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0730" windowHeight="11760"/>
  </bookViews>
  <sheets>
    <sheet name="Sheet1" sheetId="1" r:id="rId1"/>
    <sheet name="Sheet2" sheetId="2" r:id="rId2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73" i="1"/>
  <c r="F373"/>
  <c r="E7"/>
  <c r="F7"/>
  <c r="E8"/>
  <c r="F8"/>
  <c r="E9"/>
  <c r="F9"/>
  <c r="E10"/>
  <c r="F10"/>
  <c r="E11"/>
  <c r="F11"/>
  <c r="E12"/>
  <c r="F12"/>
  <c r="E13"/>
  <c r="F13"/>
  <c r="E17"/>
  <c r="F17"/>
  <c r="E18"/>
  <c r="F18"/>
  <c r="E19"/>
  <c r="F19"/>
  <c r="E20"/>
  <c r="F20"/>
  <c r="E21"/>
  <c r="F21"/>
  <c r="E22"/>
  <c r="F22"/>
  <c r="E23"/>
  <c r="F23"/>
  <c r="E24"/>
  <c r="F24"/>
  <c r="E28"/>
  <c r="F28"/>
  <c r="E29"/>
  <c r="F29"/>
  <c r="E30"/>
  <c r="F30"/>
  <c r="E31"/>
  <c r="F31"/>
  <c r="E32"/>
  <c r="F32"/>
  <c r="E33"/>
  <c r="F33"/>
  <c r="E34"/>
  <c r="F34"/>
  <c r="E35"/>
  <c r="F35"/>
  <c r="E39"/>
  <c r="F39"/>
  <c r="E40"/>
  <c r="F40"/>
  <c r="E41"/>
  <c r="F41"/>
  <c r="E42"/>
  <c r="F42"/>
  <c r="E43"/>
  <c r="F43"/>
  <c r="E44"/>
  <c r="F44"/>
  <c r="E45"/>
  <c r="F45"/>
  <c r="E46"/>
  <c r="F46"/>
  <c r="E50"/>
  <c r="F50"/>
  <c r="E51"/>
  <c r="F51"/>
  <c r="E52"/>
  <c r="F52"/>
  <c r="E53"/>
  <c r="F53"/>
  <c r="E54"/>
  <c r="F54"/>
  <c r="E55"/>
  <c r="F55"/>
  <c r="E56"/>
  <c r="F56"/>
  <c r="E57"/>
  <c r="F57"/>
  <c r="E61"/>
  <c r="F61"/>
  <c r="E62"/>
  <c r="F62"/>
  <c r="E63"/>
  <c r="F63"/>
  <c r="E64"/>
  <c r="F64"/>
  <c r="E65"/>
  <c r="F65"/>
  <c r="E66"/>
  <c r="F66"/>
  <c r="E67"/>
  <c r="F67"/>
  <c r="E68"/>
  <c r="F68"/>
  <c r="E72"/>
  <c r="F72"/>
  <c r="E73"/>
  <c r="F73"/>
  <c r="E74"/>
  <c r="F74"/>
  <c r="E75"/>
  <c r="F75"/>
  <c r="E76"/>
  <c r="F76"/>
  <c r="E77"/>
  <c r="F77"/>
  <c r="E78"/>
  <c r="F78"/>
  <c r="E79"/>
  <c r="F79"/>
  <c r="E83"/>
  <c r="F83"/>
  <c r="E84"/>
  <c r="F84"/>
  <c r="E85"/>
  <c r="F85"/>
  <c r="E86"/>
  <c r="F86"/>
  <c r="E87"/>
  <c r="F87"/>
  <c r="E88"/>
  <c r="F88"/>
  <c r="E89"/>
  <c r="F89"/>
  <c r="E90"/>
  <c r="F90"/>
  <c r="E91"/>
  <c r="F91"/>
  <c r="E92"/>
  <c r="F92"/>
  <c r="E93"/>
  <c r="F93"/>
  <c r="E94"/>
  <c r="F94"/>
  <c r="E95"/>
  <c r="F95"/>
  <c r="E96"/>
  <c r="F96"/>
  <c r="E100"/>
  <c r="F100"/>
  <c r="E101"/>
  <c r="F101"/>
  <c r="E102"/>
  <c r="F102"/>
  <c r="E103"/>
  <c r="F103"/>
  <c r="E104"/>
  <c r="F104"/>
  <c r="E105"/>
  <c r="F105"/>
  <c r="E106"/>
  <c r="F106"/>
  <c r="E107"/>
  <c r="F107"/>
  <c r="E108"/>
  <c r="F108"/>
  <c r="E109"/>
  <c r="F109"/>
  <c r="E110"/>
  <c r="F110"/>
  <c r="E111"/>
  <c r="F111"/>
  <c r="E112"/>
  <c r="F112"/>
  <c r="E113"/>
  <c r="F113"/>
  <c r="E114"/>
  <c r="F114"/>
  <c r="E118"/>
  <c r="F118"/>
  <c r="E119"/>
  <c r="F119"/>
  <c r="E120"/>
  <c r="F120"/>
  <c r="E121"/>
  <c r="F121"/>
  <c r="E122"/>
  <c r="F122"/>
  <c r="E123"/>
  <c r="F123"/>
  <c r="E124"/>
  <c r="F124"/>
  <c r="E125"/>
  <c r="F125"/>
  <c r="E126"/>
  <c r="F126"/>
  <c r="E127"/>
  <c r="F127"/>
  <c r="E128"/>
  <c r="F128"/>
  <c r="E129"/>
  <c r="F129"/>
  <c r="E130"/>
  <c r="F130"/>
  <c r="E131"/>
  <c r="F131"/>
  <c r="E132"/>
  <c r="F132"/>
  <c r="E136"/>
  <c r="F136"/>
  <c r="E137"/>
  <c r="F137"/>
  <c r="E141"/>
  <c r="F141"/>
  <c r="E142"/>
  <c r="F142"/>
  <c r="E143"/>
  <c r="F143"/>
  <c r="E144"/>
  <c r="F144"/>
  <c r="E145"/>
  <c r="F145"/>
  <c r="E149"/>
  <c r="F149"/>
  <c r="E150"/>
  <c r="F150"/>
  <c r="E154"/>
  <c r="F154"/>
  <c r="E155"/>
  <c r="F155"/>
  <c r="E156"/>
  <c r="F156"/>
  <c r="E160"/>
  <c r="F160"/>
  <c r="E164"/>
  <c r="F164"/>
  <c r="E165"/>
  <c r="F165"/>
  <c r="E166"/>
  <c r="F166"/>
  <c r="E167"/>
  <c r="F167"/>
  <c r="E168"/>
  <c r="F168"/>
  <c r="E169"/>
  <c r="F169"/>
  <c r="E170"/>
  <c r="F170"/>
  <c r="E171"/>
  <c r="F171"/>
  <c r="E175"/>
  <c r="F175"/>
  <c r="E176"/>
  <c r="F176"/>
  <c r="E177"/>
  <c r="F177"/>
  <c r="E178"/>
  <c r="F178"/>
  <c r="E179"/>
  <c r="F179"/>
  <c r="E180"/>
  <c r="F180"/>
  <c r="E181"/>
  <c r="F181"/>
  <c r="E182"/>
  <c r="F182"/>
  <c r="E186"/>
  <c r="F186"/>
  <c r="E187"/>
  <c r="F187"/>
  <c r="E188"/>
  <c r="F188"/>
  <c r="E189"/>
  <c r="F189"/>
  <c r="E190"/>
  <c r="F190"/>
  <c r="E191"/>
  <c r="F191"/>
  <c r="E192"/>
  <c r="F192"/>
  <c r="E193"/>
  <c r="F193"/>
  <c r="E194"/>
  <c r="F194"/>
  <c r="E198"/>
  <c r="F198"/>
  <c r="E199"/>
  <c r="F199"/>
  <c r="E200"/>
  <c r="F200"/>
  <c r="E201"/>
  <c r="F201"/>
  <c r="E202"/>
  <c r="F202"/>
  <c r="E203"/>
  <c r="F203"/>
  <c r="E204"/>
  <c r="F204"/>
  <c r="E205"/>
  <c r="F205"/>
  <c r="E209"/>
  <c r="F209"/>
  <c r="E210"/>
  <c r="F210"/>
  <c r="E211"/>
  <c r="F211"/>
  <c r="E212"/>
  <c r="F212"/>
  <c r="E213"/>
  <c r="F213"/>
  <c r="E214"/>
  <c r="F214"/>
  <c r="E215"/>
  <c r="F215"/>
  <c r="E219"/>
  <c r="F219"/>
  <c r="E220"/>
  <c r="F220"/>
  <c r="E221"/>
  <c r="F221"/>
  <c r="E222"/>
  <c r="F222"/>
  <c r="E223"/>
  <c r="F223"/>
  <c r="E224"/>
  <c r="F224"/>
  <c r="E225"/>
  <c r="F225"/>
  <c r="E226"/>
  <c r="F226"/>
  <c r="E227"/>
  <c r="F227"/>
  <c r="E228"/>
  <c r="F228"/>
  <c r="E229"/>
  <c r="F229"/>
  <c r="E233"/>
  <c r="F233"/>
  <c r="E234"/>
  <c r="F234"/>
  <c r="E235"/>
  <c r="F235"/>
  <c r="E236"/>
  <c r="F236"/>
  <c r="E237"/>
  <c r="F237"/>
  <c r="E238"/>
  <c r="F238"/>
  <c r="E239"/>
  <c r="F239"/>
  <c r="E240"/>
  <c r="F240"/>
  <c r="E241"/>
  <c r="F241"/>
  <c r="E242"/>
  <c r="F242"/>
  <c r="E243"/>
  <c r="F243"/>
  <c r="E244"/>
  <c r="F244"/>
  <c r="E248"/>
  <c r="F248"/>
  <c r="E249"/>
  <c r="F249"/>
  <c r="E250"/>
  <c r="F250"/>
  <c r="E251"/>
  <c r="F251"/>
  <c r="E252"/>
  <c r="F252"/>
  <c r="E253"/>
  <c r="F253"/>
  <c r="E254"/>
  <c r="F254"/>
  <c r="E255"/>
  <c r="F255"/>
  <c r="E259"/>
  <c r="F259"/>
  <c r="E260"/>
  <c r="F260"/>
  <c r="E261"/>
  <c r="F261"/>
  <c r="E262"/>
  <c r="F262"/>
  <c r="E263"/>
  <c r="F263"/>
  <c r="E264"/>
  <c r="F264"/>
  <c r="E268"/>
  <c r="F268"/>
  <c r="E269"/>
  <c r="F269"/>
  <c r="E270"/>
  <c r="F270"/>
  <c r="E274"/>
  <c r="F274"/>
  <c r="E275"/>
  <c r="F275"/>
  <c r="E276"/>
  <c r="F276"/>
  <c r="E277"/>
  <c r="F277"/>
  <c r="E278"/>
  <c r="F278"/>
  <c r="E279"/>
  <c r="F279"/>
  <c r="E280"/>
  <c r="F280"/>
  <c r="E281"/>
  <c r="F281"/>
  <c r="E285"/>
  <c r="F285"/>
  <c r="E286"/>
  <c r="F286"/>
  <c r="E287"/>
  <c r="F287"/>
  <c r="E288"/>
  <c r="F288"/>
  <c r="E289"/>
  <c r="F289"/>
  <c r="E290"/>
  <c r="F290"/>
  <c r="E291"/>
  <c r="F291"/>
  <c r="E292"/>
  <c r="F292"/>
  <c r="E296"/>
  <c r="F296"/>
  <c r="E297"/>
  <c r="F297"/>
  <c r="E298"/>
  <c r="F298"/>
  <c r="E299"/>
  <c r="F299"/>
  <c r="E300"/>
  <c r="F300"/>
  <c r="E301"/>
  <c r="F301"/>
  <c r="E302"/>
  <c r="F302"/>
  <c r="E303"/>
  <c r="F303"/>
  <c r="E307"/>
  <c r="F307"/>
  <c r="E308"/>
  <c r="F308"/>
  <c r="E309"/>
  <c r="F309"/>
  <c r="E310"/>
  <c r="F310"/>
  <c r="E311"/>
  <c r="F311"/>
  <c r="E312"/>
  <c r="F312"/>
  <c r="E313"/>
  <c r="F313"/>
  <c r="E314"/>
  <c r="F314"/>
  <c r="E318"/>
  <c r="F318"/>
  <c r="E319"/>
  <c r="F319"/>
  <c r="E320"/>
  <c r="F320"/>
  <c r="E321"/>
  <c r="F321"/>
  <c r="E322"/>
  <c r="F322"/>
  <c r="E323"/>
  <c r="F323"/>
  <c r="E324"/>
  <c r="F324"/>
  <c r="E328"/>
  <c r="F328"/>
  <c r="E329"/>
  <c r="F329"/>
  <c r="E330"/>
  <c r="F330"/>
  <c r="E331"/>
  <c r="F331"/>
  <c r="E332"/>
  <c r="F332"/>
  <c r="E333"/>
  <c r="F333"/>
  <c r="E334"/>
  <c r="F334"/>
  <c r="E338"/>
  <c r="F338"/>
  <c r="E339"/>
  <c r="F339"/>
  <c r="E340"/>
  <c r="F340"/>
  <c r="E341"/>
  <c r="F341"/>
  <c r="E342"/>
  <c r="F342"/>
  <c r="E343"/>
  <c r="F343"/>
  <c r="E344"/>
  <c r="F344"/>
  <c r="E348"/>
  <c r="F348"/>
  <c r="E349"/>
  <c r="F349"/>
  <c r="E350"/>
  <c r="F350"/>
  <c r="E351"/>
  <c r="F351"/>
  <c r="E352"/>
  <c r="F352"/>
  <c r="E353"/>
  <c r="F353"/>
  <c r="E354"/>
  <c r="F354"/>
  <c r="E355"/>
  <c r="F355"/>
  <c r="E359"/>
  <c r="F359"/>
  <c r="E360"/>
  <c r="F360"/>
  <c r="E361"/>
  <c r="F361"/>
  <c r="E362"/>
  <c r="F362"/>
  <c r="E363"/>
  <c r="F363"/>
  <c r="E364"/>
  <c r="F364"/>
  <c r="E365"/>
  <c r="F365"/>
  <c r="E366"/>
  <c r="F366"/>
  <c r="E370"/>
  <c r="F370"/>
  <c r="E371"/>
  <c r="F371"/>
  <c r="F6"/>
  <c r="E6"/>
  <c r="B145" i="2" l="1"/>
  <c r="B144"/>
  <c r="B143"/>
  <c r="B142"/>
  <c r="B141"/>
  <c r="B140"/>
  <c r="B139"/>
  <c r="B138"/>
  <c r="B137"/>
  <c r="B136"/>
  <c r="B135"/>
  <c r="B134"/>
  <c r="B133"/>
  <c r="B132"/>
  <c r="B131"/>
  <c r="B130"/>
  <c r="B129"/>
  <c r="B128"/>
  <c r="B127"/>
  <c r="B126"/>
  <c r="B125"/>
  <c r="B124"/>
  <c r="B123"/>
  <c r="B122"/>
  <c r="B121"/>
  <c r="B120"/>
  <c r="B119"/>
  <c r="B118"/>
  <c r="B117"/>
  <c r="B116"/>
  <c r="B115"/>
  <c r="B114"/>
  <c r="B113"/>
  <c r="B112"/>
  <c r="B111"/>
  <c r="B110"/>
  <c r="B109"/>
  <c r="B108"/>
  <c r="B107"/>
  <c r="B106"/>
  <c r="B105"/>
  <c r="B104"/>
  <c r="B103"/>
  <c r="B102"/>
  <c r="B101"/>
  <c r="B100"/>
  <c r="B99"/>
  <c r="B98"/>
  <c r="B97"/>
  <c r="B96"/>
  <c r="B95"/>
  <c r="B94"/>
  <c r="B93"/>
  <c r="B92"/>
  <c r="B91"/>
  <c r="B90"/>
  <c r="B89"/>
  <c r="B88"/>
  <c r="B87"/>
  <c r="B86"/>
  <c r="B85"/>
  <c r="B84"/>
  <c r="B83"/>
  <c r="B82"/>
  <c r="B81"/>
  <c r="B80"/>
  <c r="B79"/>
  <c r="B78"/>
  <c r="B77"/>
  <c r="B76"/>
  <c r="B75"/>
  <c r="B74"/>
  <c r="B73"/>
  <c r="B72"/>
  <c r="B71"/>
  <c r="B70"/>
  <c r="B69"/>
  <c r="B68"/>
  <c r="B67"/>
  <c r="B66"/>
  <c r="B65"/>
  <c r="B64"/>
  <c r="B63"/>
  <c r="B62"/>
  <c r="B61"/>
  <c r="B60"/>
  <c r="B59"/>
  <c r="B58"/>
  <c r="B57"/>
  <c r="B56"/>
  <c r="B55"/>
  <c r="B54"/>
  <c r="B53"/>
  <c r="B52"/>
  <c r="B51"/>
  <c r="B50"/>
  <c r="B49"/>
  <c r="B48"/>
  <c r="B47"/>
  <c r="B46"/>
  <c r="B45"/>
  <c r="B44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12"/>
  <c r="B11"/>
  <c r="B10"/>
  <c r="B9"/>
  <c r="B8"/>
  <c r="B7"/>
  <c r="B6"/>
  <c r="B5"/>
  <c r="B4"/>
  <c r="B3"/>
  <c r="B2"/>
  <c r="B1"/>
</calcChain>
</file>

<file path=xl/sharedStrings.xml><?xml version="1.0" encoding="utf-8"?>
<sst xmlns="http://schemas.openxmlformats.org/spreadsheetml/2006/main" count="1826" uniqueCount="684">
  <si>
    <t>75m  Time :10:34</t>
  </si>
  <si>
    <t xml:space="preserve">Heat:1      Wind : -1.9 </t>
  </si>
  <si>
    <t xml:space="preserve">Tia Wiggins              </t>
  </si>
  <si>
    <t>12.67</t>
  </si>
  <si>
    <t xml:space="preserve">Joshua Rutter            </t>
  </si>
  <si>
    <t>13.50</t>
  </si>
  <si>
    <t xml:space="preserve">Charlie Kyson            </t>
  </si>
  <si>
    <t>14.13</t>
  </si>
  <si>
    <t xml:space="preserve">Holly Ryan               </t>
  </si>
  <si>
    <t>14.24</t>
  </si>
  <si>
    <t xml:space="preserve">Tia Leaver               </t>
  </si>
  <si>
    <t>14.32</t>
  </si>
  <si>
    <t xml:space="preserve">Phoebe Newson            </t>
  </si>
  <si>
    <t>15.01</t>
  </si>
  <si>
    <t xml:space="preserve">Himmat singh Jandu       </t>
  </si>
  <si>
    <t>16.88</t>
  </si>
  <si>
    <t xml:space="preserve">Naomi Heath              </t>
  </si>
  <si>
    <t>17.73</t>
  </si>
  <si>
    <t xml:space="preserve">Heat:2      Wind : 0.6 </t>
  </si>
  <si>
    <t xml:space="preserve">Rudi Charles             </t>
  </si>
  <si>
    <t>12.73</t>
  </si>
  <si>
    <t xml:space="preserve">Zuriel Obamakinwa        </t>
  </si>
  <si>
    <t>13.01</t>
  </si>
  <si>
    <t xml:space="preserve">Toyin Omosini            </t>
  </si>
  <si>
    <t>13.18</t>
  </si>
  <si>
    <t xml:space="preserve">Micah Anderson           </t>
  </si>
  <si>
    <t>13.62</t>
  </si>
  <si>
    <t xml:space="preserve">Erin Matthews            </t>
  </si>
  <si>
    <t>14.51</t>
  </si>
  <si>
    <t xml:space="preserve">Priscilla Abimbola       </t>
  </si>
  <si>
    <t>14.61</t>
  </si>
  <si>
    <t xml:space="preserve">Amalie Cameron           </t>
  </si>
  <si>
    <t>15.15</t>
  </si>
  <si>
    <t xml:space="preserve">Elias Campbell           </t>
  </si>
  <si>
    <t>17.10</t>
  </si>
  <si>
    <t xml:space="preserve">Heat:3      Wind : 1.8 </t>
  </si>
  <si>
    <t xml:space="preserve">Lily Hartman             </t>
  </si>
  <si>
    <t>11.71</t>
  </si>
  <si>
    <t xml:space="preserve">Manroop kaur Jandu       </t>
  </si>
  <si>
    <t>11.94</t>
  </si>
  <si>
    <t xml:space="preserve">Tilly Ryan               </t>
  </si>
  <si>
    <t>12.44</t>
  </si>
  <si>
    <t xml:space="preserve">Matilda Holliday         </t>
  </si>
  <si>
    <t>13.15</t>
  </si>
  <si>
    <t xml:space="preserve">Ava Bailey               </t>
  </si>
  <si>
    <t>13.22</t>
  </si>
  <si>
    <t xml:space="preserve">Ava Graham               </t>
  </si>
  <si>
    <t>13.93</t>
  </si>
  <si>
    <t xml:space="preserve">Gwennan Thomas           </t>
  </si>
  <si>
    <t>14.09</t>
  </si>
  <si>
    <t xml:space="preserve">Cameron Davis            </t>
  </si>
  <si>
    <t>15.34</t>
  </si>
  <si>
    <t xml:space="preserve">Heat:4      Wind : 0.0 </t>
  </si>
  <si>
    <t xml:space="preserve">Ikenna Azodoh            </t>
  </si>
  <si>
    <t>11.02</t>
  </si>
  <si>
    <t xml:space="preserve">Dahlia Hanrahan          </t>
  </si>
  <si>
    <t xml:space="preserve">Joshua Ezugwu            </t>
  </si>
  <si>
    <t>12.28</t>
  </si>
  <si>
    <t xml:space="preserve">Jack Norris              </t>
  </si>
  <si>
    <t>12.71</t>
  </si>
  <si>
    <t xml:space="preserve">Oskar Kyson              </t>
  </si>
  <si>
    <t>13.14</t>
  </si>
  <si>
    <t xml:space="preserve">Luke Sandell             </t>
  </si>
  <si>
    <t>13.34</t>
  </si>
  <si>
    <t xml:space="preserve">Zacharias Ezugwu         </t>
  </si>
  <si>
    <t>13.75</t>
  </si>
  <si>
    <t xml:space="preserve">Oliver Field             </t>
  </si>
  <si>
    <t>13.76</t>
  </si>
  <si>
    <t xml:space="preserve">Heat:5      Wind : -2.1 </t>
  </si>
  <si>
    <t xml:space="preserve">Bukunmi Edun             </t>
  </si>
  <si>
    <t>11.45</t>
  </si>
  <si>
    <t xml:space="preserve">Tom Walters              </t>
  </si>
  <si>
    <t>11.91</t>
  </si>
  <si>
    <t xml:space="preserve">Justin Chenu             </t>
  </si>
  <si>
    <t>11.97</t>
  </si>
  <si>
    <t xml:space="preserve">Zuriel Aghanti           </t>
  </si>
  <si>
    <t>12.23</t>
  </si>
  <si>
    <t xml:space="preserve">Daniel Adesanya          </t>
  </si>
  <si>
    <t>12.38</t>
  </si>
  <si>
    <t xml:space="preserve">Mark Oso                 </t>
  </si>
  <si>
    <t>12.41</t>
  </si>
  <si>
    <t xml:space="preserve">Michael Oso              </t>
  </si>
  <si>
    <t>12.52</t>
  </si>
  <si>
    <t xml:space="preserve">Teddy Newson             </t>
  </si>
  <si>
    <t>12.92</t>
  </si>
  <si>
    <t xml:space="preserve">Heat:6      Wind : -0.7 </t>
  </si>
  <si>
    <t xml:space="preserve">Isabelle Kyson           </t>
  </si>
  <si>
    <t>11.14</t>
  </si>
  <si>
    <t xml:space="preserve">Jasmine Mark             </t>
  </si>
  <si>
    <t>11.24</t>
  </si>
  <si>
    <t xml:space="preserve">Caitlin Hancock          </t>
  </si>
  <si>
    <t>11.39</t>
  </si>
  <si>
    <t xml:space="preserve">Shaniya Anderson         </t>
  </si>
  <si>
    <t>11.82</t>
  </si>
  <si>
    <t xml:space="preserve">Toufnmi Edun             </t>
  </si>
  <si>
    <t>12.11</t>
  </si>
  <si>
    <t xml:space="preserve">Layomi Edun              </t>
  </si>
  <si>
    <t>12.13</t>
  </si>
  <si>
    <t xml:space="preserve">Gracie may Lawton        </t>
  </si>
  <si>
    <t>12.26</t>
  </si>
  <si>
    <t xml:space="preserve">Heidi Ely                </t>
  </si>
  <si>
    <t>13.11</t>
  </si>
  <si>
    <t xml:space="preserve">Heat:7      Wind : -0.1 </t>
  </si>
  <si>
    <t xml:space="preserve">Lucas Cameron            </t>
  </si>
  <si>
    <t>11.73</t>
  </si>
  <si>
    <t xml:space="preserve">Tobechi Azodoh           </t>
  </si>
  <si>
    <t>11.95</t>
  </si>
  <si>
    <t xml:space="preserve">Lennon Franklin          </t>
  </si>
  <si>
    <t>12.07</t>
  </si>
  <si>
    <t xml:space="preserve">Patrick Chenu            </t>
  </si>
  <si>
    <t>12.40</t>
  </si>
  <si>
    <t xml:space="preserve">Oscar Snow               </t>
  </si>
  <si>
    <t>12.43</t>
  </si>
  <si>
    <t xml:space="preserve">Noah Jennings            </t>
  </si>
  <si>
    <t>12.54</t>
  </si>
  <si>
    <t xml:space="preserve">Aiden Santer             </t>
  </si>
  <si>
    <t>12.62</t>
  </si>
  <si>
    <t xml:space="preserve">Alfie Hughes             </t>
  </si>
  <si>
    <t>12.78</t>
  </si>
  <si>
    <t>600m  Time :12:48</t>
  </si>
  <si>
    <t xml:space="preserve">Heat:1 </t>
  </si>
  <si>
    <t>1:50.09</t>
  </si>
  <si>
    <t>1:59.65</t>
  </si>
  <si>
    <t>2:02.68</t>
  </si>
  <si>
    <t>2:04.11</t>
  </si>
  <si>
    <t>2:05.24</t>
  </si>
  <si>
    <t>2:08.46</t>
  </si>
  <si>
    <t>2:11.38</t>
  </si>
  <si>
    <t>2:15.32</t>
  </si>
  <si>
    <t>2:16.73</t>
  </si>
  <si>
    <t>2:17.74</t>
  </si>
  <si>
    <t>2:19.43</t>
  </si>
  <si>
    <t>2:24.15</t>
  </si>
  <si>
    <t>2:24.47</t>
  </si>
  <si>
    <t xml:space="preserve">Oliver Neeves            </t>
  </si>
  <si>
    <t>2:43.51</t>
  </si>
  <si>
    <t xml:space="preserve">Heat:2 </t>
  </si>
  <si>
    <t>2:08.62</t>
  </si>
  <si>
    <t>2:12.09</t>
  </si>
  <si>
    <t>2:16.69</t>
  </si>
  <si>
    <t>2:18.16</t>
  </si>
  <si>
    <t>2:21.36</t>
  </si>
  <si>
    <t>2:23.32</t>
  </si>
  <si>
    <t>2:24.33</t>
  </si>
  <si>
    <t>2:26.79</t>
  </si>
  <si>
    <t>2:28.30</t>
  </si>
  <si>
    <t>2:28.62</t>
  </si>
  <si>
    <t>2:29.80</t>
  </si>
  <si>
    <t>2:34.03</t>
  </si>
  <si>
    <t>2:46.30</t>
  </si>
  <si>
    <t>2:48.18</t>
  </si>
  <si>
    <t>3:07.82</t>
  </si>
  <si>
    <t xml:space="preserve">Heat:3 </t>
  </si>
  <si>
    <t>2:09.66</t>
  </si>
  <si>
    <t>2:10.07</t>
  </si>
  <si>
    <t>2:11.13</t>
  </si>
  <si>
    <t>2:15.10</t>
  </si>
  <si>
    <t>2:15.21</t>
  </si>
  <si>
    <t>2:27.62</t>
  </si>
  <si>
    <t>2:29.20</t>
  </si>
  <si>
    <t>2:30.41</t>
  </si>
  <si>
    <t>2:31.42</t>
  </si>
  <si>
    <t>2:32.95</t>
  </si>
  <si>
    <t>2:37.36</t>
  </si>
  <si>
    <t>2:48.32</t>
  </si>
  <si>
    <t>2:51.12</t>
  </si>
  <si>
    <t>2:53.65</t>
  </si>
  <si>
    <t xml:space="preserve">DNF   </t>
  </si>
  <si>
    <t>70mH  Time :12:00</t>
  </si>
  <si>
    <t xml:space="preserve">Heat:1      Wind : -0.2 </t>
  </si>
  <si>
    <t xml:space="preserve">Emily Moyle              </t>
  </si>
  <si>
    <t>12.20</t>
  </si>
  <si>
    <t>13.31</t>
  </si>
  <si>
    <t>75mH  Time :11:54</t>
  </si>
  <si>
    <t xml:space="preserve">Heat:1      Wind : -1.8 </t>
  </si>
  <si>
    <t xml:space="preserve">Jessica Penny            </t>
  </si>
  <si>
    <t>13.77</t>
  </si>
  <si>
    <t xml:space="preserve">Stanley Cook             </t>
  </si>
  <si>
    <t>14.86</t>
  </si>
  <si>
    <t xml:space="preserve">Ruby Towler              </t>
  </si>
  <si>
    <t>15.85</t>
  </si>
  <si>
    <t xml:space="preserve">Theo Ronchetti           </t>
  </si>
  <si>
    <t>15.94</t>
  </si>
  <si>
    <t xml:space="preserve">Jake Foster              </t>
  </si>
  <si>
    <t>15.97</t>
  </si>
  <si>
    <t>80mH  Time :11:48</t>
  </si>
  <si>
    <t xml:space="preserve">Heat:1      Wind : -1.6 </t>
  </si>
  <si>
    <t xml:space="preserve">Freya Jury               </t>
  </si>
  <si>
    <t>14.05</t>
  </si>
  <si>
    <t xml:space="preserve">Reef Page                </t>
  </si>
  <si>
    <t>14.70</t>
  </si>
  <si>
    <t>100mH  Time :11:38</t>
  </si>
  <si>
    <t xml:space="preserve">Heat:1      Wind : -0.8 </t>
  </si>
  <si>
    <t xml:space="preserve">Oliver Gregory           </t>
  </si>
  <si>
    <t>14.78</t>
  </si>
  <si>
    <t xml:space="preserve">Glen Reddington          </t>
  </si>
  <si>
    <t>16.40</t>
  </si>
  <si>
    <t xml:space="preserve">Emily Featherstone       </t>
  </si>
  <si>
    <t>16.95</t>
  </si>
  <si>
    <t>110mH  Time :11:38</t>
  </si>
  <si>
    <t xml:space="preserve">Joe Appiah               </t>
  </si>
  <si>
    <t>15.46</t>
  </si>
  <si>
    <t>100m Round 1  Time :13:20</t>
  </si>
  <si>
    <t xml:space="preserve">Heat:1      Wind : -2.9 </t>
  </si>
  <si>
    <t xml:space="preserve">Duayne Bovell            </t>
  </si>
  <si>
    <t>11.31</t>
  </si>
  <si>
    <t xml:space="preserve">Pierre walker            </t>
  </si>
  <si>
    <t>11.62</t>
  </si>
  <si>
    <t xml:space="preserve">Mark Hanson              </t>
  </si>
  <si>
    <t>11.65</t>
  </si>
  <si>
    <t xml:space="preserve">Myles Lynch              </t>
  </si>
  <si>
    <t>11.81</t>
  </si>
  <si>
    <t xml:space="preserve">Jasper Emmanuel          </t>
  </si>
  <si>
    <t xml:space="preserve">Jamie Holme              </t>
  </si>
  <si>
    <t>11.99</t>
  </si>
  <si>
    <t>12.31</t>
  </si>
  <si>
    <t xml:space="preserve">Mathew Beech             </t>
  </si>
  <si>
    <t>12.81</t>
  </si>
  <si>
    <t xml:space="preserve">Heat:2      Wind : -2.3 </t>
  </si>
  <si>
    <t xml:space="preserve">Lord Owusu               </t>
  </si>
  <si>
    <t>11.74</t>
  </si>
  <si>
    <t xml:space="preserve">Zac Beasty               </t>
  </si>
  <si>
    <t>12.27</t>
  </si>
  <si>
    <t xml:space="preserve">Dylan Purton             </t>
  </si>
  <si>
    <t xml:space="preserve">Daniel Hardy             </t>
  </si>
  <si>
    <t>12.66</t>
  </si>
  <si>
    <t xml:space="preserve">Charlie Brooker          </t>
  </si>
  <si>
    <t xml:space="preserve">Ifeanyi Okoro            </t>
  </si>
  <si>
    <t>12.70</t>
  </si>
  <si>
    <t xml:space="preserve">Ashley Reid              </t>
  </si>
  <si>
    <t>12.79</t>
  </si>
  <si>
    <t xml:space="preserve">Deepak Chevidan          </t>
  </si>
  <si>
    <t>12.97</t>
  </si>
  <si>
    <t xml:space="preserve">Heat:3      Wind : 0.2 </t>
  </si>
  <si>
    <t xml:space="preserve">Amith Thomas             </t>
  </si>
  <si>
    <t xml:space="preserve">Lucy Hope                </t>
  </si>
  <si>
    <t>13.12</t>
  </si>
  <si>
    <t>13.49</t>
  </si>
  <si>
    <t>Charlotte De La Porte-God</t>
  </si>
  <si>
    <t>13.54</t>
  </si>
  <si>
    <t xml:space="preserve">Efe Austinz              </t>
  </si>
  <si>
    <t>13.73</t>
  </si>
  <si>
    <t xml:space="preserve">George Choat             </t>
  </si>
  <si>
    <t xml:space="preserve">John Foster              </t>
  </si>
  <si>
    <t>13.91</t>
  </si>
  <si>
    <t>14.11</t>
  </si>
  <si>
    <t xml:space="preserve">Mia Franklin             </t>
  </si>
  <si>
    <t>14.18</t>
  </si>
  <si>
    <t xml:space="preserve">Heat:4      Wind : -2.8 </t>
  </si>
  <si>
    <t xml:space="preserve">Darcie Maple             </t>
  </si>
  <si>
    <t>14.27</t>
  </si>
  <si>
    <t xml:space="preserve">Evie Cameron             </t>
  </si>
  <si>
    <t>14.31</t>
  </si>
  <si>
    <t>14.55</t>
  </si>
  <si>
    <t xml:space="preserve">Archie Smith             </t>
  </si>
  <si>
    <t>14.56</t>
  </si>
  <si>
    <t xml:space="preserve">Daniel Culver            </t>
  </si>
  <si>
    <t>14.75</t>
  </si>
  <si>
    <t xml:space="preserve">Holly Huett              </t>
  </si>
  <si>
    <t>14.77</t>
  </si>
  <si>
    <t xml:space="preserve">Sophie Shaw              </t>
  </si>
  <si>
    <t>14.90</t>
  </si>
  <si>
    <t>15.00</t>
  </si>
  <si>
    <t xml:space="preserve">Heat:5      Wind : -1.0 </t>
  </si>
  <si>
    <t xml:space="preserve">Rebeccah Akinsanya       </t>
  </si>
  <si>
    <t>14.21</t>
  </si>
  <si>
    <t xml:space="preserve">Tom Walker               </t>
  </si>
  <si>
    <t>14.30</t>
  </si>
  <si>
    <t xml:space="preserve">Ciren Campbell           </t>
  </si>
  <si>
    <t>15.08</t>
  </si>
  <si>
    <t xml:space="preserve">Ben Purton               </t>
  </si>
  <si>
    <t>15.20</t>
  </si>
  <si>
    <t>15.29</t>
  </si>
  <si>
    <t xml:space="preserve">Henry Gibson             </t>
  </si>
  <si>
    <t>15.77</t>
  </si>
  <si>
    <t xml:space="preserve">Emily Bailey             </t>
  </si>
  <si>
    <t>16.74</t>
  </si>
  <si>
    <t>800m  Time :13:53</t>
  </si>
  <si>
    <t xml:space="preserve">Jacques Cunningham-Marsh </t>
  </si>
  <si>
    <t>1:58.59</t>
  </si>
  <si>
    <t xml:space="preserve">Conor Murphy             </t>
  </si>
  <si>
    <t>1:59.01</t>
  </si>
  <si>
    <t xml:space="preserve">Lewis Mills              </t>
  </si>
  <si>
    <t>2:01.99</t>
  </si>
  <si>
    <t xml:space="preserve">Mark Hall                </t>
  </si>
  <si>
    <t>2:11.14</t>
  </si>
  <si>
    <t xml:space="preserve">Darren Corneille         </t>
  </si>
  <si>
    <t>2:16.32</t>
  </si>
  <si>
    <t xml:space="preserve">Melissa Cheeseman        </t>
  </si>
  <si>
    <t>2:20.02</t>
  </si>
  <si>
    <t xml:space="preserve">Josephine Bassett        </t>
  </si>
  <si>
    <t>2:20.66</t>
  </si>
  <si>
    <t xml:space="preserve">Erin Bracknell           </t>
  </si>
  <si>
    <t>2:23.73</t>
  </si>
  <si>
    <t xml:space="preserve">Daniella Harper          </t>
  </si>
  <si>
    <t>2:25.75</t>
  </si>
  <si>
    <t xml:space="preserve">Sarah Mitchell           </t>
  </si>
  <si>
    <t>2:30.82</t>
  </si>
  <si>
    <t xml:space="preserve">Amy Hughes               </t>
  </si>
  <si>
    <t>2:40.93</t>
  </si>
  <si>
    <t xml:space="preserve">Macey Sawyer             </t>
  </si>
  <si>
    <t>2:30.35</t>
  </si>
  <si>
    <t xml:space="preserve">Benedict Heath           </t>
  </si>
  <si>
    <t>2:31.67</t>
  </si>
  <si>
    <t xml:space="preserve">Harrison kane Lawton     </t>
  </si>
  <si>
    <t>2:32.15</t>
  </si>
  <si>
    <t xml:space="preserve">Jacob Graham             </t>
  </si>
  <si>
    <t>2:33.06</t>
  </si>
  <si>
    <t xml:space="preserve">Bayley Hartman           </t>
  </si>
  <si>
    <t>2:40.54</t>
  </si>
  <si>
    <t>2:40.74</t>
  </si>
  <si>
    <t xml:space="preserve">Elliot Chamberlain       </t>
  </si>
  <si>
    <t>2:41.12</t>
  </si>
  <si>
    <t xml:space="preserve">Abbe Clarke              </t>
  </si>
  <si>
    <t>2:41.31</t>
  </si>
  <si>
    <t xml:space="preserve">Amber Matthews           </t>
  </si>
  <si>
    <t>2:41.81</t>
  </si>
  <si>
    <t xml:space="preserve">Sophie Stratford         </t>
  </si>
  <si>
    <t>2:48.35</t>
  </si>
  <si>
    <t xml:space="preserve">Rose Crossley            </t>
  </si>
  <si>
    <t>2:50.55</t>
  </si>
  <si>
    <t xml:space="preserve">Elizabeth Fry            </t>
  </si>
  <si>
    <t>2:50.82</t>
  </si>
  <si>
    <t>300m  Time :14:06</t>
  </si>
  <si>
    <t xml:space="preserve">William Scates           </t>
  </si>
  <si>
    <t>39.20</t>
  </si>
  <si>
    <t>42.55</t>
  </si>
  <si>
    <t xml:space="preserve">Billie Rouse             </t>
  </si>
  <si>
    <t>43.62</t>
  </si>
  <si>
    <t xml:space="preserve">Sophie Nugent            </t>
  </si>
  <si>
    <t>45.28</t>
  </si>
  <si>
    <t>46.60</t>
  </si>
  <si>
    <t xml:space="preserve">Katie Rothery            </t>
  </si>
  <si>
    <t>47.69</t>
  </si>
  <si>
    <t xml:space="preserve">Berni Harrop             </t>
  </si>
  <si>
    <t>51.81</t>
  </si>
  <si>
    <t xml:space="preserve">Ciara Harrop             </t>
  </si>
  <si>
    <t>54.57</t>
  </si>
  <si>
    <t>400m  Time :14:21</t>
  </si>
  <si>
    <t xml:space="preserve">Benjamin Gardiner        </t>
  </si>
  <si>
    <t>50.53</t>
  </si>
  <si>
    <t xml:space="preserve">Ewan Wood                </t>
  </si>
  <si>
    <t>51.86</t>
  </si>
  <si>
    <t xml:space="preserve">Steve Tredray            </t>
  </si>
  <si>
    <t>54.13</t>
  </si>
  <si>
    <t xml:space="preserve">Lorcan Rodgers           </t>
  </si>
  <si>
    <t>54.86</t>
  </si>
  <si>
    <t xml:space="preserve">Finn Rodgers             </t>
  </si>
  <si>
    <t>55.85</t>
  </si>
  <si>
    <t xml:space="preserve">Wole Odele               </t>
  </si>
  <si>
    <t>57.27</t>
  </si>
  <si>
    <t xml:space="preserve">William Heathcote        </t>
  </si>
  <si>
    <t>57.87</t>
  </si>
  <si>
    <t xml:space="preserve">Adrian Donnelly          </t>
  </si>
  <si>
    <t>61.74</t>
  </si>
  <si>
    <t xml:space="preserve">Katie Scoones            </t>
  </si>
  <si>
    <t>72.89</t>
  </si>
  <si>
    <t>100m Round 2  Time :14:46</t>
  </si>
  <si>
    <t xml:space="preserve">Heat:1      Wind : 0.8 </t>
  </si>
  <si>
    <t>10.98</t>
  </si>
  <si>
    <t>11.11</t>
  </si>
  <si>
    <t>11.29</t>
  </si>
  <si>
    <t>11.61</t>
  </si>
  <si>
    <t>11.64</t>
  </si>
  <si>
    <t xml:space="preserve">DNS   </t>
  </si>
  <si>
    <t xml:space="preserve">Heat:2      Wind : -0.8 </t>
  </si>
  <si>
    <t>12.14</t>
  </si>
  <si>
    <t>12.56</t>
  </si>
  <si>
    <t>12.68</t>
  </si>
  <si>
    <t>12.69</t>
  </si>
  <si>
    <t xml:space="preserve">Heat:3      Wind : 0.6 </t>
  </si>
  <si>
    <t>12.83</t>
  </si>
  <si>
    <t>12.98</t>
  </si>
  <si>
    <t>13.48</t>
  </si>
  <si>
    <t>13.53</t>
  </si>
  <si>
    <t>13.69</t>
  </si>
  <si>
    <t>14.17</t>
  </si>
  <si>
    <t>14.54</t>
  </si>
  <si>
    <t>15.09</t>
  </si>
  <si>
    <t xml:space="preserve">Heat:4      Wind : -0.4 </t>
  </si>
  <si>
    <t>14.29</t>
  </si>
  <si>
    <t>14.34</t>
  </si>
  <si>
    <t>14.50</t>
  </si>
  <si>
    <t>15.43</t>
  </si>
  <si>
    <t>15.51</t>
  </si>
  <si>
    <t>15.73</t>
  </si>
  <si>
    <t>200m  Time :15:43</t>
  </si>
  <si>
    <t xml:space="preserve">Heat:1      Wind : -1.7 </t>
  </si>
  <si>
    <t xml:space="preserve">Shemar Boldizsar         </t>
  </si>
  <si>
    <t>20.92</t>
  </si>
  <si>
    <t>22.53</t>
  </si>
  <si>
    <t>22.80</t>
  </si>
  <si>
    <t>22.91</t>
  </si>
  <si>
    <t>23.24</t>
  </si>
  <si>
    <t xml:space="preserve">Harry Osbourne           </t>
  </si>
  <si>
    <t>23.37</t>
  </si>
  <si>
    <t xml:space="preserve">Daniel Anderson          </t>
  </si>
  <si>
    <t>24.53</t>
  </si>
  <si>
    <t xml:space="preserve">Heat:2      Wind : -2.8 </t>
  </si>
  <si>
    <t>24.29</t>
  </si>
  <si>
    <t>24.73</t>
  </si>
  <si>
    <t>24.90</t>
  </si>
  <si>
    <t>25.54</t>
  </si>
  <si>
    <t>25.86</t>
  </si>
  <si>
    <t>26.05</t>
  </si>
  <si>
    <t xml:space="preserve">Tobiah Falowo            </t>
  </si>
  <si>
    <t>26.23</t>
  </si>
  <si>
    <t xml:space="preserve">Heat:3      Wind : -0.1 </t>
  </si>
  <si>
    <t>25.81</t>
  </si>
  <si>
    <t>26.20</t>
  </si>
  <si>
    <t xml:space="preserve">Princess Asemota         </t>
  </si>
  <si>
    <t>26.80</t>
  </si>
  <si>
    <t xml:space="preserve">Mark Woods               </t>
  </si>
  <si>
    <t>26.90</t>
  </si>
  <si>
    <t xml:space="preserve">Alex Stone               </t>
  </si>
  <si>
    <t>26.93</t>
  </si>
  <si>
    <t xml:space="preserve">Joe Stone                </t>
  </si>
  <si>
    <t>27.37</t>
  </si>
  <si>
    <t>27.86</t>
  </si>
  <si>
    <t xml:space="preserve">Heat:4      Wind : -0.2 </t>
  </si>
  <si>
    <t xml:space="preserve">Isabelle Humphreys       </t>
  </si>
  <si>
    <t>27.63</t>
  </si>
  <si>
    <t>27.64</t>
  </si>
  <si>
    <t>27.88</t>
  </si>
  <si>
    <t>28.38</t>
  </si>
  <si>
    <t>28.72</t>
  </si>
  <si>
    <t>29.02</t>
  </si>
  <si>
    <t xml:space="preserve">Annaleise Kerswill       </t>
  </si>
  <si>
    <t>29.82</t>
  </si>
  <si>
    <t>30.85</t>
  </si>
  <si>
    <t xml:space="preserve">Heat:5      Wind : -0.8 </t>
  </si>
  <si>
    <t>29.53</t>
  </si>
  <si>
    <t xml:space="preserve">Steve Rodwell            </t>
  </si>
  <si>
    <t>29.54</t>
  </si>
  <si>
    <t>29.68</t>
  </si>
  <si>
    <t>29.69</t>
  </si>
  <si>
    <t>29.98</t>
  </si>
  <si>
    <t>32.40</t>
  </si>
  <si>
    <t xml:space="preserve">Amelia Lawton            </t>
  </si>
  <si>
    <t>32.67</t>
  </si>
  <si>
    <t xml:space="preserve">Jessica Heath            </t>
  </si>
  <si>
    <t>33.38</t>
  </si>
  <si>
    <t>5000m  Time :16:04</t>
  </si>
  <si>
    <t xml:space="preserve">Marley Godden            </t>
  </si>
  <si>
    <t>15:43.46</t>
  </si>
  <si>
    <t xml:space="preserve">Daniel St martin         </t>
  </si>
  <si>
    <t>17:39.33</t>
  </si>
  <si>
    <t xml:space="preserve">Barry Royden             </t>
  </si>
  <si>
    <t>17:47.09</t>
  </si>
  <si>
    <t xml:space="preserve">Stephen Turpie           </t>
  </si>
  <si>
    <t>17:55.14</t>
  </si>
  <si>
    <t>Medway and Maidstone A.C.</t>
  </si>
  <si>
    <t>Under 15</t>
  </si>
  <si>
    <t>U15G</t>
  </si>
  <si>
    <t>VET 45</t>
  </si>
  <si>
    <t>M45</t>
  </si>
  <si>
    <t>Unattached</t>
  </si>
  <si>
    <t>Senior</t>
  </si>
  <si>
    <t>SM</t>
  </si>
  <si>
    <t>Swale Combined A.C.</t>
  </si>
  <si>
    <t>Rec-Yr6</t>
  </si>
  <si>
    <t>U11B</t>
  </si>
  <si>
    <t>U11G</t>
  </si>
  <si>
    <t>Invicta East Kent A.C.</t>
  </si>
  <si>
    <t>Under 13</t>
  </si>
  <si>
    <t>U13G</t>
  </si>
  <si>
    <t>Under 17</t>
  </si>
  <si>
    <t>U17M</t>
  </si>
  <si>
    <t>Crawley A.C.</t>
  </si>
  <si>
    <t>Under 20</t>
  </si>
  <si>
    <t>U20W</t>
  </si>
  <si>
    <t>Tunbridge Wells Harriers</t>
  </si>
  <si>
    <t>VET 55</t>
  </si>
  <si>
    <t>M55</t>
  </si>
  <si>
    <t>Colchester Harriers A.C.</t>
  </si>
  <si>
    <t>U13B</t>
  </si>
  <si>
    <t>VET 35</t>
  </si>
  <si>
    <t>M35</t>
  </si>
  <si>
    <t>Basildon A.C.</t>
  </si>
  <si>
    <t>U15B</t>
  </si>
  <si>
    <t>Blackheath and Bromley Harriers A.C.</t>
  </si>
  <si>
    <t>U20M</t>
  </si>
  <si>
    <t>U17W</t>
  </si>
  <si>
    <t>VET 60</t>
  </si>
  <si>
    <t>W60</t>
  </si>
  <si>
    <t>U17w</t>
  </si>
  <si>
    <t>VET 40</t>
  </si>
  <si>
    <t>M40</t>
  </si>
  <si>
    <t>Paddock Wood A.C.</t>
  </si>
  <si>
    <t>VET 65</t>
  </si>
  <si>
    <t>M65</t>
  </si>
  <si>
    <t>Kent A.C.</t>
  </si>
  <si>
    <t>Chelmsford A.C.</t>
  </si>
  <si>
    <t>Bexley A.C.</t>
  </si>
  <si>
    <t>17W</t>
  </si>
  <si>
    <t>Tonbridge A.C.</t>
  </si>
  <si>
    <t>Luton A.C.</t>
  </si>
  <si>
    <t>Newham Opens</t>
  </si>
  <si>
    <t>Windsor Slough Eton and Hounslow A.C.</t>
  </si>
  <si>
    <t>Medway Park Phoenix</t>
  </si>
  <si>
    <t>Dartford Harriers A.C.</t>
  </si>
  <si>
    <t>Woodford Green AC with Essex Ladies</t>
  </si>
  <si>
    <t>Woking A.C.</t>
  </si>
  <si>
    <t>SW</t>
  </si>
  <si>
    <t>Aldert Farnham and District</t>
  </si>
  <si>
    <t>Enfield and Haringey A C</t>
  </si>
  <si>
    <t>Harrow A.C.</t>
  </si>
  <si>
    <t>Havering A.C.</t>
  </si>
  <si>
    <t>Cambridge Harriers</t>
  </si>
  <si>
    <t>W35</t>
  </si>
  <si>
    <t>Folkestone Running Club</t>
  </si>
  <si>
    <t>Belgrave Harriers</t>
  </si>
  <si>
    <t>Harlow A.C.</t>
  </si>
  <si>
    <t>VET 50</t>
  </si>
  <si>
    <t>M50</t>
  </si>
  <si>
    <t>Benfleet Running Club</t>
  </si>
  <si>
    <t>Priscilla Abimbola</t>
  </si>
  <si>
    <t>Oliver Field</t>
  </si>
  <si>
    <t>Justin Chenu</t>
  </si>
  <si>
    <t>Patrick Chenu</t>
  </si>
  <si>
    <t>Tia Wiggins</t>
  </si>
  <si>
    <t>Joshua Rutter</t>
  </si>
  <si>
    <t>Micah Anderson</t>
  </si>
  <si>
    <t>Shaniya Anderson</t>
  </si>
  <si>
    <t>Caitlin Hancock</t>
  </si>
  <si>
    <t>Rudi Charles</t>
  </si>
  <si>
    <t>Heidi Ely</t>
  </si>
  <si>
    <t>Crawley Ac</t>
  </si>
  <si>
    <t>Hannah Ely</t>
  </si>
  <si>
    <t>Crawley AC</t>
  </si>
  <si>
    <t>Phoebe Newson</t>
  </si>
  <si>
    <t>Oscar Snow</t>
  </si>
  <si>
    <t>Oliver Neeves</t>
  </si>
  <si>
    <t>Joshua Ezugwu</t>
  </si>
  <si>
    <t>Zacharias Ezugwu</t>
  </si>
  <si>
    <t>Zuriel Aghanti</t>
  </si>
  <si>
    <t>Michael Oso</t>
  </si>
  <si>
    <t>Mark Oso</t>
  </si>
  <si>
    <t>Lennon Franklin</t>
  </si>
  <si>
    <t>Layomi Edun</t>
  </si>
  <si>
    <t>Toufnmi Edun</t>
  </si>
  <si>
    <t>Bukunmi Edun</t>
  </si>
  <si>
    <t>Erin Matthews</t>
  </si>
  <si>
    <t>Naomi Heath</t>
  </si>
  <si>
    <t>Tom Walters</t>
  </si>
  <si>
    <t>Zuriel Obamakinwa</t>
  </si>
  <si>
    <t>Jack Norris</t>
  </si>
  <si>
    <t>Aiden Santer</t>
  </si>
  <si>
    <t>Ava Graham</t>
  </si>
  <si>
    <t>Mia Franklin</t>
  </si>
  <si>
    <t>Amber Matthews</t>
  </si>
  <si>
    <t>Ciara Harrop</t>
  </si>
  <si>
    <t>Berni Harrop</t>
  </si>
  <si>
    <t>V45</t>
  </si>
  <si>
    <t>Grace O'connell</t>
  </si>
  <si>
    <t>Rebeccah Akinsanya</t>
  </si>
  <si>
    <t>Henry Gibson</t>
  </si>
  <si>
    <t>Mark Woods</t>
  </si>
  <si>
    <t>V55</t>
  </si>
  <si>
    <t>Darren Corneille</t>
  </si>
  <si>
    <t>V35</t>
  </si>
  <si>
    <t>Alex Stone</t>
  </si>
  <si>
    <t>Joe Stone</t>
  </si>
  <si>
    <t>Myles Lynch</t>
  </si>
  <si>
    <t>Efe Austinz</t>
  </si>
  <si>
    <t>Ilford AC</t>
  </si>
  <si>
    <t>Jacques Cunningham-Marsh</t>
  </si>
  <si>
    <t>Tayla Mullins</t>
  </si>
  <si>
    <t>Birchfield Harriers</t>
  </si>
  <si>
    <t>Macey Sawyer</t>
  </si>
  <si>
    <t>William Scates</t>
  </si>
  <si>
    <t>City of Norwich</t>
  </si>
  <si>
    <t>Freya Baker</t>
  </si>
  <si>
    <t>Kevin Baker</t>
  </si>
  <si>
    <t>Rose Crossley</t>
  </si>
  <si>
    <t>Medway and Maidstone AC</t>
  </si>
  <si>
    <t>Conor Murphy</t>
  </si>
  <si>
    <t>U2oM</t>
  </si>
  <si>
    <t>Melissa Cheeseman</t>
  </si>
  <si>
    <t>U23W</t>
  </si>
  <si>
    <t>Phoebe Broadhead</t>
  </si>
  <si>
    <t>Croydon</t>
  </si>
  <si>
    <t>Sophie Stratford</t>
  </si>
  <si>
    <t>Harry Osbourne</t>
  </si>
  <si>
    <t>Daniel Anderson</t>
  </si>
  <si>
    <t>U17B</t>
  </si>
  <si>
    <t>Medway &amp; Maidstone Open - 1.9.19</t>
  </si>
  <si>
    <t>Medway &amp; Maidstone AC</t>
  </si>
  <si>
    <t xml:space="preserve">Hannah Nash-Swaine               </t>
  </si>
  <si>
    <t>U11 Long Jump</t>
  </si>
  <si>
    <t>Dahlia Hanrahan</t>
  </si>
  <si>
    <t>Tobechi Azodoh</t>
  </si>
  <si>
    <t>Lucas Cameron</t>
  </si>
  <si>
    <t>Isabelle Kyson</t>
  </si>
  <si>
    <t>Manroop kaur Jandu</t>
  </si>
  <si>
    <t>Gracie may Lawton</t>
  </si>
  <si>
    <t>Ikenna Azodoh</t>
  </si>
  <si>
    <t>Noah Jennings</t>
  </si>
  <si>
    <t>Matilda Holliday</t>
  </si>
  <si>
    <t>Lily Hartman</t>
  </si>
  <si>
    <t>Tilly Ryan</t>
  </si>
  <si>
    <t>Oskar Kyson</t>
  </si>
  <si>
    <t>Daniel Adesanya</t>
  </si>
  <si>
    <t>Tia Leaver</t>
  </si>
  <si>
    <t>Toyin Omosini</t>
  </si>
  <si>
    <t>Alfie Hughes</t>
  </si>
  <si>
    <t>Ava Bailey</t>
  </si>
  <si>
    <t>Jasmine Mark</t>
  </si>
  <si>
    <t>Gwennan Thomas</t>
  </si>
  <si>
    <t>Cameron Davis</t>
  </si>
  <si>
    <t>Teddy Newson</t>
  </si>
  <si>
    <t>Hannah Nash-Swaine</t>
  </si>
  <si>
    <t>Amalie Cameron</t>
  </si>
  <si>
    <t>Holly Ryan</t>
  </si>
  <si>
    <t>Charlie Kyson</t>
  </si>
  <si>
    <t>Himmat singh Jandu</t>
  </si>
  <si>
    <t>Luke Sandell</t>
  </si>
  <si>
    <t>Elias Campbell</t>
  </si>
  <si>
    <t>U11 Shot Put</t>
  </si>
  <si>
    <t>High Jump</t>
  </si>
  <si>
    <t>Harrison Kane Lawton</t>
  </si>
  <si>
    <t>Invicta East Kent</t>
  </si>
  <si>
    <t>Grace O'Connell</t>
  </si>
  <si>
    <t>Jasper Emmanuel</t>
  </si>
  <si>
    <t>Nia Thomas</t>
  </si>
  <si>
    <t>Medway Phoenix</t>
  </si>
  <si>
    <t>Daniel Culver</t>
  </si>
  <si>
    <t>Jessica Heath</t>
  </si>
  <si>
    <t>Basildon AC</t>
  </si>
  <si>
    <t>Emily Bailey</t>
  </si>
  <si>
    <t>Theo Ronchetti</t>
  </si>
  <si>
    <t>Long Jump Pool 1</t>
  </si>
  <si>
    <t>Myles Xavier</t>
  </si>
  <si>
    <t>Ifeanyi Okoro</t>
  </si>
  <si>
    <t>Samuel Ebun</t>
  </si>
  <si>
    <t>Isabelle Humphreys</t>
  </si>
  <si>
    <t>Harrison kane Lawton</t>
  </si>
  <si>
    <t>Reef Page</t>
  </si>
  <si>
    <t>Emily Featherstone</t>
  </si>
  <si>
    <t>Freya Jury</t>
  </si>
  <si>
    <t>Zac Beasty</t>
  </si>
  <si>
    <t>Steve Rodwell</t>
  </si>
  <si>
    <t>Bayley Hartman</t>
  </si>
  <si>
    <t>Bernadette Harrop</t>
  </si>
  <si>
    <t>Long Jump Pool 2</t>
  </si>
  <si>
    <t>Archie Smith</t>
  </si>
  <si>
    <t>William Jury</t>
  </si>
  <si>
    <t>Emily Moyle</t>
  </si>
  <si>
    <t>Jessica Penny</t>
  </si>
  <si>
    <t>Chioma Okoro</t>
  </si>
  <si>
    <t>erin Simpson</t>
  </si>
  <si>
    <t>Ciren Campbell</t>
  </si>
  <si>
    <t>Melissa Cagan</t>
  </si>
  <si>
    <t>Hammer Throw Pool 1</t>
  </si>
  <si>
    <t>Luke Finch</t>
  </si>
  <si>
    <t>Summer Salter</t>
  </si>
  <si>
    <t>Max Thorne</t>
  </si>
  <si>
    <t>Hope Still</t>
  </si>
  <si>
    <t>Charlotte De La Porte-Godden</t>
  </si>
  <si>
    <t>Amelia Lawton</t>
  </si>
  <si>
    <t>Tom Walker</t>
  </si>
  <si>
    <t>Hammer Throw Pool 2</t>
  </si>
  <si>
    <t>Reece Perkins</t>
  </si>
  <si>
    <t>Charles Flynn</t>
  </si>
  <si>
    <t>Natalie Mann</t>
  </si>
  <si>
    <t>Lexie Hammon</t>
  </si>
  <si>
    <t>Richard Scoones</t>
  </si>
  <si>
    <t>Lara Hambleton</t>
  </si>
  <si>
    <t>Christine Lynch</t>
  </si>
  <si>
    <t>David Perman</t>
  </si>
  <si>
    <t>Javelin Throw Pool 1</t>
  </si>
  <si>
    <t>Josh Buddle-Smith</t>
  </si>
  <si>
    <t>Eleanor Russell</t>
  </si>
  <si>
    <t>Finn Kitteridge</t>
  </si>
  <si>
    <t>Ollie Rodwell</t>
  </si>
  <si>
    <t>Elliot Chamberlain</t>
  </si>
  <si>
    <t>Abigail Royden</t>
  </si>
  <si>
    <t>Annaleise Kerswill</t>
  </si>
  <si>
    <t>Jake Foster</t>
  </si>
  <si>
    <t>Javelin Throw Pool 2</t>
  </si>
  <si>
    <t>Sean Rodwell</t>
  </si>
  <si>
    <t>Kevin Still</t>
  </si>
  <si>
    <t>Lucy Morgan-brown</t>
  </si>
  <si>
    <t>600g</t>
  </si>
</sst>
</file>

<file path=xl/styles.xml><?xml version="1.0" encoding="utf-8"?>
<styleSheet xmlns="http://schemas.openxmlformats.org/spreadsheetml/2006/main">
  <numFmts count="1">
    <numFmt numFmtId="164" formatCode="yyyy\-mm\-dd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0" fontId="0" fillId="2" borderId="0" xfId="0" applyFill="1"/>
    <xf numFmtId="0" fontId="1" fillId="2" borderId="0" xfId="0" applyFont="1" applyFill="1"/>
    <xf numFmtId="0" fontId="1" fillId="0" borderId="0" xfId="0" applyFont="1"/>
    <xf numFmtId="0" fontId="2" fillId="2" borderId="0" xfId="0" applyFont="1" applyFill="1"/>
    <xf numFmtId="164" fontId="1" fillId="2" borderId="0" xfId="0" applyNumberFormat="1" applyFont="1" applyFill="1"/>
    <xf numFmtId="164" fontId="2" fillId="2" borderId="0" xfId="0" applyNumberFormat="1" applyFont="1" applyFill="1"/>
    <xf numFmtId="0" fontId="3" fillId="2" borderId="0" xfId="0" applyFont="1" applyFill="1"/>
    <xf numFmtId="0" fontId="0" fillId="0" borderId="0" xfId="0" applyAlignment="1">
      <alignment horizontal="center"/>
    </xf>
    <xf numFmtId="2" fontId="0" fillId="0" borderId="0" xfId="0" applyNumberFormat="1"/>
    <xf numFmtId="0" fontId="0" fillId="0" borderId="0" xfId="0" applyFont="1" applyFill="1" applyBorder="1" applyAlignment="1"/>
    <xf numFmtId="0" fontId="1" fillId="0" borderId="0" xfId="0" applyFont="1" applyFill="1" applyBorder="1"/>
    <xf numFmtId="0" fontId="1" fillId="0" borderId="0" xfId="0" applyFont="1" applyFill="1" applyBorder="1" applyAlignment="1"/>
    <xf numFmtId="164" fontId="1" fillId="0" borderId="0" xfId="0" applyNumberFormat="1" applyFont="1" applyFill="1" applyBorder="1"/>
    <xf numFmtId="0" fontId="0" fillId="0" borderId="0" xfId="0" applyFont="1" applyFill="1" applyAlignment="1"/>
    <xf numFmtId="0" fontId="1" fillId="0" borderId="0" xfId="0" applyFont="1" applyFill="1"/>
    <xf numFmtId="0" fontId="1" fillId="0" borderId="0" xfId="0" applyFont="1" applyFill="1" applyAlignment="1"/>
    <xf numFmtId="0" fontId="3" fillId="0" borderId="0" xfId="0" applyFont="1" applyFill="1" applyAlignment="1"/>
    <xf numFmtId="164" fontId="1" fillId="0" borderId="0" xfId="0" applyNumberFormat="1" applyFont="1" applyFill="1"/>
  </cellXfs>
  <cellStyles count="1">
    <cellStyle name="Normal" xfId="0" builtinId="0"/>
  </cellStyles>
  <dxfs count="1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H584"/>
  <sheetViews>
    <sheetView tabSelected="1" topLeftCell="A202" workbookViewId="0">
      <selection activeCell="D593" sqref="D593"/>
    </sheetView>
  </sheetViews>
  <sheetFormatPr defaultRowHeight="15"/>
  <cols>
    <col min="2" max="3" width="9.140625" style="2"/>
    <col min="4" max="4" width="26.5703125" bestFit="1" customWidth="1"/>
    <col min="5" max="5" width="26.85546875" customWidth="1"/>
    <col min="7" max="7" width="9.140625" style="1"/>
  </cols>
  <sheetData>
    <row r="1" spans="1:7">
      <c r="A1" s="10" t="s">
        <v>586</v>
      </c>
      <c r="B1" s="10"/>
      <c r="C1" s="10"/>
      <c r="D1" s="10"/>
      <c r="E1" s="10"/>
      <c r="F1" s="10"/>
      <c r="G1" s="10"/>
    </row>
    <row r="4" spans="1:7">
      <c r="A4" t="s">
        <v>0</v>
      </c>
    </row>
    <row r="5" spans="1:7">
      <c r="A5" t="s">
        <v>1</v>
      </c>
    </row>
    <row r="6" spans="1:7">
      <c r="B6" s="2">
        <v>1</v>
      </c>
      <c r="C6" s="2">
        <v>151</v>
      </c>
      <c r="D6" t="s">
        <v>2</v>
      </c>
      <c r="E6" t="str">
        <f>VLOOKUP(C6,Sheet2!$A$1:$I$700,3,FALSE)</f>
        <v>Invicta East Kent A.C.</v>
      </c>
      <c r="F6" t="str">
        <f>VLOOKUP(C6,Sheet2!$A$1:$I$700,5,FALSE)</f>
        <v>U11G</v>
      </c>
      <c r="G6" s="1" t="s">
        <v>3</v>
      </c>
    </row>
    <row r="7" spans="1:7">
      <c r="B7" s="2">
        <v>2</v>
      </c>
      <c r="C7" s="2">
        <v>152</v>
      </c>
      <c r="D7" t="s">
        <v>4</v>
      </c>
      <c r="E7">
        <f>VLOOKUP(C7,Sheet2!$A$1:$I$700,3,FALSE)</f>
        <v>0</v>
      </c>
      <c r="F7" t="str">
        <f>VLOOKUP(C7,Sheet2!$A$1:$I$700,5,FALSE)</f>
        <v>U11B</v>
      </c>
      <c r="G7" s="1" t="s">
        <v>5</v>
      </c>
    </row>
    <row r="8" spans="1:7">
      <c r="B8" s="2">
        <v>3</v>
      </c>
      <c r="C8" s="2">
        <v>24</v>
      </c>
      <c r="D8" t="s">
        <v>6</v>
      </c>
      <c r="E8" t="str">
        <f>VLOOKUP(C8,Sheet2!$A$1:$I$700,3,FALSE)</f>
        <v>Unattached</v>
      </c>
      <c r="F8" t="str">
        <f>VLOOKUP(C8,Sheet2!$A$1:$I$700,5,FALSE)</f>
        <v>U11B</v>
      </c>
      <c r="G8" s="1" t="s">
        <v>7</v>
      </c>
    </row>
    <row r="9" spans="1:7">
      <c r="B9" s="2">
        <v>4</v>
      </c>
      <c r="C9" s="2">
        <v>66</v>
      </c>
      <c r="D9" t="s">
        <v>8</v>
      </c>
      <c r="E9" t="str">
        <f>VLOOKUP(C9,Sheet2!$A$1:$I$700,3,FALSE)</f>
        <v>Unattached</v>
      </c>
      <c r="F9" t="str">
        <f>VLOOKUP(C9,Sheet2!$A$1:$I$700,5,FALSE)</f>
        <v>U11G</v>
      </c>
      <c r="G9" s="1" t="s">
        <v>9</v>
      </c>
    </row>
    <row r="10" spans="1:7">
      <c r="B10" s="2">
        <v>5</v>
      </c>
      <c r="C10" s="2">
        <v>137</v>
      </c>
      <c r="D10" t="s">
        <v>10</v>
      </c>
      <c r="E10" t="str">
        <f>VLOOKUP(C10,Sheet2!$A$1:$I$700,3,FALSE)</f>
        <v>Unattached</v>
      </c>
      <c r="F10" t="str">
        <f>VLOOKUP(C10,Sheet2!$A$1:$I$700,5,FALSE)</f>
        <v>U11G</v>
      </c>
      <c r="G10" s="1" t="s">
        <v>11</v>
      </c>
    </row>
    <row r="11" spans="1:7">
      <c r="B11" s="2">
        <v>6</v>
      </c>
      <c r="C11" s="2">
        <v>159</v>
      </c>
      <c r="D11" t="s">
        <v>12</v>
      </c>
      <c r="E11" t="str">
        <f>VLOOKUP(C11,Sheet2!$A$1:$I$700,3,FALSE)</f>
        <v>Benfleet Running Club</v>
      </c>
      <c r="F11" t="str">
        <f>VLOOKUP(C11,Sheet2!$A$1:$I$700,5,FALSE)</f>
        <v>U11G</v>
      </c>
      <c r="G11" s="1" t="s">
        <v>13</v>
      </c>
    </row>
    <row r="12" spans="1:7">
      <c r="B12" s="2">
        <v>7</v>
      </c>
      <c r="C12" s="2">
        <v>64</v>
      </c>
      <c r="D12" t="s">
        <v>14</v>
      </c>
      <c r="E12" t="str">
        <f>VLOOKUP(C12,Sheet2!$A$1:$I$700,3,FALSE)</f>
        <v>Dartford Harriers A.C.</v>
      </c>
      <c r="F12" t="str">
        <f>VLOOKUP(C12,Sheet2!$A$1:$I$700,5,FALSE)</f>
        <v>U11B</v>
      </c>
      <c r="G12" s="1" t="s">
        <v>15</v>
      </c>
    </row>
    <row r="13" spans="1:7">
      <c r="B13" s="2">
        <v>8</v>
      </c>
      <c r="C13" s="2">
        <v>172</v>
      </c>
      <c r="D13" t="s">
        <v>16</v>
      </c>
      <c r="E13">
        <f>VLOOKUP(C13,Sheet2!$A$1:$I$700,3,FALSE)</f>
        <v>0</v>
      </c>
      <c r="F13" t="str">
        <f>VLOOKUP(C13,Sheet2!$A$1:$I$700,5,FALSE)</f>
        <v>U11G</v>
      </c>
      <c r="G13" s="1" t="s">
        <v>17</v>
      </c>
    </row>
    <row r="15" spans="1:7">
      <c r="A15" t="s">
        <v>0</v>
      </c>
    </row>
    <row r="16" spans="1:7">
      <c r="A16" t="s">
        <v>18</v>
      </c>
    </row>
    <row r="17" spans="1:7">
      <c r="B17" s="2">
        <v>1</v>
      </c>
      <c r="C17" s="2">
        <v>156</v>
      </c>
      <c r="D17" t="s">
        <v>19</v>
      </c>
      <c r="E17" t="str">
        <f>VLOOKUP(C17,Sheet2!$A$1:$I$700,3,FALSE)</f>
        <v>Medway and Maidstone A.C.</v>
      </c>
      <c r="F17" t="str">
        <f>VLOOKUP(C17,Sheet2!$A$1:$I$700,5,FALSE)</f>
        <v>U11B</v>
      </c>
      <c r="G17" s="1" t="s">
        <v>20</v>
      </c>
    </row>
    <row r="18" spans="1:7">
      <c r="B18" s="2">
        <v>2</v>
      </c>
      <c r="C18" s="2">
        <v>174</v>
      </c>
      <c r="D18" t="s">
        <v>21</v>
      </c>
      <c r="E18" t="str">
        <f>VLOOKUP(C18,Sheet2!$A$1:$I$700,3,FALSE)</f>
        <v>Medway and Maidstone A.C.</v>
      </c>
      <c r="F18" t="str">
        <f>VLOOKUP(C18,Sheet2!$A$1:$I$700,5,FALSE)</f>
        <v>U11G</v>
      </c>
      <c r="G18" s="1" t="s">
        <v>22</v>
      </c>
    </row>
    <row r="19" spans="1:7">
      <c r="B19" s="2">
        <v>3</v>
      </c>
      <c r="C19" s="2">
        <v>142</v>
      </c>
      <c r="D19" t="s">
        <v>23</v>
      </c>
      <c r="E19" t="str">
        <f>VLOOKUP(C19,Sheet2!$A$1:$I$700,3,FALSE)</f>
        <v>Unattached</v>
      </c>
      <c r="F19" t="str">
        <f>VLOOKUP(C19,Sheet2!$A$1:$I$700,5,FALSE)</f>
        <v>U11B</v>
      </c>
      <c r="G19" s="1" t="s">
        <v>24</v>
      </c>
    </row>
    <row r="20" spans="1:7">
      <c r="B20" s="2">
        <v>4</v>
      </c>
      <c r="C20" s="2">
        <v>153</v>
      </c>
      <c r="D20" t="s">
        <v>25</v>
      </c>
      <c r="E20" t="str">
        <f>VLOOKUP(C20,Sheet2!$A$1:$I$700,3,FALSE)</f>
        <v>Invicta East Kent A.C.</v>
      </c>
      <c r="F20" t="str">
        <f>VLOOKUP(C20,Sheet2!$A$1:$I$700,5,FALSE)</f>
        <v>U11B</v>
      </c>
      <c r="G20" s="1" t="s">
        <v>26</v>
      </c>
    </row>
    <row r="21" spans="1:7">
      <c r="B21" s="2">
        <v>5</v>
      </c>
      <c r="C21" s="2">
        <v>171</v>
      </c>
      <c r="D21" t="s">
        <v>27</v>
      </c>
      <c r="E21" t="str">
        <f>VLOOKUP(C21,Sheet2!$A$1:$I$700,3,FALSE)</f>
        <v>Medway and Maidstone A.C.</v>
      </c>
      <c r="F21" t="str">
        <f>VLOOKUP(C21,Sheet2!$A$1:$I$700,5,FALSE)</f>
        <v>U11G</v>
      </c>
      <c r="G21" s="1" t="s">
        <v>28</v>
      </c>
    </row>
    <row r="22" spans="1:7">
      <c r="B22" s="2">
        <v>6</v>
      </c>
      <c r="C22" s="2">
        <v>147</v>
      </c>
      <c r="D22" t="s">
        <v>29</v>
      </c>
      <c r="E22">
        <f>VLOOKUP(C22,Sheet2!$A$1:$I$700,3,FALSE)</f>
        <v>0</v>
      </c>
      <c r="F22" t="str">
        <f>VLOOKUP(C22,Sheet2!$A$1:$I$700,5,FALSE)</f>
        <v>U11G</v>
      </c>
      <c r="G22" s="1" t="s">
        <v>30</v>
      </c>
    </row>
    <row r="23" spans="1:7">
      <c r="B23" s="2">
        <v>7</v>
      </c>
      <c r="C23" s="2">
        <v>7</v>
      </c>
      <c r="D23" t="s">
        <v>31</v>
      </c>
      <c r="E23" t="str">
        <f>VLOOKUP(C23,Sheet2!$A$1:$I$700,3,FALSE)</f>
        <v>Medway and Maidstone A.C.</v>
      </c>
      <c r="F23" t="str">
        <f>VLOOKUP(C23,Sheet2!$A$1:$I$700,5,FALSE)</f>
        <v>U11G</v>
      </c>
      <c r="G23" s="1" t="s">
        <v>32</v>
      </c>
    </row>
    <row r="24" spans="1:7">
      <c r="B24" s="2">
        <v>8</v>
      </c>
      <c r="C24" s="2">
        <v>45</v>
      </c>
      <c r="D24" t="s">
        <v>33</v>
      </c>
      <c r="E24" t="str">
        <f>VLOOKUP(C24,Sheet2!$A$1:$I$700,3,FALSE)</f>
        <v>Unattached</v>
      </c>
      <c r="F24" t="str">
        <f>VLOOKUP(C24,Sheet2!$A$1:$I$700,5,FALSE)</f>
        <v>U11B</v>
      </c>
      <c r="G24" s="1" t="s">
        <v>34</v>
      </c>
    </row>
    <row r="26" spans="1:7">
      <c r="A26" t="s">
        <v>0</v>
      </c>
    </row>
    <row r="27" spans="1:7">
      <c r="A27" t="s">
        <v>35</v>
      </c>
    </row>
    <row r="28" spans="1:7">
      <c r="B28" s="2">
        <v>1</v>
      </c>
      <c r="C28" s="2">
        <v>90</v>
      </c>
      <c r="D28" t="s">
        <v>36</v>
      </c>
      <c r="E28" t="str">
        <f>VLOOKUP(C28,Sheet2!$A$1:$I$700,3,FALSE)</f>
        <v>Unattached</v>
      </c>
      <c r="F28" t="str">
        <f>VLOOKUP(C28,Sheet2!$A$1:$I$700,5,FALSE)</f>
        <v>U11G</v>
      </c>
      <c r="G28" s="1" t="s">
        <v>37</v>
      </c>
    </row>
    <row r="29" spans="1:7">
      <c r="B29" s="2">
        <v>2</v>
      </c>
      <c r="C29" s="2">
        <v>100</v>
      </c>
      <c r="D29" t="s">
        <v>38</v>
      </c>
      <c r="E29" t="str">
        <f>VLOOKUP(C29,Sheet2!$A$1:$I$700,3,FALSE)</f>
        <v>Dartford Harriers A.C.</v>
      </c>
      <c r="F29" t="str">
        <f>VLOOKUP(C29,Sheet2!$A$1:$I$700,5,FALSE)</f>
        <v>U11G</v>
      </c>
      <c r="G29" s="1" t="s">
        <v>39</v>
      </c>
    </row>
    <row r="30" spans="1:7">
      <c r="B30" s="2">
        <v>3</v>
      </c>
      <c r="C30" s="2">
        <v>138</v>
      </c>
      <c r="D30" t="s">
        <v>40</v>
      </c>
      <c r="E30" t="str">
        <f>VLOOKUP(C30,Sheet2!$A$1:$I$700,3,FALSE)</f>
        <v>Paddock Wood A.C.</v>
      </c>
      <c r="F30" t="str">
        <f>VLOOKUP(C30,Sheet2!$A$1:$I$700,5,FALSE)</f>
        <v>U11G</v>
      </c>
      <c r="G30" s="1" t="s">
        <v>41</v>
      </c>
    </row>
    <row r="31" spans="1:7">
      <c r="B31" s="2">
        <v>4</v>
      </c>
      <c r="C31" s="2">
        <v>107</v>
      </c>
      <c r="D31" t="s">
        <v>42</v>
      </c>
      <c r="E31" t="str">
        <f>VLOOKUP(C31,Sheet2!$A$1:$I$700,3,FALSE)</f>
        <v>Dartford Harriers A.C.</v>
      </c>
      <c r="F31" t="str">
        <f>VLOOKUP(C31,Sheet2!$A$1:$I$700,5,FALSE)</f>
        <v>U11G</v>
      </c>
      <c r="G31" s="1" t="s">
        <v>43</v>
      </c>
    </row>
    <row r="32" spans="1:7">
      <c r="B32" s="2">
        <v>5</v>
      </c>
      <c r="C32" s="2">
        <v>15</v>
      </c>
      <c r="D32" t="s">
        <v>44</v>
      </c>
      <c r="E32" t="str">
        <f>VLOOKUP(C32,Sheet2!$A$1:$I$700,3,FALSE)</f>
        <v>Unattached</v>
      </c>
      <c r="F32" t="str">
        <f>VLOOKUP(C32,Sheet2!$A$1:$I$700,5,FALSE)</f>
        <v>U11G</v>
      </c>
      <c r="G32" s="1" t="s">
        <v>45</v>
      </c>
    </row>
    <row r="33" spans="1:7">
      <c r="B33" s="2">
        <v>6</v>
      </c>
      <c r="C33" s="2">
        <v>177</v>
      </c>
      <c r="D33" t="s">
        <v>46</v>
      </c>
      <c r="E33" t="str">
        <f>VLOOKUP(C33,Sheet2!$A$1:$I$700,3,FALSE)</f>
        <v>Medway and Maidstone A.C.</v>
      </c>
      <c r="F33" t="str">
        <f>VLOOKUP(C33,Sheet2!$A$1:$I$700,5,FALSE)</f>
        <v>U11G</v>
      </c>
      <c r="G33" s="1" t="s">
        <v>47</v>
      </c>
    </row>
    <row r="34" spans="1:7">
      <c r="B34" s="2">
        <v>7</v>
      </c>
      <c r="C34" s="2">
        <v>62</v>
      </c>
      <c r="D34" t="s">
        <v>48</v>
      </c>
      <c r="E34" t="str">
        <f>VLOOKUP(C34,Sheet2!$A$1:$I$700,3,FALSE)</f>
        <v>Medway Park Phoenix</v>
      </c>
      <c r="F34" t="str">
        <f>VLOOKUP(C34,Sheet2!$A$1:$I$700,5,FALSE)</f>
        <v>U11G</v>
      </c>
      <c r="G34" s="1" t="s">
        <v>49</v>
      </c>
    </row>
    <row r="35" spans="1:7">
      <c r="B35" s="2">
        <v>8</v>
      </c>
      <c r="C35" s="2">
        <v>21</v>
      </c>
      <c r="D35" t="s">
        <v>50</v>
      </c>
      <c r="E35" t="str">
        <f>VLOOKUP(C35,Sheet2!$A$1:$I$700,3,FALSE)</f>
        <v>Medway and Maidstone A.C.</v>
      </c>
      <c r="F35" t="str">
        <f>VLOOKUP(C35,Sheet2!$A$1:$I$700,5,FALSE)</f>
        <v>U11B</v>
      </c>
      <c r="G35" s="1" t="s">
        <v>51</v>
      </c>
    </row>
    <row r="37" spans="1:7">
      <c r="A37" t="s">
        <v>0</v>
      </c>
    </row>
    <row r="38" spans="1:7">
      <c r="A38" t="s">
        <v>52</v>
      </c>
    </row>
    <row r="39" spans="1:7">
      <c r="B39" s="2">
        <v>1</v>
      </c>
      <c r="C39" s="2">
        <v>69</v>
      </c>
      <c r="D39" t="s">
        <v>53</v>
      </c>
      <c r="E39" t="str">
        <f>VLOOKUP(C39,Sheet2!$A$1:$I$700,3,FALSE)</f>
        <v>Bexley A.C.</v>
      </c>
      <c r="F39" t="str">
        <f>VLOOKUP(C39,Sheet2!$A$1:$I$700,5,FALSE)</f>
        <v>U11B</v>
      </c>
      <c r="G39" s="1" t="s">
        <v>54</v>
      </c>
    </row>
    <row r="40" spans="1:7">
      <c r="B40" s="2">
        <v>2</v>
      </c>
      <c r="C40" s="2">
        <v>29</v>
      </c>
      <c r="D40" t="s">
        <v>55</v>
      </c>
      <c r="E40" t="str">
        <f>VLOOKUP(C40,Sheet2!$A$1:$I$700,3,FALSE)</f>
        <v>Unattached</v>
      </c>
      <c r="F40" t="str">
        <f>VLOOKUP(C40,Sheet2!$A$1:$I$700,5,FALSE)</f>
        <v>U11G</v>
      </c>
      <c r="G40" s="1" t="s">
        <v>37</v>
      </c>
    </row>
    <row r="41" spans="1:7">
      <c r="B41" s="2">
        <v>3</v>
      </c>
      <c r="C41" s="2">
        <v>162</v>
      </c>
      <c r="D41" t="s">
        <v>56</v>
      </c>
      <c r="E41" t="str">
        <f>VLOOKUP(C41,Sheet2!$A$1:$I$700,3,FALSE)</f>
        <v>Medway and Maidstone A.C.</v>
      </c>
      <c r="F41" t="str">
        <f>VLOOKUP(C41,Sheet2!$A$1:$I$700,5,FALSE)</f>
        <v>U11B</v>
      </c>
      <c r="G41" s="1" t="s">
        <v>57</v>
      </c>
    </row>
    <row r="42" spans="1:7">
      <c r="B42" s="2">
        <v>4</v>
      </c>
      <c r="C42" s="2">
        <v>175</v>
      </c>
      <c r="D42" t="s">
        <v>58</v>
      </c>
      <c r="E42" t="str">
        <f>VLOOKUP(C42,Sheet2!$A$1:$I$700,3,FALSE)</f>
        <v>Swale Combined A.C.</v>
      </c>
      <c r="F42" t="str">
        <f>VLOOKUP(C42,Sheet2!$A$1:$I$700,5,FALSE)</f>
        <v>U11B</v>
      </c>
      <c r="G42" s="1" t="s">
        <v>59</v>
      </c>
    </row>
    <row r="43" spans="1:7">
      <c r="B43" s="2">
        <v>5</v>
      </c>
      <c r="C43" s="2">
        <v>117</v>
      </c>
      <c r="D43" t="s">
        <v>60</v>
      </c>
      <c r="E43" t="str">
        <f>VLOOKUP(C43,Sheet2!$A$1:$I$700,3,FALSE)</f>
        <v>Woodford Green AC with Essex Ladies</v>
      </c>
      <c r="F43" t="str">
        <f>VLOOKUP(C43,Sheet2!$A$1:$I$700,5,FALSE)</f>
        <v>U11B</v>
      </c>
      <c r="G43" s="1" t="s">
        <v>61</v>
      </c>
    </row>
    <row r="44" spans="1:7">
      <c r="B44" s="2">
        <v>6</v>
      </c>
      <c r="C44" s="2">
        <v>98</v>
      </c>
      <c r="D44" t="s">
        <v>62</v>
      </c>
      <c r="E44" t="str">
        <f>VLOOKUP(C44,Sheet2!$A$1:$I$700,3,FALSE)</f>
        <v>Dartford Harriers A.C.</v>
      </c>
      <c r="F44" t="str">
        <f>VLOOKUP(C44,Sheet2!$A$1:$I$700,5,FALSE)</f>
        <v>U11B</v>
      </c>
      <c r="G44" s="1" t="s">
        <v>63</v>
      </c>
    </row>
    <row r="45" spans="1:7">
      <c r="B45" s="2">
        <v>7</v>
      </c>
      <c r="C45" s="2">
        <v>163</v>
      </c>
      <c r="D45" t="s">
        <v>64</v>
      </c>
      <c r="E45" t="str">
        <f>VLOOKUP(C45,Sheet2!$A$1:$I$700,3,FALSE)</f>
        <v>Medway and Maidstone A.C.</v>
      </c>
      <c r="F45" t="str">
        <f>VLOOKUP(C45,Sheet2!$A$1:$I$700,5,FALSE)</f>
        <v>U11B</v>
      </c>
      <c r="G45" s="1" t="s">
        <v>65</v>
      </c>
    </row>
    <row r="46" spans="1:7">
      <c r="B46" s="2">
        <v>8</v>
      </c>
      <c r="C46" s="2">
        <v>148</v>
      </c>
      <c r="D46" t="s">
        <v>66</v>
      </c>
      <c r="E46" t="str">
        <f>VLOOKUP(C46,Sheet2!$A$1:$I$700,3,FALSE)</f>
        <v>Medway and Maidstone A.C.</v>
      </c>
      <c r="F46" t="str">
        <f>VLOOKUP(C46,Sheet2!$A$1:$I$700,5,FALSE)</f>
        <v>U11B</v>
      </c>
      <c r="G46" s="1" t="s">
        <v>67</v>
      </c>
    </row>
    <row r="48" spans="1:7">
      <c r="A48" t="s">
        <v>0</v>
      </c>
    </row>
    <row r="49" spans="1:7">
      <c r="A49" t="s">
        <v>68</v>
      </c>
    </row>
    <row r="50" spans="1:7">
      <c r="B50" s="2">
        <v>1</v>
      </c>
      <c r="C50" s="2">
        <v>170</v>
      </c>
      <c r="D50" t="s">
        <v>69</v>
      </c>
      <c r="E50" t="str">
        <f>VLOOKUP(C50,Sheet2!$A$1:$I$700,3,FALSE)</f>
        <v>Medway and Maidstone A.C.</v>
      </c>
      <c r="F50" t="str">
        <f>VLOOKUP(C50,Sheet2!$A$1:$I$700,5,FALSE)</f>
        <v>U11B</v>
      </c>
      <c r="G50" s="1" t="s">
        <v>70</v>
      </c>
    </row>
    <row r="51" spans="1:7">
      <c r="B51" s="2">
        <v>2</v>
      </c>
      <c r="C51" s="2">
        <v>173</v>
      </c>
      <c r="D51" t="s">
        <v>71</v>
      </c>
      <c r="E51" t="str">
        <f>VLOOKUP(C51,Sheet2!$A$1:$I$700,3,FALSE)</f>
        <v>Medway and Maidstone A.C.</v>
      </c>
      <c r="F51" t="str">
        <f>VLOOKUP(C51,Sheet2!$A$1:$I$700,5,FALSE)</f>
        <v>U11B</v>
      </c>
      <c r="G51" s="1" t="s">
        <v>72</v>
      </c>
    </row>
    <row r="52" spans="1:7">
      <c r="B52" s="2">
        <v>3</v>
      </c>
      <c r="C52" s="2">
        <v>149</v>
      </c>
      <c r="D52" t="s">
        <v>73</v>
      </c>
      <c r="E52">
        <f>VLOOKUP(C52,Sheet2!$A$1:$I$700,3,FALSE)</f>
        <v>0</v>
      </c>
      <c r="F52" t="str">
        <f>VLOOKUP(C52,Sheet2!$A$1:$I$700,5,FALSE)</f>
        <v>U11B</v>
      </c>
      <c r="G52" s="1" t="s">
        <v>74</v>
      </c>
    </row>
    <row r="53" spans="1:7">
      <c r="B53" s="2">
        <v>4</v>
      </c>
      <c r="C53" s="2">
        <v>164</v>
      </c>
      <c r="D53" t="s">
        <v>75</v>
      </c>
      <c r="E53" t="str">
        <f>VLOOKUP(C53,Sheet2!$A$1:$I$700,3,FALSE)</f>
        <v>Medway and Maidstone A.C.</v>
      </c>
      <c r="F53" t="str">
        <f>VLOOKUP(C53,Sheet2!$A$1:$I$700,5,FALSE)</f>
        <v>U11G</v>
      </c>
      <c r="G53" s="1" t="s">
        <v>76</v>
      </c>
    </row>
    <row r="54" spans="1:7">
      <c r="B54" s="2">
        <v>5</v>
      </c>
      <c r="C54" s="2">
        <v>30</v>
      </c>
      <c r="D54" t="s">
        <v>77</v>
      </c>
      <c r="E54" t="str">
        <f>VLOOKUP(C54,Sheet2!$A$1:$I$700,3,FALSE)</f>
        <v>Medway and Maidstone A.C.</v>
      </c>
      <c r="F54" t="str">
        <f>VLOOKUP(C54,Sheet2!$A$1:$I$700,5,FALSE)</f>
        <v>U11B</v>
      </c>
      <c r="G54" s="1" t="s">
        <v>78</v>
      </c>
    </row>
    <row r="55" spans="1:7">
      <c r="B55" s="2">
        <v>6</v>
      </c>
      <c r="C55" s="2">
        <v>166</v>
      </c>
      <c r="D55" t="s">
        <v>79</v>
      </c>
      <c r="E55" t="str">
        <f>VLOOKUP(C55,Sheet2!$A$1:$I$700,3,FALSE)</f>
        <v>Medway and Maidstone A.C.</v>
      </c>
      <c r="F55" t="str">
        <f>VLOOKUP(C55,Sheet2!$A$1:$I$700,5,FALSE)</f>
        <v>U11B</v>
      </c>
      <c r="G55" s="1" t="s">
        <v>80</v>
      </c>
    </row>
    <row r="56" spans="1:7">
      <c r="B56" s="2">
        <v>7</v>
      </c>
      <c r="C56" s="2">
        <v>165</v>
      </c>
      <c r="D56" t="s">
        <v>81</v>
      </c>
      <c r="E56" t="str">
        <f>VLOOKUP(C56,Sheet2!$A$1:$I$700,3,FALSE)</f>
        <v>Medway and Maidstone A.C.</v>
      </c>
      <c r="F56" t="str">
        <f>VLOOKUP(C56,Sheet2!$A$1:$I$700,5,FALSE)</f>
        <v>U11B</v>
      </c>
      <c r="G56" s="1" t="s">
        <v>82</v>
      </c>
    </row>
    <row r="57" spans="1:7">
      <c r="B57" s="2">
        <v>8</v>
      </c>
      <c r="C57" s="2">
        <v>135</v>
      </c>
      <c r="D57" t="s">
        <v>83</v>
      </c>
      <c r="E57" t="str">
        <f>VLOOKUP(C57,Sheet2!$A$1:$I$700,3,FALSE)</f>
        <v>Benfleet Running Club</v>
      </c>
      <c r="F57" t="str">
        <f>VLOOKUP(C57,Sheet2!$A$1:$I$700,5,FALSE)</f>
        <v>U11B</v>
      </c>
      <c r="G57" s="1" t="s">
        <v>84</v>
      </c>
    </row>
    <row r="59" spans="1:7">
      <c r="A59" t="s">
        <v>0</v>
      </c>
    </row>
    <row r="60" spans="1:7">
      <c r="A60" t="s">
        <v>85</v>
      </c>
    </row>
    <row r="61" spans="1:7">
      <c r="B61" s="2">
        <v>1</v>
      </c>
      <c r="C61" s="2">
        <v>71</v>
      </c>
      <c r="D61" t="s">
        <v>86</v>
      </c>
      <c r="E61" t="str">
        <f>VLOOKUP(C61,Sheet2!$A$1:$I$700,3,FALSE)</f>
        <v>Woodford Green AC with Essex Ladies</v>
      </c>
      <c r="F61" t="str">
        <f>VLOOKUP(C61,Sheet2!$A$1:$I$700,5,FALSE)</f>
        <v>U13G</v>
      </c>
      <c r="G61" s="1" t="s">
        <v>87</v>
      </c>
    </row>
    <row r="62" spans="1:7">
      <c r="B62" s="2">
        <v>2</v>
      </c>
      <c r="C62" s="2">
        <v>75</v>
      </c>
      <c r="D62" t="s">
        <v>88</v>
      </c>
      <c r="E62" t="str">
        <f>VLOOKUP(C62,Sheet2!$A$1:$I$700,3,FALSE)</f>
        <v>Medway and Maidstone A.C.</v>
      </c>
      <c r="F62" t="str">
        <f>VLOOKUP(C62,Sheet2!$A$1:$I$700,5,FALSE)</f>
        <v>U11G</v>
      </c>
      <c r="G62" s="1" t="s">
        <v>89</v>
      </c>
    </row>
    <row r="63" spans="1:7">
      <c r="B63" s="2">
        <v>3</v>
      </c>
      <c r="C63" s="2">
        <v>155</v>
      </c>
      <c r="D63" t="s">
        <v>90</v>
      </c>
      <c r="E63" t="str">
        <f>VLOOKUP(C63,Sheet2!$A$1:$I$700,3,FALSE)</f>
        <v>Woodford Green AC with Essex Ladies</v>
      </c>
      <c r="F63" t="str">
        <f>VLOOKUP(C63,Sheet2!$A$1:$I$700,5,FALSE)</f>
        <v>U11G</v>
      </c>
      <c r="G63" s="1" t="s">
        <v>91</v>
      </c>
    </row>
    <row r="64" spans="1:7">
      <c r="B64" s="2">
        <v>4</v>
      </c>
      <c r="C64" s="2">
        <v>154</v>
      </c>
      <c r="D64" t="s">
        <v>92</v>
      </c>
      <c r="E64" t="str">
        <f>VLOOKUP(C64,Sheet2!$A$1:$I$700,3,FALSE)</f>
        <v>Invicta East Kent A.C.</v>
      </c>
      <c r="F64" t="str">
        <f>VLOOKUP(C64,Sheet2!$A$1:$I$700,5,FALSE)</f>
        <v>U11G</v>
      </c>
      <c r="G64" s="1" t="s">
        <v>93</v>
      </c>
    </row>
    <row r="65" spans="1:7">
      <c r="B65" s="2">
        <v>5</v>
      </c>
      <c r="C65" s="2">
        <v>169</v>
      </c>
      <c r="D65" t="s">
        <v>94</v>
      </c>
      <c r="E65" t="str">
        <f>VLOOKUP(C65,Sheet2!$A$1:$I$700,3,FALSE)</f>
        <v>Medway and Maidstone A.C.</v>
      </c>
      <c r="F65" t="str">
        <f>VLOOKUP(C65,Sheet2!$A$1:$I$700,5,FALSE)</f>
        <v>U11B</v>
      </c>
      <c r="G65" s="1" t="s">
        <v>95</v>
      </c>
    </row>
    <row r="66" spans="1:7">
      <c r="B66" s="2">
        <v>6</v>
      </c>
      <c r="C66" s="2">
        <v>168</v>
      </c>
      <c r="D66" t="s">
        <v>96</v>
      </c>
      <c r="E66" t="str">
        <f>VLOOKUP(C66,Sheet2!$A$1:$I$700,3,FALSE)</f>
        <v>Medway and Maidstone A.C.</v>
      </c>
      <c r="F66" t="str">
        <f>VLOOKUP(C66,Sheet2!$A$1:$I$700,5,FALSE)</f>
        <v>U11G</v>
      </c>
      <c r="G66" s="1" t="s">
        <v>97</v>
      </c>
    </row>
    <row r="67" spans="1:7">
      <c r="B67" s="2">
        <v>7</v>
      </c>
      <c r="C67" s="2">
        <v>61</v>
      </c>
      <c r="D67" t="s">
        <v>98</v>
      </c>
      <c r="E67" t="str">
        <f>VLOOKUP(C67,Sheet2!$A$1:$I$700,3,FALSE)</f>
        <v>Invicta East Kent A.C.</v>
      </c>
      <c r="F67" t="str">
        <f>VLOOKUP(C67,Sheet2!$A$1:$I$700,5,FALSE)</f>
        <v>U11G</v>
      </c>
      <c r="G67" s="1" t="s">
        <v>99</v>
      </c>
    </row>
    <row r="68" spans="1:7">
      <c r="B68" s="2">
        <v>8</v>
      </c>
      <c r="C68" s="2">
        <v>157</v>
      </c>
      <c r="D68" t="s">
        <v>100</v>
      </c>
      <c r="E68" t="str">
        <f>VLOOKUP(C68,Sheet2!$A$1:$I$700,3,FALSE)</f>
        <v>Crawley Ac</v>
      </c>
      <c r="F68" t="str">
        <f>VLOOKUP(C68,Sheet2!$A$1:$I$700,5,FALSE)</f>
        <v>U11G</v>
      </c>
      <c r="G68" s="1" t="s">
        <v>101</v>
      </c>
    </row>
    <row r="70" spans="1:7">
      <c r="A70" t="s">
        <v>0</v>
      </c>
    </row>
    <row r="71" spans="1:7">
      <c r="A71" t="s">
        <v>102</v>
      </c>
    </row>
    <row r="72" spans="1:7">
      <c r="B72" s="2">
        <v>1</v>
      </c>
      <c r="C72" s="2">
        <v>93</v>
      </c>
      <c r="D72" t="s">
        <v>103</v>
      </c>
      <c r="E72" t="str">
        <f>VLOOKUP(C72,Sheet2!$A$1:$I$700,3,FALSE)</f>
        <v>Medway and Maidstone A.C.</v>
      </c>
      <c r="F72" t="str">
        <f>VLOOKUP(C72,Sheet2!$A$1:$I$700,5,FALSE)</f>
        <v>U11B</v>
      </c>
      <c r="G72" s="1" t="s">
        <v>104</v>
      </c>
    </row>
    <row r="73" spans="1:7">
      <c r="B73" s="2">
        <v>2</v>
      </c>
      <c r="C73" s="2">
        <v>139</v>
      </c>
      <c r="D73" t="s">
        <v>105</v>
      </c>
      <c r="E73" t="str">
        <f>VLOOKUP(C73,Sheet2!$A$1:$I$700,3,FALSE)</f>
        <v>Bexley A.C.</v>
      </c>
      <c r="F73" t="str">
        <f>VLOOKUP(C73,Sheet2!$A$1:$I$700,5,FALSE)</f>
        <v>U11B</v>
      </c>
      <c r="G73" s="1" t="s">
        <v>106</v>
      </c>
    </row>
    <row r="74" spans="1:7">
      <c r="B74" s="2">
        <v>3</v>
      </c>
      <c r="C74" s="2">
        <v>167</v>
      </c>
      <c r="D74" t="s">
        <v>107</v>
      </c>
      <c r="E74" t="str">
        <f>VLOOKUP(C74,Sheet2!$A$1:$I$700,3,FALSE)</f>
        <v>Medway and Maidstone A.C.</v>
      </c>
      <c r="F74" t="str">
        <f>VLOOKUP(C74,Sheet2!$A$1:$I$700,5,FALSE)</f>
        <v>U11B</v>
      </c>
      <c r="G74" s="1" t="s">
        <v>108</v>
      </c>
    </row>
    <row r="75" spans="1:7">
      <c r="B75" s="2">
        <v>4</v>
      </c>
      <c r="C75" s="2">
        <v>150</v>
      </c>
      <c r="D75" t="s">
        <v>109</v>
      </c>
      <c r="E75">
        <f>VLOOKUP(C75,Sheet2!$A$1:$I$700,3,FALSE)</f>
        <v>0</v>
      </c>
      <c r="F75" t="str">
        <f>VLOOKUP(C75,Sheet2!$A$1:$I$700,5,FALSE)</f>
        <v>U11B</v>
      </c>
      <c r="G75" s="1" t="s">
        <v>110</v>
      </c>
    </row>
    <row r="76" spans="1:7">
      <c r="B76" s="2">
        <v>5</v>
      </c>
      <c r="C76" s="2">
        <v>160</v>
      </c>
      <c r="D76" t="s">
        <v>111</v>
      </c>
      <c r="E76" t="str">
        <f>VLOOKUP(C76,Sheet2!$A$1:$I$700,3,FALSE)</f>
        <v>Medway and Maidstone A.C.</v>
      </c>
      <c r="F76" t="str">
        <f>VLOOKUP(C76,Sheet2!$A$1:$I$700,5,FALSE)</f>
        <v>U11B</v>
      </c>
      <c r="G76" s="1" t="s">
        <v>112</v>
      </c>
    </row>
    <row r="77" spans="1:7">
      <c r="B77" s="2">
        <v>6</v>
      </c>
      <c r="C77" s="2">
        <v>114</v>
      </c>
      <c r="D77" t="s">
        <v>113</v>
      </c>
      <c r="E77" t="str">
        <f>VLOOKUP(C77,Sheet2!$A$1:$I$700,3,FALSE)</f>
        <v>Swale Combined A.C.</v>
      </c>
      <c r="F77" t="str">
        <f>VLOOKUP(C77,Sheet2!$A$1:$I$700,5,FALSE)</f>
        <v>U11B</v>
      </c>
      <c r="G77" s="1" t="s">
        <v>114</v>
      </c>
    </row>
    <row r="78" spans="1:7">
      <c r="B78" s="2">
        <v>7</v>
      </c>
      <c r="C78" s="2">
        <v>176</v>
      </c>
      <c r="D78" t="s">
        <v>115</v>
      </c>
      <c r="E78">
        <f>VLOOKUP(C78,Sheet2!$A$1:$I$700,3,FALSE)</f>
        <v>0</v>
      </c>
      <c r="F78" t="str">
        <f>VLOOKUP(C78,Sheet2!$A$1:$I$700,5,FALSE)</f>
        <v>U11B</v>
      </c>
      <c r="G78" s="1" t="s">
        <v>116</v>
      </c>
    </row>
    <row r="79" spans="1:7">
      <c r="B79" s="2">
        <v>8</v>
      </c>
      <c r="C79" s="2">
        <v>6</v>
      </c>
      <c r="D79" t="s">
        <v>117</v>
      </c>
      <c r="E79" t="str">
        <f>VLOOKUP(C79,Sheet2!$A$1:$I$700,3,FALSE)</f>
        <v>Swale Combined A.C.</v>
      </c>
      <c r="F79" t="str">
        <f>VLOOKUP(C79,Sheet2!$A$1:$I$700,5,FALSE)</f>
        <v>U11B</v>
      </c>
      <c r="G79" s="1" t="s">
        <v>118</v>
      </c>
    </row>
    <row r="81" spans="1:7">
      <c r="A81" t="s">
        <v>119</v>
      </c>
    </row>
    <row r="82" spans="1:7">
      <c r="A82" t="s">
        <v>120</v>
      </c>
    </row>
    <row r="83" spans="1:7">
      <c r="B83" s="2">
        <v>1</v>
      </c>
      <c r="C83" s="2">
        <v>71</v>
      </c>
      <c r="D83" t="s">
        <v>86</v>
      </c>
      <c r="E83" t="str">
        <f>VLOOKUP(C83,Sheet2!$A$1:$I$700,3,FALSE)</f>
        <v>Woodford Green AC with Essex Ladies</v>
      </c>
      <c r="F83" t="str">
        <f>VLOOKUP(C83,Sheet2!$A$1:$I$700,5,FALSE)</f>
        <v>U13G</v>
      </c>
      <c r="G83" s="1" t="s">
        <v>121</v>
      </c>
    </row>
    <row r="84" spans="1:7">
      <c r="B84" s="2">
        <v>2</v>
      </c>
      <c r="C84" s="2">
        <v>93</v>
      </c>
      <c r="D84" t="s">
        <v>103</v>
      </c>
      <c r="E84" t="str">
        <f>VLOOKUP(C84,Sheet2!$A$1:$I$700,3,FALSE)</f>
        <v>Medway and Maidstone A.C.</v>
      </c>
      <c r="F84" t="str">
        <f>VLOOKUP(C84,Sheet2!$A$1:$I$700,5,FALSE)</f>
        <v>U11B</v>
      </c>
      <c r="G84" s="1" t="s">
        <v>122</v>
      </c>
    </row>
    <row r="85" spans="1:7">
      <c r="B85" s="2">
        <v>3</v>
      </c>
      <c r="C85" s="2">
        <v>176</v>
      </c>
      <c r="D85" t="s">
        <v>115</v>
      </c>
      <c r="E85">
        <f>VLOOKUP(C85,Sheet2!$A$1:$I$700,3,FALSE)</f>
        <v>0</v>
      </c>
      <c r="F85" t="str">
        <f>VLOOKUP(C85,Sheet2!$A$1:$I$700,5,FALSE)</f>
        <v>U11B</v>
      </c>
      <c r="G85" s="1" t="s">
        <v>123</v>
      </c>
    </row>
    <row r="86" spans="1:7">
      <c r="B86" s="2">
        <v>4</v>
      </c>
      <c r="C86" s="2">
        <v>155</v>
      </c>
      <c r="D86" t="s">
        <v>90</v>
      </c>
      <c r="E86" t="str">
        <f>VLOOKUP(C86,Sheet2!$A$1:$I$700,3,FALSE)</f>
        <v>Woodford Green AC with Essex Ladies</v>
      </c>
      <c r="F86" t="str">
        <f>VLOOKUP(C86,Sheet2!$A$1:$I$700,5,FALSE)</f>
        <v>U11G</v>
      </c>
      <c r="G86" s="1" t="s">
        <v>124</v>
      </c>
    </row>
    <row r="87" spans="1:7">
      <c r="B87" s="2">
        <v>5</v>
      </c>
      <c r="C87" s="2">
        <v>170</v>
      </c>
      <c r="D87" t="s">
        <v>69</v>
      </c>
      <c r="E87" t="str">
        <f>VLOOKUP(C87,Sheet2!$A$1:$I$700,3,FALSE)</f>
        <v>Medway and Maidstone A.C.</v>
      </c>
      <c r="F87" t="str">
        <f>VLOOKUP(C87,Sheet2!$A$1:$I$700,5,FALSE)</f>
        <v>U11B</v>
      </c>
      <c r="G87" s="1" t="s">
        <v>125</v>
      </c>
    </row>
    <row r="88" spans="1:7">
      <c r="B88" s="2">
        <v>6</v>
      </c>
      <c r="C88" s="2">
        <v>114</v>
      </c>
      <c r="D88" t="s">
        <v>113</v>
      </c>
      <c r="E88" t="str">
        <f>VLOOKUP(C88,Sheet2!$A$1:$I$700,3,FALSE)</f>
        <v>Swale Combined A.C.</v>
      </c>
      <c r="F88" t="str">
        <f>VLOOKUP(C88,Sheet2!$A$1:$I$700,5,FALSE)</f>
        <v>U11B</v>
      </c>
      <c r="G88" s="1" t="s">
        <v>126</v>
      </c>
    </row>
    <row r="89" spans="1:7">
      <c r="B89" s="2">
        <v>7</v>
      </c>
      <c r="C89" s="2">
        <v>90</v>
      </c>
      <c r="D89" t="s">
        <v>36</v>
      </c>
      <c r="E89" t="str">
        <f>VLOOKUP(C89,Sheet2!$A$1:$I$700,3,FALSE)</f>
        <v>Unattached</v>
      </c>
      <c r="F89" t="str">
        <f>VLOOKUP(C89,Sheet2!$A$1:$I$700,5,FALSE)</f>
        <v>U11G</v>
      </c>
      <c r="G89" s="1" t="s">
        <v>127</v>
      </c>
    </row>
    <row r="90" spans="1:7">
      <c r="B90" s="2">
        <v>8</v>
      </c>
      <c r="C90" s="2">
        <v>173</v>
      </c>
      <c r="D90" t="s">
        <v>71</v>
      </c>
      <c r="E90" t="str">
        <f>VLOOKUP(C90,Sheet2!$A$1:$I$700,3,FALSE)</f>
        <v>Medway and Maidstone A.C.</v>
      </c>
      <c r="F90" t="str">
        <f>VLOOKUP(C90,Sheet2!$A$1:$I$700,5,FALSE)</f>
        <v>U11B</v>
      </c>
      <c r="G90" s="1" t="s">
        <v>128</v>
      </c>
    </row>
    <row r="91" spans="1:7">
      <c r="B91" s="2">
        <v>9</v>
      </c>
      <c r="C91" s="2">
        <v>167</v>
      </c>
      <c r="D91" t="s">
        <v>107</v>
      </c>
      <c r="E91" t="str">
        <f>VLOOKUP(C91,Sheet2!$A$1:$I$700,3,FALSE)</f>
        <v>Medway and Maidstone A.C.</v>
      </c>
      <c r="F91" t="str">
        <f>VLOOKUP(C91,Sheet2!$A$1:$I$700,5,FALSE)</f>
        <v>U11B</v>
      </c>
      <c r="G91" s="1" t="s">
        <v>129</v>
      </c>
    </row>
    <row r="92" spans="1:7">
      <c r="B92" s="2">
        <v>10</v>
      </c>
      <c r="C92" s="2">
        <v>154</v>
      </c>
      <c r="D92" t="s">
        <v>92</v>
      </c>
      <c r="E92" t="str">
        <f>VLOOKUP(C92,Sheet2!$A$1:$I$700,3,FALSE)</f>
        <v>Invicta East Kent A.C.</v>
      </c>
      <c r="F92" t="str">
        <f>VLOOKUP(C92,Sheet2!$A$1:$I$700,5,FALSE)</f>
        <v>U11G</v>
      </c>
      <c r="G92" s="1" t="s">
        <v>130</v>
      </c>
    </row>
    <row r="93" spans="1:7">
      <c r="B93" s="2">
        <v>11</v>
      </c>
      <c r="C93" s="2">
        <v>150</v>
      </c>
      <c r="D93" t="s">
        <v>109</v>
      </c>
      <c r="E93">
        <f>VLOOKUP(C93,Sheet2!$A$1:$I$700,3,FALSE)</f>
        <v>0</v>
      </c>
      <c r="F93" t="str">
        <f>VLOOKUP(C93,Sheet2!$A$1:$I$700,5,FALSE)</f>
        <v>U11B</v>
      </c>
      <c r="G93" s="1" t="s">
        <v>131</v>
      </c>
    </row>
    <row r="94" spans="1:7">
      <c r="B94" s="2">
        <v>12</v>
      </c>
      <c r="C94" s="2">
        <v>6</v>
      </c>
      <c r="D94" t="s">
        <v>117</v>
      </c>
      <c r="E94" t="str">
        <f>VLOOKUP(C94,Sheet2!$A$1:$I$700,3,FALSE)</f>
        <v>Swale Combined A.C.</v>
      </c>
      <c r="F94" t="str">
        <f>VLOOKUP(C94,Sheet2!$A$1:$I$700,5,FALSE)</f>
        <v>U11B</v>
      </c>
      <c r="G94" s="1" t="s">
        <v>132</v>
      </c>
    </row>
    <row r="95" spans="1:7">
      <c r="B95" s="2">
        <v>13</v>
      </c>
      <c r="C95" s="2">
        <v>61</v>
      </c>
      <c r="D95" t="s">
        <v>98</v>
      </c>
      <c r="E95" t="str">
        <f>VLOOKUP(C95,Sheet2!$A$1:$I$700,3,FALSE)</f>
        <v>Invicta East Kent A.C.</v>
      </c>
      <c r="F95" t="str">
        <f>VLOOKUP(C95,Sheet2!$A$1:$I$700,5,FALSE)</f>
        <v>U11G</v>
      </c>
      <c r="G95" s="1" t="s">
        <v>133</v>
      </c>
    </row>
    <row r="96" spans="1:7">
      <c r="B96" s="2">
        <v>14</v>
      </c>
      <c r="C96" s="2">
        <v>161</v>
      </c>
      <c r="D96" t="s">
        <v>134</v>
      </c>
      <c r="E96" t="str">
        <f>VLOOKUP(C96,Sheet2!$A$1:$I$700,3,FALSE)</f>
        <v>Medway and Maidstone A.C.</v>
      </c>
      <c r="F96" t="str">
        <f>VLOOKUP(C96,Sheet2!$A$1:$I$700,5,FALSE)</f>
        <v>U11B</v>
      </c>
      <c r="G96" s="1" t="s">
        <v>135</v>
      </c>
    </row>
    <row r="98" spans="1:7">
      <c r="A98" t="s">
        <v>119</v>
      </c>
    </row>
    <row r="99" spans="1:7">
      <c r="A99" t="s">
        <v>136</v>
      </c>
    </row>
    <row r="100" spans="1:7">
      <c r="B100" s="2">
        <v>1</v>
      </c>
      <c r="C100" s="2">
        <v>135</v>
      </c>
      <c r="D100" t="s">
        <v>83</v>
      </c>
      <c r="E100" t="str">
        <f>VLOOKUP(C100,Sheet2!$A$1:$I$700,3,FALSE)</f>
        <v>Benfleet Running Club</v>
      </c>
      <c r="F100" t="str">
        <f>VLOOKUP(C100,Sheet2!$A$1:$I$700,5,FALSE)</f>
        <v>U11B</v>
      </c>
      <c r="G100" s="1" t="s">
        <v>137</v>
      </c>
    </row>
    <row r="101" spans="1:7">
      <c r="B101" s="2">
        <v>2</v>
      </c>
      <c r="C101" s="2">
        <v>149</v>
      </c>
      <c r="D101" t="s">
        <v>73</v>
      </c>
      <c r="E101">
        <f>VLOOKUP(C101,Sheet2!$A$1:$I$700,3,FALSE)</f>
        <v>0</v>
      </c>
      <c r="F101" t="str">
        <f>VLOOKUP(C101,Sheet2!$A$1:$I$700,5,FALSE)</f>
        <v>U11B</v>
      </c>
      <c r="G101" s="1" t="s">
        <v>138</v>
      </c>
    </row>
    <row r="102" spans="1:7">
      <c r="B102" s="2">
        <v>3</v>
      </c>
      <c r="C102" s="2">
        <v>162</v>
      </c>
      <c r="D102" t="s">
        <v>56</v>
      </c>
      <c r="E102" t="str">
        <f>VLOOKUP(C102,Sheet2!$A$1:$I$700,3,FALSE)</f>
        <v>Medway and Maidstone A.C.</v>
      </c>
      <c r="F102" t="str">
        <f>VLOOKUP(C102,Sheet2!$A$1:$I$700,5,FALSE)</f>
        <v>U11B</v>
      </c>
      <c r="G102" s="1" t="s">
        <v>139</v>
      </c>
    </row>
    <row r="103" spans="1:7">
      <c r="B103" s="2">
        <v>4</v>
      </c>
      <c r="C103" s="2">
        <v>175</v>
      </c>
      <c r="D103" t="s">
        <v>58</v>
      </c>
      <c r="E103" t="str">
        <f>VLOOKUP(C103,Sheet2!$A$1:$I$700,3,FALSE)</f>
        <v>Swale Combined A.C.</v>
      </c>
      <c r="F103" t="str">
        <f>VLOOKUP(C103,Sheet2!$A$1:$I$700,5,FALSE)</f>
        <v>U11B</v>
      </c>
      <c r="G103" s="1" t="s">
        <v>140</v>
      </c>
    </row>
    <row r="104" spans="1:7">
      <c r="B104" s="2">
        <v>5</v>
      </c>
      <c r="C104" s="2">
        <v>157</v>
      </c>
      <c r="D104" t="s">
        <v>100</v>
      </c>
      <c r="E104" t="str">
        <f>VLOOKUP(C104,Sheet2!$A$1:$I$700,3,FALSE)</f>
        <v>Crawley Ac</v>
      </c>
      <c r="F104" t="str">
        <f>VLOOKUP(C104,Sheet2!$A$1:$I$700,5,FALSE)</f>
        <v>U11G</v>
      </c>
      <c r="G104" s="1" t="s">
        <v>141</v>
      </c>
    </row>
    <row r="105" spans="1:7">
      <c r="B105" s="2">
        <v>6</v>
      </c>
      <c r="C105" s="2">
        <v>158</v>
      </c>
      <c r="D105" t="s">
        <v>588</v>
      </c>
      <c r="E105" t="str">
        <f>VLOOKUP(C105,Sheet2!$A$1:$I$700,3,FALSE)</f>
        <v>Crawley AC</v>
      </c>
      <c r="F105" t="str">
        <f>VLOOKUP(C105,Sheet2!$A$1:$I$700,5,FALSE)</f>
        <v>U11G</v>
      </c>
      <c r="G105" s="1" t="s">
        <v>142</v>
      </c>
    </row>
    <row r="106" spans="1:7">
      <c r="B106" s="2">
        <v>7</v>
      </c>
      <c r="C106" s="2">
        <v>98</v>
      </c>
      <c r="D106" t="s">
        <v>62</v>
      </c>
      <c r="E106" t="str">
        <f>VLOOKUP(C106,Sheet2!$A$1:$I$700,3,FALSE)</f>
        <v>Dartford Harriers A.C.</v>
      </c>
      <c r="F106" t="str">
        <f>VLOOKUP(C106,Sheet2!$A$1:$I$700,5,FALSE)</f>
        <v>U11B</v>
      </c>
      <c r="G106" s="1" t="s">
        <v>143</v>
      </c>
    </row>
    <row r="107" spans="1:7">
      <c r="B107" s="2">
        <v>8</v>
      </c>
      <c r="C107" s="2">
        <v>138</v>
      </c>
      <c r="D107" t="s">
        <v>40</v>
      </c>
      <c r="E107" t="str">
        <f>VLOOKUP(C107,Sheet2!$A$1:$I$700,3,FALSE)</f>
        <v>Paddock Wood A.C.</v>
      </c>
      <c r="F107" t="str">
        <f>VLOOKUP(C107,Sheet2!$A$1:$I$700,5,FALSE)</f>
        <v>U11G</v>
      </c>
      <c r="G107" s="1" t="s">
        <v>144</v>
      </c>
    </row>
    <row r="108" spans="1:7">
      <c r="B108" s="2">
        <v>9</v>
      </c>
      <c r="C108" s="2">
        <v>15</v>
      </c>
      <c r="D108" t="s">
        <v>44</v>
      </c>
      <c r="E108" t="str">
        <f>VLOOKUP(C108,Sheet2!$A$1:$I$700,3,FALSE)</f>
        <v>Unattached</v>
      </c>
      <c r="F108" t="str">
        <f>VLOOKUP(C108,Sheet2!$A$1:$I$700,5,FALSE)</f>
        <v>U11G</v>
      </c>
      <c r="G108" s="1" t="s">
        <v>145</v>
      </c>
    </row>
    <row r="109" spans="1:7">
      <c r="B109" s="2">
        <v>10</v>
      </c>
      <c r="C109" s="2">
        <v>165</v>
      </c>
      <c r="D109" t="s">
        <v>81</v>
      </c>
      <c r="E109" t="str">
        <f>VLOOKUP(C109,Sheet2!$A$1:$I$700,3,FALSE)</f>
        <v>Medway and Maidstone A.C.</v>
      </c>
      <c r="F109" t="str">
        <f>VLOOKUP(C109,Sheet2!$A$1:$I$700,5,FALSE)</f>
        <v>U11B</v>
      </c>
      <c r="G109" s="1" t="s">
        <v>146</v>
      </c>
    </row>
    <row r="110" spans="1:7">
      <c r="B110" s="2">
        <v>11</v>
      </c>
      <c r="C110" s="2">
        <v>164</v>
      </c>
      <c r="D110" t="s">
        <v>75</v>
      </c>
      <c r="E110" t="str">
        <f>VLOOKUP(C110,Sheet2!$A$1:$I$700,3,FALSE)</f>
        <v>Medway and Maidstone A.C.</v>
      </c>
      <c r="F110" t="str">
        <f>VLOOKUP(C110,Sheet2!$A$1:$I$700,5,FALSE)</f>
        <v>U11G</v>
      </c>
      <c r="G110" s="1" t="s">
        <v>147</v>
      </c>
    </row>
    <row r="111" spans="1:7">
      <c r="B111" s="2">
        <v>12</v>
      </c>
      <c r="C111" s="2">
        <v>177</v>
      </c>
      <c r="D111" t="s">
        <v>46</v>
      </c>
      <c r="E111" t="str">
        <f>VLOOKUP(C111,Sheet2!$A$1:$I$700,3,FALSE)</f>
        <v>Medway and Maidstone A.C.</v>
      </c>
      <c r="F111" t="str">
        <f>VLOOKUP(C111,Sheet2!$A$1:$I$700,5,FALSE)</f>
        <v>U11G</v>
      </c>
      <c r="G111" s="1" t="s">
        <v>148</v>
      </c>
    </row>
    <row r="112" spans="1:7">
      <c r="B112" s="2">
        <v>13</v>
      </c>
      <c r="C112" s="2">
        <v>166</v>
      </c>
      <c r="D112" t="s">
        <v>79</v>
      </c>
      <c r="E112" t="str">
        <f>VLOOKUP(C112,Sheet2!$A$1:$I$700,3,FALSE)</f>
        <v>Medway and Maidstone A.C.</v>
      </c>
      <c r="F112" t="str">
        <f>VLOOKUP(C112,Sheet2!$A$1:$I$700,5,FALSE)</f>
        <v>U11B</v>
      </c>
      <c r="G112" s="1" t="s">
        <v>149</v>
      </c>
    </row>
    <row r="113" spans="1:7">
      <c r="B113" s="2">
        <v>14</v>
      </c>
      <c r="C113" s="2">
        <v>163</v>
      </c>
      <c r="D113" t="s">
        <v>64</v>
      </c>
      <c r="E113" t="str">
        <f>VLOOKUP(C113,Sheet2!$A$1:$I$700,3,FALSE)</f>
        <v>Medway and Maidstone A.C.</v>
      </c>
      <c r="F113" t="str">
        <f>VLOOKUP(C113,Sheet2!$A$1:$I$700,5,FALSE)</f>
        <v>U11B</v>
      </c>
      <c r="G113" s="1" t="s">
        <v>150</v>
      </c>
    </row>
    <row r="114" spans="1:7">
      <c r="B114" s="2">
        <v>15</v>
      </c>
      <c r="C114" s="2">
        <v>21</v>
      </c>
      <c r="D114" t="s">
        <v>50</v>
      </c>
      <c r="E114" t="str">
        <f>VLOOKUP(C114,Sheet2!$A$1:$I$700,3,FALSE)</f>
        <v>Medway and Maidstone A.C.</v>
      </c>
      <c r="F114" t="str">
        <f>VLOOKUP(C114,Sheet2!$A$1:$I$700,5,FALSE)</f>
        <v>U11B</v>
      </c>
      <c r="G114" s="1" t="s">
        <v>151</v>
      </c>
    </row>
    <row r="116" spans="1:7">
      <c r="A116" t="s">
        <v>119</v>
      </c>
    </row>
    <row r="117" spans="1:7">
      <c r="A117" t="s">
        <v>152</v>
      </c>
    </row>
    <row r="118" spans="1:7">
      <c r="B118" s="2">
        <v>1</v>
      </c>
      <c r="C118" s="2">
        <v>107</v>
      </c>
      <c r="D118" t="s">
        <v>42</v>
      </c>
      <c r="E118" t="str">
        <f>VLOOKUP(C118,Sheet2!$A$1:$I$700,3,FALSE)</f>
        <v>Dartford Harriers A.C.</v>
      </c>
      <c r="F118" t="str">
        <f>VLOOKUP(C118,Sheet2!$A$1:$I$700,5,FALSE)</f>
        <v>U11G</v>
      </c>
      <c r="G118" s="1" t="s">
        <v>153</v>
      </c>
    </row>
    <row r="119" spans="1:7">
      <c r="B119" s="2">
        <v>2</v>
      </c>
      <c r="C119" s="2">
        <v>151</v>
      </c>
      <c r="D119" t="s">
        <v>2</v>
      </c>
      <c r="E119" t="str">
        <f>VLOOKUP(C119,Sheet2!$A$1:$I$700,3,FALSE)</f>
        <v>Invicta East Kent A.C.</v>
      </c>
      <c r="F119" t="str">
        <f>VLOOKUP(C119,Sheet2!$A$1:$I$700,5,FALSE)</f>
        <v>U11G</v>
      </c>
      <c r="G119" s="1" t="s">
        <v>154</v>
      </c>
    </row>
    <row r="120" spans="1:7">
      <c r="B120" s="2">
        <v>3</v>
      </c>
      <c r="C120" s="2">
        <v>117</v>
      </c>
      <c r="D120" t="s">
        <v>60</v>
      </c>
      <c r="E120" t="str">
        <f>VLOOKUP(C120,Sheet2!$A$1:$I$700,3,FALSE)</f>
        <v>Woodford Green AC with Essex Ladies</v>
      </c>
      <c r="F120" t="str">
        <f>VLOOKUP(C120,Sheet2!$A$1:$I$700,5,FALSE)</f>
        <v>U11B</v>
      </c>
      <c r="G120" s="1" t="s">
        <v>155</v>
      </c>
    </row>
    <row r="121" spans="1:7">
      <c r="B121" s="2">
        <v>4</v>
      </c>
      <c r="C121" s="2">
        <v>148</v>
      </c>
      <c r="D121" t="s">
        <v>66</v>
      </c>
      <c r="E121" t="str">
        <f>VLOOKUP(C121,Sheet2!$A$1:$I$700,3,FALSE)</f>
        <v>Medway and Maidstone A.C.</v>
      </c>
      <c r="F121" t="str">
        <f>VLOOKUP(C121,Sheet2!$A$1:$I$700,5,FALSE)</f>
        <v>U11B</v>
      </c>
      <c r="G121" s="1" t="s">
        <v>156</v>
      </c>
    </row>
    <row r="122" spans="1:7">
      <c r="B122" s="2">
        <v>5</v>
      </c>
      <c r="C122" s="2">
        <v>30</v>
      </c>
      <c r="D122" t="s">
        <v>77</v>
      </c>
      <c r="E122" t="str">
        <f>VLOOKUP(C122,Sheet2!$A$1:$I$700,3,FALSE)</f>
        <v>Medway and Maidstone A.C.</v>
      </c>
      <c r="F122" t="str">
        <f>VLOOKUP(C122,Sheet2!$A$1:$I$700,5,FALSE)</f>
        <v>U11B</v>
      </c>
      <c r="G122" s="1" t="s">
        <v>157</v>
      </c>
    </row>
    <row r="123" spans="1:7">
      <c r="B123" s="2">
        <v>6</v>
      </c>
      <c r="C123" s="2">
        <v>171</v>
      </c>
      <c r="D123" t="s">
        <v>27</v>
      </c>
      <c r="E123" t="str">
        <f>VLOOKUP(C123,Sheet2!$A$1:$I$700,3,FALSE)</f>
        <v>Medway and Maidstone A.C.</v>
      </c>
      <c r="F123" t="str">
        <f>VLOOKUP(C123,Sheet2!$A$1:$I$700,5,FALSE)</f>
        <v>U11G</v>
      </c>
      <c r="G123" s="1" t="s">
        <v>158</v>
      </c>
    </row>
    <row r="124" spans="1:7">
      <c r="B124" s="2">
        <v>7</v>
      </c>
      <c r="C124" s="2">
        <v>152</v>
      </c>
      <c r="D124" t="s">
        <v>4</v>
      </c>
      <c r="E124">
        <f>VLOOKUP(C124,Sheet2!$A$1:$I$700,3,FALSE)</f>
        <v>0</v>
      </c>
      <c r="F124" t="str">
        <f>VLOOKUP(C124,Sheet2!$A$1:$I$700,5,FALSE)</f>
        <v>U11B</v>
      </c>
      <c r="G124" s="1" t="s">
        <v>159</v>
      </c>
    </row>
    <row r="125" spans="1:7">
      <c r="B125" s="2">
        <v>8</v>
      </c>
      <c r="C125" s="2">
        <v>156</v>
      </c>
      <c r="D125" t="s">
        <v>19</v>
      </c>
      <c r="E125" t="str">
        <f>VLOOKUP(C125,Sheet2!$A$1:$I$700,3,FALSE)</f>
        <v>Medway and Maidstone A.C.</v>
      </c>
      <c r="F125" t="str">
        <f>VLOOKUP(C125,Sheet2!$A$1:$I$700,5,FALSE)</f>
        <v>U11B</v>
      </c>
      <c r="G125" s="1" t="s">
        <v>160</v>
      </c>
    </row>
    <row r="126" spans="1:7">
      <c r="B126" s="2">
        <v>9</v>
      </c>
      <c r="C126" s="2">
        <v>24</v>
      </c>
      <c r="D126" t="s">
        <v>6</v>
      </c>
      <c r="E126" t="str">
        <f>VLOOKUP(C126,Sheet2!$A$1:$I$700,3,FALSE)</f>
        <v>Unattached</v>
      </c>
      <c r="F126" t="str">
        <f>VLOOKUP(C126,Sheet2!$A$1:$I$700,5,FALSE)</f>
        <v>U11B</v>
      </c>
      <c r="G126" s="1" t="s">
        <v>161</v>
      </c>
    </row>
    <row r="127" spans="1:7">
      <c r="B127" s="2">
        <v>10</v>
      </c>
      <c r="C127" s="2">
        <v>62</v>
      </c>
      <c r="D127" t="s">
        <v>48</v>
      </c>
      <c r="E127" t="str">
        <f>VLOOKUP(C127,Sheet2!$A$1:$I$700,3,FALSE)</f>
        <v>Medway Park Phoenix</v>
      </c>
      <c r="F127" t="str">
        <f>VLOOKUP(C127,Sheet2!$A$1:$I$700,5,FALSE)</f>
        <v>U11G</v>
      </c>
      <c r="G127" s="1" t="s">
        <v>162</v>
      </c>
    </row>
    <row r="128" spans="1:7">
      <c r="B128" s="2">
        <v>11</v>
      </c>
      <c r="C128" s="2">
        <v>137</v>
      </c>
      <c r="D128" t="s">
        <v>10</v>
      </c>
      <c r="E128" t="str">
        <f>VLOOKUP(C128,Sheet2!$A$1:$I$700,3,FALSE)</f>
        <v>Unattached</v>
      </c>
      <c r="F128" t="str">
        <f>VLOOKUP(C128,Sheet2!$A$1:$I$700,5,FALSE)</f>
        <v>U11G</v>
      </c>
      <c r="G128" s="1" t="s">
        <v>163</v>
      </c>
    </row>
    <row r="129" spans="1:7">
      <c r="B129" s="2">
        <v>12</v>
      </c>
      <c r="C129" s="2">
        <v>174</v>
      </c>
      <c r="D129" t="s">
        <v>21</v>
      </c>
      <c r="E129" t="str">
        <f>VLOOKUP(C129,Sheet2!$A$1:$I$700,3,FALSE)</f>
        <v>Medway and Maidstone A.C.</v>
      </c>
      <c r="F129" t="str">
        <f>VLOOKUP(C129,Sheet2!$A$1:$I$700,5,FALSE)</f>
        <v>U11G</v>
      </c>
      <c r="G129" s="1" t="s">
        <v>164</v>
      </c>
    </row>
    <row r="130" spans="1:7">
      <c r="B130" s="2">
        <v>13</v>
      </c>
      <c r="C130" s="2">
        <v>66</v>
      </c>
      <c r="D130" t="s">
        <v>8</v>
      </c>
      <c r="E130" t="str">
        <f>VLOOKUP(C130,Sheet2!$A$1:$I$700,3,FALSE)</f>
        <v>Unattached</v>
      </c>
      <c r="F130" t="str">
        <f>VLOOKUP(C130,Sheet2!$A$1:$I$700,5,FALSE)</f>
        <v>U11G</v>
      </c>
      <c r="G130" s="1" t="s">
        <v>165</v>
      </c>
    </row>
    <row r="131" spans="1:7">
      <c r="B131" s="2">
        <v>14</v>
      </c>
      <c r="C131" s="2">
        <v>7</v>
      </c>
      <c r="D131" t="s">
        <v>31</v>
      </c>
      <c r="E131" t="str">
        <f>VLOOKUP(C131,Sheet2!$A$1:$I$700,3,FALSE)</f>
        <v>Medway and Maidstone A.C.</v>
      </c>
      <c r="F131" t="str">
        <f>VLOOKUP(C131,Sheet2!$A$1:$I$700,5,FALSE)</f>
        <v>U11G</v>
      </c>
      <c r="G131" s="1" t="s">
        <v>166</v>
      </c>
    </row>
    <row r="132" spans="1:7">
      <c r="C132" s="2">
        <v>147</v>
      </c>
      <c r="D132" t="s">
        <v>29</v>
      </c>
      <c r="E132">
        <f>VLOOKUP(C132,Sheet2!$A$1:$I$700,3,FALSE)</f>
        <v>0</v>
      </c>
      <c r="F132" t="str">
        <f>VLOOKUP(C132,Sheet2!$A$1:$I$700,5,FALSE)</f>
        <v>U11G</v>
      </c>
      <c r="G132" s="1" t="s">
        <v>167</v>
      </c>
    </row>
    <row r="134" spans="1:7">
      <c r="A134" t="s">
        <v>168</v>
      </c>
    </row>
    <row r="135" spans="1:7">
      <c r="A135" t="s">
        <v>169</v>
      </c>
    </row>
    <row r="136" spans="1:7">
      <c r="B136" s="2">
        <v>1</v>
      </c>
      <c r="C136" s="2">
        <v>50</v>
      </c>
      <c r="D136" t="s">
        <v>170</v>
      </c>
      <c r="E136" t="str">
        <f>VLOOKUP(C136,Sheet2!$A$1:$I$700,3,FALSE)</f>
        <v>Medway and Maidstone A.C.</v>
      </c>
      <c r="F136" t="str">
        <f>VLOOKUP(C136,Sheet2!$A$1:$I$700,5,FALSE)</f>
        <v>U13G</v>
      </c>
      <c r="G136" s="1" t="s">
        <v>171</v>
      </c>
    </row>
    <row r="137" spans="1:7">
      <c r="B137" s="2">
        <v>2</v>
      </c>
      <c r="C137" s="2">
        <v>71</v>
      </c>
      <c r="D137" t="s">
        <v>86</v>
      </c>
      <c r="E137" t="str">
        <f>VLOOKUP(C137,Sheet2!$A$1:$I$700,3,FALSE)</f>
        <v>Woodford Green AC with Essex Ladies</v>
      </c>
      <c r="F137" t="str">
        <f>VLOOKUP(C137,Sheet2!$A$1:$I$700,5,FALSE)</f>
        <v>U13G</v>
      </c>
      <c r="G137" s="1" t="s">
        <v>172</v>
      </c>
    </row>
    <row r="139" spans="1:7">
      <c r="A139" t="s">
        <v>173</v>
      </c>
    </row>
    <row r="140" spans="1:7">
      <c r="A140" t="s">
        <v>174</v>
      </c>
    </row>
    <row r="141" spans="1:7">
      <c r="B141" s="2">
        <v>1</v>
      </c>
      <c r="C141" s="2">
        <v>78</v>
      </c>
      <c r="D141" t="s">
        <v>175</v>
      </c>
      <c r="E141" t="str">
        <f>VLOOKUP(C141,Sheet2!$A$1:$I$700,3,FALSE)</f>
        <v>Paddock Wood A.C.</v>
      </c>
      <c r="F141" t="str">
        <f>VLOOKUP(C141,Sheet2!$A$1:$I$700,5,FALSE)</f>
        <v>U15G</v>
      </c>
      <c r="G141" s="1" t="s">
        <v>176</v>
      </c>
    </row>
    <row r="142" spans="1:7">
      <c r="B142" s="2">
        <v>2</v>
      </c>
      <c r="C142" s="2">
        <v>130</v>
      </c>
      <c r="D142" t="s">
        <v>177</v>
      </c>
      <c r="E142" t="str">
        <f>VLOOKUP(C142,Sheet2!$A$1:$I$700,3,FALSE)</f>
        <v>Medway and Maidstone A.C.</v>
      </c>
      <c r="F142" t="str">
        <f>VLOOKUP(C142,Sheet2!$A$1:$I$700,5,FALSE)</f>
        <v>U13B</v>
      </c>
      <c r="G142" s="1" t="s">
        <v>178</v>
      </c>
    </row>
    <row r="143" spans="1:7">
      <c r="B143" s="2">
        <v>3</v>
      </c>
      <c r="C143" s="2">
        <v>123</v>
      </c>
      <c r="D143" t="s">
        <v>179</v>
      </c>
      <c r="E143" t="str">
        <f>VLOOKUP(C143,Sheet2!$A$1:$I$700,3,FALSE)</f>
        <v>Medway and Maidstone A.C.</v>
      </c>
      <c r="F143" t="str">
        <f>VLOOKUP(C143,Sheet2!$A$1:$I$700,5,FALSE)</f>
        <v>U15G</v>
      </c>
      <c r="G143" s="1" t="s">
        <v>180</v>
      </c>
    </row>
    <row r="144" spans="1:7">
      <c r="B144" s="2">
        <v>4</v>
      </c>
      <c r="C144" s="2">
        <v>136</v>
      </c>
      <c r="D144" t="s">
        <v>181</v>
      </c>
      <c r="E144" t="str">
        <f>VLOOKUP(C144,Sheet2!$A$1:$I$700,3,FALSE)</f>
        <v>Medway and Maidstone A.C.</v>
      </c>
      <c r="F144" t="str">
        <f>VLOOKUP(C144,Sheet2!$A$1:$I$700,5,FALSE)</f>
        <v>U13B</v>
      </c>
      <c r="G144" s="1" t="s">
        <v>182</v>
      </c>
    </row>
    <row r="145" spans="1:7">
      <c r="B145" s="2">
        <v>5</v>
      </c>
      <c r="C145" s="2">
        <v>73</v>
      </c>
      <c r="D145" t="s">
        <v>183</v>
      </c>
      <c r="E145" t="str">
        <f>VLOOKUP(C145,Sheet2!$A$1:$I$700,3,FALSE)</f>
        <v>Medway and Maidstone A.C.</v>
      </c>
      <c r="F145" t="str">
        <f>VLOOKUP(C145,Sheet2!$A$1:$I$700,5,FALSE)</f>
        <v>U13B</v>
      </c>
      <c r="G145" s="1" t="s">
        <v>184</v>
      </c>
    </row>
    <row r="147" spans="1:7">
      <c r="A147" t="s">
        <v>185</v>
      </c>
    </row>
    <row r="148" spans="1:7">
      <c r="A148" t="s">
        <v>186</v>
      </c>
    </row>
    <row r="149" spans="1:7">
      <c r="B149" s="2">
        <v>1</v>
      </c>
      <c r="C149" s="2">
        <v>57</v>
      </c>
      <c r="D149" t="s">
        <v>187</v>
      </c>
      <c r="E149" t="str">
        <f>VLOOKUP(C149,Sheet2!$A$1:$I$700,3,FALSE)</f>
        <v>Swale Combined A.C.</v>
      </c>
      <c r="F149" t="str">
        <f>VLOOKUP(C149,Sheet2!$A$1:$I$700,5,FALSE)</f>
        <v>U17W</v>
      </c>
      <c r="G149" s="1" t="s">
        <v>188</v>
      </c>
    </row>
    <row r="150" spans="1:7">
      <c r="B150" s="2">
        <v>2</v>
      </c>
      <c r="C150" s="2">
        <v>121</v>
      </c>
      <c r="D150" t="s">
        <v>189</v>
      </c>
      <c r="E150" t="str">
        <f>VLOOKUP(C150,Sheet2!$A$1:$I$700,3,FALSE)</f>
        <v>Invicta East Kent A.C.</v>
      </c>
      <c r="F150" t="str">
        <f>VLOOKUP(C150,Sheet2!$A$1:$I$700,5,FALSE)</f>
        <v>U15B</v>
      </c>
      <c r="G150" s="1" t="s">
        <v>190</v>
      </c>
    </row>
    <row r="152" spans="1:7">
      <c r="A152" t="s">
        <v>191</v>
      </c>
    </row>
    <row r="153" spans="1:7">
      <c r="A153" t="s">
        <v>192</v>
      </c>
    </row>
    <row r="154" spans="1:7">
      <c r="B154" s="2">
        <v>1</v>
      </c>
      <c r="C154" s="2">
        <v>115</v>
      </c>
      <c r="D154" t="s">
        <v>193</v>
      </c>
      <c r="E154" t="str">
        <f>VLOOKUP(C154,Sheet2!$A$1:$I$700,3,FALSE)</f>
        <v>Folkestone Running Club</v>
      </c>
      <c r="F154" t="str">
        <f>VLOOKUP(C154,Sheet2!$A$1:$I$700,5,FALSE)</f>
        <v>U17M</v>
      </c>
      <c r="G154" s="1" t="s">
        <v>194</v>
      </c>
    </row>
    <row r="155" spans="1:7">
      <c r="B155" s="2">
        <v>2</v>
      </c>
      <c r="C155" s="2">
        <v>60</v>
      </c>
      <c r="D155" t="s">
        <v>195</v>
      </c>
      <c r="E155" t="str">
        <f>VLOOKUP(C155,Sheet2!$A$1:$I$700,3,FALSE)</f>
        <v>Windsor Slough Eton and Hounslow A.C.</v>
      </c>
      <c r="F155" t="str">
        <f>VLOOKUP(C155,Sheet2!$A$1:$I$700,5,FALSE)</f>
        <v>M55</v>
      </c>
      <c r="G155" s="1" t="s">
        <v>196</v>
      </c>
    </row>
    <row r="156" spans="1:7">
      <c r="B156" s="2">
        <v>3</v>
      </c>
      <c r="C156" s="2">
        <v>49</v>
      </c>
      <c r="D156" t="s">
        <v>197</v>
      </c>
      <c r="E156" t="str">
        <f>VLOOKUP(C156,Sheet2!$A$1:$I$700,3,FALSE)</f>
        <v>Medway and Maidstone A.C.</v>
      </c>
      <c r="F156" t="str">
        <f>VLOOKUP(C156,Sheet2!$A$1:$I$700,5,FALSE)</f>
        <v>U20W</v>
      </c>
      <c r="G156" s="1" t="s">
        <v>198</v>
      </c>
    </row>
    <row r="158" spans="1:7">
      <c r="A158" t="s">
        <v>199</v>
      </c>
    </row>
    <row r="159" spans="1:7">
      <c r="A159" t="s">
        <v>192</v>
      </c>
    </row>
    <row r="160" spans="1:7">
      <c r="B160" s="2">
        <v>1</v>
      </c>
      <c r="C160" s="2">
        <v>79</v>
      </c>
      <c r="D160" t="s">
        <v>200</v>
      </c>
      <c r="E160" t="str">
        <f>VLOOKUP(C160,Sheet2!$A$1:$I$700,3,FALSE)</f>
        <v>Kent A.C.</v>
      </c>
      <c r="F160" t="str">
        <f>VLOOKUP(C160,Sheet2!$A$1:$I$700,5,FALSE)</f>
        <v>M45</v>
      </c>
      <c r="G160" s="1" t="s">
        <v>201</v>
      </c>
    </row>
    <row r="162" spans="1:7">
      <c r="A162" t="s">
        <v>202</v>
      </c>
    </row>
    <row r="163" spans="1:7">
      <c r="A163" t="s">
        <v>203</v>
      </c>
    </row>
    <row r="164" spans="1:7">
      <c r="B164" s="2">
        <v>1</v>
      </c>
      <c r="C164" s="2">
        <v>41</v>
      </c>
      <c r="D164" t="s">
        <v>204</v>
      </c>
      <c r="E164" t="str">
        <f>VLOOKUP(C164,Sheet2!$A$1:$I$700,3,FALSE)</f>
        <v>Blackheath and Bromley Harriers A.C.</v>
      </c>
      <c r="F164" t="str">
        <f>VLOOKUP(C164,Sheet2!$A$1:$I$700,5,FALSE)</f>
        <v>SM</v>
      </c>
      <c r="G164" s="1" t="s">
        <v>205</v>
      </c>
    </row>
    <row r="165" spans="1:7">
      <c r="B165" s="2">
        <v>2</v>
      </c>
      <c r="C165" s="2">
        <v>118</v>
      </c>
      <c r="D165" t="s">
        <v>206</v>
      </c>
      <c r="E165" t="str">
        <f>VLOOKUP(C165,Sheet2!$A$1:$I$700,3,FALSE)</f>
        <v>Belgrave Harriers</v>
      </c>
      <c r="F165" t="str">
        <f>VLOOKUP(C165,Sheet2!$A$1:$I$700,5,FALSE)</f>
        <v>SM</v>
      </c>
      <c r="G165" s="1" t="s">
        <v>207</v>
      </c>
    </row>
    <row r="166" spans="1:7">
      <c r="B166" s="2">
        <v>3</v>
      </c>
      <c r="C166" s="2">
        <v>103</v>
      </c>
      <c r="D166" t="s">
        <v>208</v>
      </c>
      <c r="E166" t="str">
        <f>VLOOKUP(C166,Sheet2!$A$1:$I$700,3,FALSE)</f>
        <v>Enfield and Haringey A C</v>
      </c>
      <c r="F166" t="str">
        <f>VLOOKUP(C166,Sheet2!$A$1:$I$700,5,FALSE)</f>
        <v>M35</v>
      </c>
      <c r="G166" s="1" t="s">
        <v>209</v>
      </c>
    </row>
    <row r="167" spans="1:7">
      <c r="B167" s="2">
        <v>4</v>
      </c>
      <c r="C167" s="2">
        <v>189</v>
      </c>
      <c r="D167" t="s">
        <v>210</v>
      </c>
      <c r="E167" t="str">
        <f>VLOOKUP(C167,Sheet2!$A$1:$I$700,3,FALSE)</f>
        <v>Medway and Maidstone A.C.</v>
      </c>
      <c r="F167" t="str">
        <f>VLOOKUP(C167,Sheet2!$A$1:$I$700,5,FALSE)</f>
        <v>SM</v>
      </c>
      <c r="G167" s="1" t="s">
        <v>211</v>
      </c>
    </row>
    <row r="168" spans="1:7">
      <c r="B168" s="2">
        <v>5</v>
      </c>
      <c r="C168" s="2">
        <v>76</v>
      </c>
      <c r="D168" t="s">
        <v>212</v>
      </c>
      <c r="E168" t="str">
        <f>VLOOKUP(C168,Sheet2!$A$1:$I$700,3,FALSE)</f>
        <v>Medway and Maidstone A.C.</v>
      </c>
      <c r="F168" t="str">
        <f>VLOOKUP(C168,Sheet2!$A$1:$I$700,5,FALSE)</f>
        <v>U15B</v>
      </c>
      <c r="G168" s="1" t="s">
        <v>72</v>
      </c>
    </row>
    <row r="169" spans="1:7">
      <c r="B169" s="2">
        <v>6</v>
      </c>
      <c r="C169" s="2">
        <v>74</v>
      </c>
      <c r="D169" t="s">
        <v>213</v>
      </c>
      <c r="E169" t="str">
        <f>VLOOKUP(C169,Sheet2!$A$1:$I$700,3,FALSE)</f>
        <v>Crawley A.C.</v>
      </c>
      <c r="F169" t="str">
        <f>VLOOKUP(C169,Sheet2!$A$1:$I$700,5,FALSE)</f>
        <v>SM</v>
      </c>
      <c r="G169" s="1" t="s">
        <v>214</v>
      </c>
    </row>
    <row r="170" spans="1:7">
      <c r="B170" s="2">
        <v>7</v>
      </c>
      <c r="C170" s="2">
        <v>79</v>
      </c>
      <c r="D170" t="s">
        <v>200</v>
      </c>
      <c r="E170" t="str">
        <f>VLOOKUP(C170,Sheet2!$A$1:$I$700,3,FALSE)</f>
        <v>Kent A.C.</v>
      </c>
      <c r="F170" t="str">
        <f>VLOOKUP(C170,Sheet2!$A$1:$I$700,5,FALSE)</f>
        <v>M45</v>
      </c>
      <c r="G170" s="1" t="s">
        <v>215</v>
      </c>
    </row>
    <row r="171" spans="1:7">
      <c r="B171" s="2">
        <v>8</v>
      </c>
      <c r="C171" s="2">
        <v>105</v>
      </c>
      <c r="D171" t="s">
        <v>216</v>
      </c>
      <c r="E171" t="str">
        <f>VLOOKUP(C171,Sheet2!$A$1:$I$700,3,FALSE)</f>
        <v>Swale Combined A.C.</v>
      </c>
      <c r="F171" t="str">
        <f>VLOOKUP(C171,Sheet2!$A$1:$I$700,5,FALSE)</f>
        <v>SM</v>
      </c>
      <c r="G171" s="1" t="s">
        <v>217</v>
      </c>
    </row>
    <row r="173" spans="1:7">
      <c r="A173" t="s">
        <v>202</v>
      </c>
    </row>
    <row r="174" spans="1:7">
      <c r="A174" t="s">
        <v>218</v>
      </c>
    </row>
    <row r="175" spans="1:7">
      <c r="B175" s="2">
        <v>1</v>
      </c>
      <c r="C175" s="2">
        <v>92</v>
      </c>
      <c r="D175" t="s">
        <v>219</v>
      </c>
      <c r="E175" t="str">
        <f>VLOOKUP(C175,Sheet2!$A$1:$I$700,3,FALSE)</f>
        <v>Enfield and Haringey A C</v>
      </c>
      <c r="F175" t="str">
        <f>VLOOKUP(C175,Sheet2!$A$1:$I$700,5,FALSE)</f>
        <v>SM</v>
      </c>
      <c r="G175" s="1" t="s">
        <v>220</v>
      </c>
    </row>
    <row r="176" spans="1:7">
      <c r="B176" s="2">
        <v>2</v>
      </c>
      <c r="C176" s="2">
        <v>146</v>
      </c>
      <c r="D176" t="s">
        <v>221</v>
      </c>
      <c r="E176" t="str">
        <f>VLOOKUP(C176,Sheet2!$A$1:$I$700,3,FALSE)</f>
        <v>Tonbridge A.C.</v>
      </c>
      <c r="F176" t="str">
        <f>VLOOKUP(C176,Sheet2!$A$1:$I$700,5,FALSE)</f>
        <v>U17M</v>
      </c>
      <c r="G176" s="1" t="s">
        <v>222</v>
      </c>
    </row>
    <row r="177" spans="1:7">
      <c r="B177" s="2">
        <v>3</v>
      </c>
      <c r="C177" s="2">
        <v>42</v>
      </c>
      <c r="D177" t="s">
        <v>223</v>
      </c>
      <c r="E177" t="str">
        <f>VLOOKUP(C177,Sheet2!$A$1:$I$700,3,FALSE)</f>
        <v>Medway and Maidstone A.C.</v>
      </c>
      <c r="F177" t="str">
        <f>VLOOKUP(C177,Sheet2!$A$1:$I$700,5,FALSE)</f>
        <v>U15B</v>
      </c>
      <c r="G177" s="1" t="s">
        <v>110</v>
      </c>
    </row>
    <row r="178" spans="1:7">
      <c r="B178" s="2">
        <v>4</v>
      </c>
      <c r="C178" s="2">
        <v>32</v>
      </c>
      <c r="D178" t="s">
        <v>224</v>
      </c>
      <c r="E178" t="str">
        <f>VLOOKUP(C178,Sheet2!$A$1:$I$700,3,FALSE)</f>
        <v>Medway and Maidstone A.C.</v>
      </c>
      <c r="F178" t="str">
        <f>VLOOKUP(C178,Sheet2!$A$1:$I$700,5,FALSE)</f>
        <v>U15B</v>
      </c>
      <c r="G178" s="1" t="s">
        <v>225</v>
      </c>
    </row>
    <row r="179" spans="1:7">
      <c r="B179" s="2">
        <v>5</v>
      </c>
      <c r="C179" s="2">
        <v>23</v>
      </c>
      <c r="D179" t="s">
        <v>226</v>
      </c>
      <c r="E179" t="str">
        <f>VLOOKUP(C179,Sheet2!$A$1:$I$700,3,FALSE)</f>
        <v>Medway and Maidstone A.C.</v>
      </c>
      <c r="F179" t="str">
        <f>VLOOKUP(C179,Sheet2!$A$1:$I$700,5,FALSE)</f>
        <v>U15B</v>
      </c>
      <c r="G179" s="1" t="s">
        <v>3</v>
      </c>
    </row>
    <row r="180" spans="1:7">
      <c r="B180" s="2">
        <v>6</v>
      </c>
      <c r="C180" s="2">
        <v>68</v>
      </c>
      <c r="D180" t="s">
        <v>227</v>
      </c>
      <c r="E180" t="str">
        <f>VLOOKUP(C180,Sheet2!$A$1:$I$700,3,FALSE)</f>
        <v>Medway and Maidstone A.C.</v>
      </c>
      <c r="F180" t="str">
        <f>VLOOKUP(C180,Sheet2!$A$1:$I$700,5,FALSE)</f>
        <v>U17M</v>
      </c>
      <c r="G180" s="1" t="s">
        <v>228</v>
      </c>
    </row>
    <row r="181" spans="1:7">
      <c r="B181" s="2">
        <v>7</v>
      </c>
      <c r="C181" s="2">
        <v>14</v>
      </c>
      <c r="D181" t="s">
        <v>229</v>
      </c>
      <c r="E181" t="str">
        <f>VLOOKUP(C181,Sheet2!$A$1:$I$700,3,FALSE)</f>
        <v>Unattached</v>
      </c>
      <c r="F181" t="str">
        <f>VLOOKUP(C181,Sheet2!$A$1:$I$700,5,FALSE)</f>
        <v>M35</v>
      </c>
      <c r="G181" s="1" t="s">
        <v>230</v>
      </c>
    </row>
    <row r="182" spans="1:7">
      <c r="B182" s="2">
        <v>8</v>
      </c>
      <c r="C182" s="2">
        <v>40</v>
      </c>
      <c r="D182" t="s">
        <v>231</v>
      </c>
      <c r="E182" t="str">
        <f>VLOOKUP(C182,Sheet2!$A$1:$I$700,3,FALSE)</f>
        <v>Kent A.C.</v>
      </c>
      <c r="F182" t="str">
        <f>VLOOKUP(C182,Sheet2!$A$1:$I$700,5,FALSE)</f>
        <v>SM</v>
      </c>
      <c r="G182" s="1" t="s">
        <v>232</v>
      </c>
    </row>
    <row r="184" spans="1:7">
      <c r="A184" t="s">
        <v>202</v>
      </c>
    </row>
    <row r="185" spans="1:7">
      <c r="A185" t="s">
        <v>233</v>
      </c>
    </row>
    <row r="186" spans="1:7">
      <c r="B186" s="2">
        <v>1</v>
      </c>
      <c r="C186" s="2">
        <v>9</v>
      </c>
      <c r="D186" t="s">
        <v>234</v>
      </c>
      <c r="E186" t="str">
        <f>VLOOKUP(C186,Sheet2!$A$1:$I$700,3,FALSE)</f>
        <v>Medway and Maidstone A.C.</v>
      </c>
      <c r="F186" t="str">
        <f>VLOOKUP(C186,Sheet2!$A$1:$I$700,5,FALSE)</f>
        <v>U17M</v>
      </c>
      <c r="G186" s="1" t="s">
        <v>101</v>
      </c>
    </row>
    <row r="187" spans="1:7">
      <c r="B187" s="2">
        <v>2</v>
      </c>
      <c r="C187" s="2">
        <v>94</v>
      </c>
      <c r="D187" t="s">
        <v>235</v>
      </c>
      <c r="E187" t="str">
        <f>VLOOKUP(C187,Sheet2!$A$1:$I$700,3,FALSE)</f>
        <v>Medway and Maidstone A.C.</v>
      </c>
      <c r="F187" t="str">
        <f>VLOOKUP(C187,Sheet2!$A$1:$I$700,5,FALSE)</f>
        <v>U20W</v>
      </c>
      <c r="G187" s="1" t="s">
        <v>236</v>
      </c>
    </row>
    <row r="188" spans="1:7">
      <c r="B188" s="2">
        <v>3</v>
      </c>
      <c r="C188" s="2">
        <v>60</v>
      </c>
      <c r="D188" t="s">
        <v>195</v>
      </c>
      <c r="E188" t="str">
        <f>VLOOKUP(C188,Sheet2!$A$1:$I$700,3,FALSE)</f>
        <v>Windsor Slough Eton and Hounslow A.C.</v>
      </c>
      <c r="F188" t="str">
        <f>VLOOKUP(C188,Sheet2!$A$1:$I$700,5,FALSE)</f>
        <v>M55</v>
      </c>
      <c r="G188" s="1" t="s">
        <v>237</v>
      </c>
    </row>
    <row r="189" spans="1:7">
      <c r="B189" s="2">
        <v>4</v>
      </c>
      <c r="C189" s="2">
        <v>25</v>
      </c>
      <c r="D189" t="s">
        <v>238</v>
      </c>
      <c r="E189" t="str">
        <f>VLOOKUP(C189,Sheet2!$A$1:$I$700,3,FALSE)</f>
        <v>Medway and Maidstone A.C.</v>
      </c>
      <c r="F189" t="str">
        <f>VLOOKUP(C189,Sheet2!$A$1:$I$700,5,FALSE)</f>
        <v>U17W</v>
      </c>
      <c r="G189" s="1" t="s">
        <v>239</v>
      </c>
    </row>
    <row r="190" spans="1:7">
      <c r="B190" s="2">
        <v>5</v>
      </c>
      <c r="C190" s="2">
        <v>190</v>
      </c>
      <c r="D190" t="s">
        <v>240</v>
      </c>
      <c r="E190" t="str">
        <f>VLOOKUP(C190,Sheet2!$A$1:$I$700,3,FALSE)</f>
        <v>Ilford AC</v>
      </c>
      <c r="F190" t="str">
        <f>VLOOKUP(C190,Sheet2!$A$1:$I$700,5,FALSE)</f>
        <v>U20W</v>
      </c>
      <c r="G190" s="1" t="s">
        <v>241</v>
      </c>
    </row>
    <row r="191" spans="1:7">
      <c r="B191" s="2">
        <v>6</v>
      </c>
      <c r="C191" s="2">
        <v>59</v>
      </c>
      <c r="D191" t="s">
        <v>242</v>
      </c>
      <c r="E191" t="str">
        <f>VLOOKUP(C191,Sheet2!$A$1:$I$700,3,FALSE)</f>
        <v>Newham Opens</v>
      </c>
      <c r="F191" t="str">
        <f>VLOOKUP(C191,Sheet2!$A$1:$I$700,5,FALSE)</f>
        <v>M35</v>
      </c>
      <c r="G191" s="1" t="s">
        <v>65</v>
      </c>
    </row>
    <row r="192" spans="1:7">
      <c r="B192" s="2">
        <v>7</v>
      </c>
      <c r="C192" s="2">
        <v>80</v>
      </c>
      <c r="D192" t="s">
        <v>243</v>
      </c>
      <c r="E192" t="str">
        <f>VLOOKUP(C192,Sheet2!$A$1:$I$700,3,FALSE)</f>
        <v>Medway and Maidstone A.C.</v>
      </c>
      <c r="F192" t="str">
        <f>VLOOKUP(C192,Sheet2!$A$1:$I$700,5,FALSE)</f>
        <v>M45</v>
      </c>
      <c r="G192" s="1" t="s">
        <v>244</v>
      </c>
    </row>
    <row r="193" spans="1:7">
      <c r="B193" s="2">
        <v>8</v>
      </c>
      <c r="C193" s="2">
        <v>50</v>
      </c>
      <c r="D193" t="s">
        <v>170</v>
      </c>
      <c r="E193" t="str">
        <f>VLOOKUP(C193,Sheet2!$A$1:$I$700,3,FALSE)</f>
        <v>Medway and Maidstone A.C.</v>
      </c>
      <c r="F193" t="str">
        <f>VLOOKUP(C193,Sheet2!$A$1:$I$700,5,FALSE)</f>
        <v>U13G</v>
      </c>
      <c r="G193" s="1" t="s">
        <v>245</v>
      </c>
    </row>
    <row r="194" spans="1:7">
      <c r="B194" s="2">
        <v>9</v>
      </c>
      <c r="C194" s="2">
        <v>178</v>
      </c>
      <c r="D194" t="s">
        <v>246</v>
      </c>
      <c r="E194" t="str">
        <f>VLOOKUP(C194,Sheet2!$A$1:$I$700,3,FALSE)</f>
        <v>Medway and Maidstone A.C.</v>
      </c>
      <c r="F194" t="str">
        <f>VLOOKUP(C194,Sheet2!$A$1:$I$700,5,FALSE)</f>
        <v>U15G</v>
      </c>
      <c r="G194" s="1" t="s">
        <v>247</v>
      </c>
    </row>
    <row r="196" spans="1:7">
      <c r="A196" t="s">
        <v>202</v>
      </c>
    </row>
    <row r="197" spans="1:7">
      <c r="A197" t="s">
        <v>248</v>
      </c>
    </row>
    <row r="198" spans="1:7">
      <c r="B198" s="2">
        <v>1</v>
      </c>
      <c r="C198" s="2">
        <v>36</v>
      </c>
      <c r="D198" t="s">
        <v>249</v>
      </c>
      <c r="E198" t="str">
        <f>VLOOKUP(C198,Sheet2!$A$1:$I$700,3,FALSE)</f>
        <v>Invicta East Kent A.C.</v>
      </c>
      <c r="F198" t="str">
        <f>VLOOKUP(C198,Sheet2!$A$1:$I$700,5,FALSE)</f>
        <v>U13G</v>
      </c>
      <c r="G198" s="1" t="s">
        <v>250</v>
      </c>
    </row>
    <row r="199" spans="1:7">
      <c r="B199" s="2">
        <v>2</v>
      </c>
      <c r="C199" s="2">
        <v>53</v>
      </c>
      <c r="D199" t="s">
        <v>251</v>
      </c>
      <c r="E199" t="str">
        <f>VLOOKUP(C199,Sheet2!$A$1:$I$700,3,FALSE)</f>
        <v>Medway and Maidstone A.C.</v>
      </c>
      <c r="F199" t="str">
        <f>VLOOKUP(C199,Sheet2!$A$1:$I$700,5,FALSE)</f>
        <v>U13G</v>
      </c>
      <c r="G199" s="1" t="s">
        <v>252</v>
      </c>
    </row>
    <row r="200" spans="1:7">
      <c r="B200" s="2">
        <v>3</v>
      </c>
      <c r="C200" s="2">
        <v>73</v>
      </c>
      <c r="D200" t="s">
        <v>183</v>
      </c>
      <c r="E200" t="str">
        <f>VLOOKUP(C200,Sheet2!$A$1:$I$700,3,FALSE)</f>
        <v>Medway and Maidstone A.C.</v>
      </c>
      <c r="F200" t="str">
        <f>VLOOKUP(C200,Sheet2!$A$1:$I$700,5,FALSE)</f>
        <v>U13B</v>
      </c>
      <c r="G200" s="1" t="s">
        <v>253</v>
      </c>
    </row>
    <row r="201" spans="1:7">
      <c r="B201" s="2">
        <v>4</v>
      </c>
      <c r="C201" s="2">
        <v>13</v>
      </c>
      <c r="D201" t="s">
        <v>254</v>
      </c>
      <c r="E201" t="str">
        <f>VLOOKUP(C201,Sheet2!$A$1:$I$700,3,FALSE)</f>
        <v>Colchester Harriers A.C.</v>
      </c>
      <c r="F201" t="str">
        <f>VLOOKUP(C201,Sheet2!$A$1:$I$700,5,FALSE)</f>
        <v>U13B</v>
      </c>
      <c r="G201" s="1" t="s">
        <v>255</v>
      </c>
    </row>
    <row r="202" spans="1:7">
      <c r="B202" s="2">
        <v>5</v>
      </c>
      <c r="C202" s="2">
        <v>31</v>
      </c>
      <c r="D202" t="s">
        <v>256</v>
      </c>
      <c r="E202" t="str">
        <f>VLOOKUP(C202,Sheet2!$A$1:$I$700,3,FALSE)</f>
        <v>Medway and Maidstone A.C.</v>
      </c>
      <c r="F202" t="str">
        <f>VLOOKUP(C202,Sheet2!$A$1:$I$700,5,FALSE)</f>
        <v>U13B</v>
      </c>
      <c r="G202" s="1" t="s">
        <v>257</v>
      </c>
    </row>
    <row r="203" spans="1:7">
      <c r="B203" s="2">
        <v>6</v>
      </c>
      <c r="C203" s="2">
        <v>65</v>
      </c>
      <c r="D203" t="s">
        <v>258</v>
      </c>
      <c r="E203" t="str">
        <f>VLOOKUP(C203,Sheet2!$A$1:$I$700,3,FALSE)</f>
        <v>Basildon A.C.</v>
      </c>
      <c r="F203" t="str">
        <f>VLOOKUP(C203,Sheet2!$A$1:$I$700,5,FALSE)</f>
        <v>U13G</v>
      </c>
      <c r="G203" s="1" t="s">
        <v>259</v>
      </c>
    </row>
    <row r="204" spans="1:7">
      <c r="B204" s="2">
        <v>7</v>
      </c>
      <c r="C204" s="2">
        <v>129</v>
      </c>
      <c r="D204" t="s">
        <v>260</v>
      </c>
      <c r="E204" t="str">
        <f>VLOOKUP(C204,Sheet2!$A$1:$I$700,3,FALSE)</f>
        <v>Medway and Maidstone A.C.</v>
      </c>
      <c r="F204" t="str">
        <f>VLOOKUP(C204,Sheet2!$A$1:$I$700,5,FALSE)</f>
        <v>U17W</v>
      </c>
      <c r="G204" s="1" t="s">
        <v>261</v>
      </c>
    </row>
    <row r="205" spans="1:7">
      <c r="B205" s="2">
        <v>8</v>
      </c>
      <c r="C205" s="2">
        <v>130</v>
      </c>
      <c r="D205" t="s">
        <v>177</v>
      </c>
      <c r="E205" t="str">
        <f>VLOOKUP(C205,Sheet2!$A$1:$I$700,3,FALSE)</f>
        <v>Medway and Maidstone A.C.</v>
      </c>
      <c r="F205" t="str">
        <f>VLOOKUP(C205,Sheet2!$A$1:$I$700,5,FALSE)</f>
        <v>U13B</v>
      </c>
      <c r="G205" s="1" t="s">
        <v>262</v>
      </c>
    </row>
    <row r="207" spans="1:7">
      <c r="A207" t="s">
        <v>202</v>
      </c>
    </row>
    <row r="208" spans="1:7">
      <c r="A208" t="s">
        <v>263</v>
      </c>
    </row>
    <row r="209" spans="1:7">
      <c r="B209" s="2">
        <v>1</v>
      </c>
      <c r="C209" s="2">
        <v>183</v>
      </c>
      <c r="D209" t="s">
        <v>264</v>
      </c>
      <c r="E209" t="str">
        <f>VLOOKUP(C209,Sheet2!$A$1:$I$700,3,FALSE)</f>
        <v>Medway and Maidstone A.C.</v>
      </c>
      <c r="F209" t="str">
        <f>VLOOKUP(C209,Sheet2!$A$1:$I$700,5,FALSE)</f>
        <v>U13G</v>
      </c>
      <c r="G209" s="1" t="s">
        <v>265</v>
      </c>
    </row>
    <row r="210" spans="1:7">
      <c r="B210" s="2">
        <v>2</v>
      </c>
      <c r="C210" s="2">
        <v>141</v>
      </c>
      <c r="D210" t="s">
        <v>266</v>
      </c>
      <c r="E210" t="str">
        <f>VLOOKUP(C210,Sheet2!$A$1:$I$700,3,FALSE)</f>
        <v>Tonbridge A.C.</v>
      </c>
      <c r="F210" t="str">
        <f>VLOOKUP(C210,Sheet2!$A$1:$I$700,5,FALSE)</f>
        <v>U13B</v>
      </c>
      <c r="G210" s="1" t="s">
        <v>267</v>
      </c>
    </row>
    <row r="211" spans="1:7">
      <c r="B211" s="2">
        <v>3</v>
      </c>
      <c r="C211" s="2">
        <v>28</v>
      </c>
      <c r="D211" t="s">
        <v>268</v>
      </c>
      <c r="E211" t="str">
        <f>VLOOKUP(C211,Sheet2!$A$1:$I$700,3,FALSE)</f>
        <v>Medway and Maidstone A.C.</v>
      </c>
      <c r="F211" t="str">
        <f>VLOOKUP(C211,Sheet2!$A$1:$I$700,5,FALSE)</f>
        <v>U15G</v>
      </c>
      <c r="G211" s="1" t="s">
        <v>269</v>
      </c>
    </row>
    <row r="212" spans="1:7">
      <c r="B212" s="2">
        <v>4</v>
      </c>
      <c r="C212" s="2">
        <v>17</v>
      </c>
      <c r="D212" t="s">
        <v>270</v>
      </c>
      <c r="E212" t="str">
        <f>VLOOKUP(C212,Sheet2!$A$1:$I$700,3,FALSE)</f>
        <v>Medway and Maidstone A.C.</v>
      </c>
      <c r="F212" t="str">
        <f>VLOOKUP(C212,Sheet2!$A$1:$I$700,5,FALSE)</f>
        <v>U13B</v>
      </c>
      <c r="G212" s="1" t="s">
        <v>271</v>
      </c>
    </row>
    <row r="213" spans="1:7">
      <c r="B213" s="2">
        <v>5</v>
      </c>
      <c r="C213" s="2">
        <v>136</v>
      </c>
      <c r="D213" t="s">
        <v>181</v>
      </c>
      <c r="E213" t="str">
        <f>VLOOKUP(C213,Sheet2!$A$1:$I$700,3,FALSE)</f>
        <v>Medway and Maidstone A.C.</v>
      </c>
      <c r="F213" t="str">
        <f>VLOOKUP(C213,Sheet2!$A$1:$I$700,5,FALSE)</f>
        <v>U13B</v>
      </c>
      <c r="G213" s="1" t="s">
        <v>272</v>
      </c>
    </row>
    <row r="214" spans="1:7">
      <c r="B214" s="2">
        <v>6</v>
      </c>
      <c r="C214" s="2">
        <v>184</v>
      </c>
      <c r="D214" t="s">
        <v>273</v>
      </c>
      <c r="E214" t="str">
        <f>VLOOKUP(C214,Sheet2!$A$1:$I$700,3,FALSE)</f>
        <v>Medway and Maidstone A.C.</v>
      </c>
      <c r="F214" t="str">
        <f>VLOOKUP(C214,Sheet2!$A$1:$I$700,5,FALSE)</f>
        <v>U13B</v>
      </c>
      <c r="G214" s="1" t="s">
        <v>274</v>
      </c>
    </row>
    <row r="215" spans="1:7">
      <c r="B215" s="2">
        <v>7</v>
      </c>
      <c r="C215" s="2">
        <v>48</v>
      </c>
      <c r="D215" t="s">
        <v>275</v>
      </c>
      <c r="E215" t="str">
        <f>VLOOKUP(C215,Sheet2!$A$1:$I$700,3,FALSE)</f>
        <v>Basildon A.C.</v>
      </c>
      <c r="F215" t="str">
        <f>VLOOKUP(C215,Sheet2!$A$1:$I$700,5,FALSE)</f>
        <v>U13G</v>
      </c>
      <c r="G215" s="1" t="s">
        <v>276</v>
      </c>
    </row>
    <row r="217" spans="1:7">
      <c r="A217" t="s">
        <v>277</v>
      </c>
    </row>
    <row r="218" spans="1:7">
      <c r="A218" t="s">
        <v>120</v>
      </c>
    </row>
    <row r="219" spans="1:7">
      <c r="B219" s="2">
        <v>1</v>
      </c>
      <c r="C219" s="2">
        <v>191</v>
      </c>
      <c r="D219" t="s">
        <v>278</v>
      </c>
      <c r="E219" t="str">
        <f>VLOOKUP(C219,Sheet2!$A$1:$I$700,3,FALSE)</f>
        <v>Medway and Maidstone A.C.</v>
      </c>
      <c r="F219" t="str">
        <f>VLOOKUP(C219,Sheet2!$A$1:$I$700,5,FALSE)</f>
        <v>U20M</v>
      </c>
      <c r="G219" s="1" t="s">
        <v>279</v>
      </c>
    </row>
    <row r="220" spans="1:7">
      <c r="B220" s="2">
        <v>2</v>
      </c>
      <c r="C220" s="2">
        <v>198</v>
      </c>
      <c r="D220" t="s">
        <v>280</v>
      </c>
      <c r="E220" t="str">
        <f>VLOOKUP(C220,Sheet2!$A$1:$I$700,3,FALSE)</f>
        <v>Medway and Maidstone AC</v>
      </c>
      <c r="F220" t="str">
        <f>VLOOKUP(C220,Sheet2!$A$1:$I$700,5,FALSE)</f>
        <v>U2oM</v>
      </c>
      <c r="G220" s="1" t="s">
        <v>281</v>
      </c>
    </row>
    <row r="221" spans="1:7">
      <c r="B221" s="2">
        <v>3</v>
      </c>
      <c r="C221" s="2">
        <v>88</v>
      </c>
      <c r="D221" t="s">
        <v>282</v>
      </c>
      <c r="E221" t="str">
        <f>VLOOKUP(C221,Sheet2!$A$1:$I$700,3,FALSE)</f>
        <v>Blackheath and Bromley Harriers A.C.</v>
      </c>
      <c r="F221" t="str">
        <f>VLOOKUP(C221,Sheet2!$A$1:$I$700,5,FALSE)</f>
        <v>U20M</v>
      </c>
      <c r="G221" s="1" t="s">
        <v>283</v>
      </c>
    </row>
    <row r="222" spans="1:7">
      <c r="B222" s="2">
        <v>4</v>
      </c>
      <c r="C222" s="2">
        <v>102</v>
      </c>
      <c r="D222" t="s">
        <v>284</v>
      </c>
      <c r="E222" t="str">
        <f>VLOOKUP(C222,Sheet2!$A$1:$I$700,3,FALSE)</f>
        <v>Kent A.C.</v>
      </c>
      <c r="F222" t="str">
        <f>VLOOKUP(C222,Sheet2!$A$1:$I$700,5,FALSE)</f>
        <v>SM</v>
      </c>
      <c r="G222" s="1" t="s">
        <v>285</v>
      </c>
    </row>
    <row r="223" spans="1:7">
      <c r="B223" s="2">
        <v>5</v>
      </c>
      <c r="C223" s="2">
        <v>186</v>
      </c>
      <c r="D223" t="s">
        <v>286</v>
      </c>
      <c r="E223" t="str">
        <f>VLOOKUP(C223,Sheet2!$A$1:$I$700,3,FALSE)</f>
        <v>Blackheath and Bromley Harriers A.C.</v>
      </c>
      <c r="F223" t="str">
        <f>VLOOKUP(C223,Sheet2!$A$1:$I$700,5,FALSE)</f>
        <v>V35</v>
      </c>
      <c r="G223" s="1" t="s">
        <v>287</v>
      </c>
    </row>
    <row r="224" spans="1:7">
      <c r="B224" s="2">
        <v>6</v>
      </c>
      <c r="C224" s="2">
        <v>199</v>
      </c>
      <c r="D224" t="s">
        <v>288</v>
      </c>
      <c r="E224" t="str">
        <f>VLOOKUP(C224,Sheet2!$A$1:$I$700,3,FALSE)</f>
        <v>Crawley AC</v>
      </c>
      <c r="F224" t="str">
        <f>VLOOKUP(C224,Sheet2!$A$1:$I$700,5,FALSE)</f>
        <v>U23W</v>
      </c>
      <c r="G224" s="1" t="s">
        <v>289</v>
      </c>
    </row>
    <row r="225" spans="1:7">
      <c r="B225" s="2">
        <v>7</v>
      </c>
      <c r="C225" s="2">
        <v>81</v>
      </c>
      <c r="D225" t="s">
        <v>290</v>
      </c>
      <c r="E225" t="str">
        <f>VLOOKUP(C225,Sheet2!$A$1:$I$700,3,FALSE)</f>
        <v>Medway Park Phoenix</v>
      </c>
      <c r="F225" t="str">
        <f>VLOOKUP(C225,Sheet2!$A$1:$I$700,5,FALSE)</f>
        <v>U15G</v>
      </c>
      <c r="G225" s="1" t="s">
        <v>291</v>
      </c>
    </row>
    <row r="226" spans="1:7">
      <c r="B226" s="2">
        <v>8</v>
      </c>
      <c r="C226" s="2">
        <v>51</v>
      </c>
      <c r="D226" t="s">
        <v>292</v>
      </c>
      <c r="E226" t="str">
        <f>VLOOKUP(C226,Sheet2!$A$1:$I$700,3,FALSE)</f>
        <v>Crawley A.C.</v>
      </c>
      <c r="F226" t="str">
        <f>VLOOKUP(C226,Sheet2!$A$1:$I$700,5,FALSE)</f>
        <v>17W</v>
      </c>
      <c r="G226" s="1" t="s">
        <v>293</v>
      </c>
    </row>
    <row r="227" spans="1:7">
      <c r="B227" s="2">
        <v>9</v>
      </c>
      <c r="C227" s="2">
        <v>35</v>
      </c>
      <c r="D227" t="s">
        <v>294</v>
      </c>
      <c r="E227" t="str">
        <f>VLOOKUP(C227,Sheet2!$A$1:$I$700,3,FALSE)</f>
        <v>Blackheath and Bromley Harriers A.C.</v>
      </c>
      <c r="F227" t="str">
        <f>VLOOKUP(C227,Sheet2!$A$1:$I$700,5,FALSE)</f>
        <v>U17w</v>
      </c>
      <c r="G227" s="1" t="s">
        <v>295</v>
      </c>
    </row>
    <row r="228" spans="1:7">
      <c r="B228" s="2">
        <v>10</v>
      </c>
      <c r="C228" s="2">
        <v>125</v>
      </c>
      <c r="D228" t="s">
        <v>296</v>
      </c>
      <c r="E228" t="str">
        <f>VLOOKUP(C228,Sheet2!$A$1:$I$700,3,FALSE)</f>
        <v>Medway and Maidstone A.C.</v>
      </c>
      <c r="F228" t="str">
        <f>VLOOKUP(C228,Sheet2!$A$1:$I$700,5,FALSE)</f>
        <v>U15G</v>
      </c>
      <c r="G228" s="1" t="s">
        <v>297</v>
      </c>
    </row>
    <row r="229" spans="1:7">
      <c r="B229" s="2">
        <v>11</v>
      </c>
      <c r="C229" s="2">
        <v>10</v>
      </c>
      <c r="D229" t="s">
        <v>298</v>
      </c>
      <c r="E229" t="str">
        <f>VLOOKUP(C229,Sheet2!$A$1:$I$700,3,FALSE)</f>
        <v>Crawley A.C.</v>
      </c>
      <c r="F229" t="str">
        <f>VLOOKUP(C229,Sheet2!$A$1:$I$700,5,FALSE)</f>
        <v>U20W</v>
      </c>
      <c r="G229" s="1" t="s">
        <v>299</v>
      </c>
    </row>
    <row r="231" spans="1:7">
      <c r="A231" t="s">
        <v>277</v>
      </c>
    </row>
    <row r="232" spans="1:7">
      <c r="A232" t="s">
        <v>136</v>
      </c>
    </row>
    <row r="233" spans="1:7">
      <c r="B233" s="2">
        <v>1</v>
      </c>
      <c r="C233" s="2">
        <v>193</v>
      </c>
      <c r="D233" t="s">
        <v>300</v>
      </c>
      <c r="E233" t="str">
        <f>VLOOKUP(C233,Sheet2!$A$1:$I$700,3,FALSE)</f>
        <v>Invicta East Kent A.C.</v>
      </c>
      <c r="F233" t="str">
        <f>VLOOKUP(C233,Sheet2!$A$1:$I$700,5,FALSE)</f>
        <v>U13G</v>
      </c>
      <c r="G233" s="1" t="s">
        <v>301</v>
      </c>
    </row>
    <row r="234" spans="1:7">
      <c r="B234" s="2">
        <v>2</v>
      </c>
      <c r="C234" s="2">
        <v>18</v>
      </c>
      <c r="D234" t="s">
        <v>302</v>
      </c>
      <c r="E234" t="str">
        <f>VLOOKUP(C234,Sheet2!$A$1:$I$700,3,FALSE)</f>
        <v>Basildon A.C.</v>
      </c>
      <c r="F234" t="str">
        <f>VLOOKUP(C234,Sheet2!$A$1:$I$700,5,FALSE)</f>
        <v>U15B</v>
      </c>
      <c r="G234" s="1" t="s">
        <v>303</v>
      </c>
    </row>
    <row r="235" spans="1:7">
      <c r="B235" s="2">
        <v>3</v>
      </c>
      <c r="C235" s="2">
        <v>63</v>
      </c>
      <c r="D235" t="s">
        <v>304</v>
      </c>
      <c r="E235" t="str">
        <f>VLOOKUP(C235,Sheet2!$A$1:$I$700,3,FALSE)</f>
        <v>Invicta East Kent A.C.</v>
      </c>
      <c r="F235" t="str">
        <f>VLOOKUP(C235,Sheet2!$A$1:$I$700,5,FALSE)</f>
        <v>U15B</v>
      </c>
      <c r="G235" s="1" t="s">
        <v>305</v>
      </c>
    </row>
    <row r="236" spans="1:7">
      <c r="B236" s="2">
        <v>4</v>
      </c>
      <c r="C236" s="2">
        <v>72</v>
      </c>
      <c r="D236" t="s">
        <v>306</v>
      </c>
      <c r="E236" t="str">
        <f>VLOOKUP(C236,Sheet2!$A$1:$I$700,3,FALSE)</f>
        <v>Medway and Maidstone A.C.</v>
      </c>
      <c r="F236" t="str">
        <f>VLOOKUP(C236,Sheet2!$A$1:$I$700,5,FALSE)</f>
        <v>U15B</v>
      </c>
      <c r="G236" s="1" t="s">
        <v>307</v>
      </c>
    </row>
    <row r="237" spans="1:7">
      <c r="B237" s="2">
        <v>5</v>
      </c>
      <c r="C237" s="2">
        <v>16</v>
      </c>
      <c r="D237" t="s">
        <v>308</v>
      </c>
      <c r="E237" t="str">
        <f>VLOOKUP(C237,Sheet2!$A$1:$I$700,3,FALSE)</f>
        <v>Basildon A.C.</v>
      </c>
      <c r="F237" t="str">
        <f>VLOOKUP(C237,Sheet2!$A$1:$I$700,5,FALSE)</f>
        <v>U15B</v>
      </c>
      <c r="G237" s="1" t="s">
        <v>309</v>
      </c>
    </row>
    <row r="238" spans="1:7">
      <c r="B238" s="2">
        <v>6</v>
      </c>
      <c r="C238" s="2">
        <v>13</v>
      </c>
      <c r="D238" t="s">
        <v>254</v>
      </c>
      <c r="E238" t="str">
        <f>VLOOKUP(C238,Sheet2!$A$1:$I$700,3,FALSE)</f>
        <v>Colchester Harriers A.C.</v>
      </c>
      <c r="F238" t="str">
        <f>VLOOKUP(C238,Sheet2!$A$1:$I$700,5,FALSE)</f>
        <v>U13B</v>
      </c>
      <c r="G238" s="1" t="s">
        <v>310</v>
      </c>
    </row>
    <row r="239" spans="1:7">
      <c r="B239" s="2">
        <v>7</v>
      </c>
      <c r="C239" s="2">
        <v>47</v>
      </c>
      <c r="D239" t="s">
        <v>311</v>
      </c>
      <c r="E239" t="str">
        <f>VLOOKUP(C239,Sheet2!$A$1:$I$700,3,FALSE)</f>
        <v>Medway and Maidstone A.C.</v>
      </c>
      <c r="F239" t="str">
        <f>VLOOKUP(C239,Sheet2!$A$1:$I$700,5,FALSE)</f>
        <v>U15B</v>
      </c>
      <c r="G239" s="1" t="s">
        <v>312</v>
      </c>
    </row>
    <row r="240" spans="1:7">
      <c r="B240" s="2">
        <v>8</v>
      </c>
      <c r="C240" s="2">
        <v>2</v>
      </c>
      <c r="D240" t="s">
        <v>313</v>
      </c>
      <c r="E240" t="str">
        <f>VLOOKUP(C240,Sheet2!$A$1:$I$700,3,FALSE)</f>
        <v>Medway and Maidstone A.C.</v>
      </c>
      <c r="F240" t="str">
        <f>VLOOKUP(C240,Sheet2!$A$1:$I$700,5,FALSE)</f>
        <v>U15G</v>
      </c>
      <c r="G240" s="1" t="s">
        <v>314</v>
      </c>
    </row>
    <row r="241" spans="1:7">
      <c r="B241" s="2">
        <v>9</v>
      </c>
      <c r="C241" s="2">
        <v>179</v>
      </c>
      <c r="D241" t="s">
        <v>315</v>
      </c>
      <c r="E241" t="str">
        <f>VLOOKUP(C241,Sheet2!$A$1:$I$700,3,FALSE)</f>
        <v>Medway and Maidstone A.C.</v>
      </c>
      <c r="F241" t="str">
        <f>VLOOKUP(C241,Sheet2!$A$1:$I$700,5,FALSE)</f>
        <v>U13G</v>
      </c>
      <c r="G241" s="1" t="s">
        <v>316</v>
      </c>
    </row>
    <row r="242" spans="1:7">
      <c r="B242" s="2">
        <v>10</v>
      </c>
      <c r="C242" s="2">
        <v>301</v>
      </c>
      <c r="D242" t="s">
        <v>317</v>
      </c>
      <c r="E242" t="str">
        <f>VLOOKUP(C242,Sheet2!$A$1:$I$700,3,FALSE)</f>
        <v>Medway and Maidstone AC</v>
      </c>
      <c r="F242" t="str">
        <f>VLOOKUP(C242,Sheet2!$A$1:$I$700,5,FALSE)</f>
        <v>U13G</v>
      </c>
      <c r="G242" s="1" t="s">
        <v>318</v>
      </c>
    </row>
    <row r="243" spans="1:7">
      <c r="B243" s="2">
        <v>11</v>
      </c>
      <c r="C243" s="2">
        <v>197</v>
      </c>
      <c r="D243" t="s">
        <v>319</v>
      </c>
      <c r="E243" t="str">
        <f>VLOOKUP(C243,Sheet2!$A$1:$I$700,3,FALSE)</f>
        <v>Medway and Maidstone AC</v>
      </c>
      <c r="F243" t="str">
        <f>VLOOKUP(C243,Sheet2!$A$1:$I$700,5,FALSE)</f>
        <v>U13G</v>
      </c>
      <c r="G243" s="1" t="s">
        <v>320</v>
      </c>
    </row>
    <row r="244" spans="1:7">
      <c r="B244" s="2">
        <v>12</v>
      </c>
      <c r="C244" s="2">
        <v>46</v>
      </c>
      <c r="D244" t="s">
        <v>321</v>
      </c>
      <c r="E244" t="str">
        <f>VLOOKUP(C244,Sheet2!$A$1:$I$700,3,FALSE)</f>
        <v>Medway and Maidstone A.C.</v>
      </c>
      <c r="F244" t="str">
        <f>VLOOKUP(C244,Sheet2!$A$1:$I$700,5,FALSE)</f>
        <v>U15G</v>
      </c>
      <c r="G244" s="1" t="s">
        <v>322</v>
      </c>
    </row>
    <row r="246" spans="1:7">
      <c r="A246" t="s">
        <v>323</v>
      </c>
    </row>
    <row r="247" spans="1:7">
      <c r="A247" t="s">
        <v>120</v>
      </c>
    </row>
    <row r="248" spans="1:7">
      <c r="B248" s="2">
        <v>1</v>
      </c>
      <c r="C248" s="2">
        <v>194</v>
      </c>
      <c r="D248" t="s">
        <v>324</v>
      </c>
      <c r="E248" t="str">
        <f>VLOOKUP(C248,Sheet2!$A$1:$I$700,3,FALSE)</f>
        <v>City of Norwich</v>
      </c>
      <c r="F248" t="str">
        <f>VLOOKUP(C248,Sheet2!$A$1:$I$700,5,FALSE)</f>
        <v>U15B</v>
      </c>
      <c r="G248" s="1" t="s">
        <v>325</v>
      </c>
    </row>
    <row r="249" spans="1:7">
      <c r="B249" s="2">
        <v>2</v>
      </c>
      <c r="C249" s="2">
        <v>60</v>
      </c>
      <c r="D249" t="s">
        <v>195</v>
      </c>
      <c r="E249" t="str">
        <f>VLOOKUP(C249,Sheet2!$A$1:$I$700,3,FALSE)</f>
        <v>Windsor Slough Eton and Hounslow A.C.</v>
      </c>
      <c r="F249" t="str">
        <f>VLOOKUP(C249,Sheet2!$A$1:$I$700,5,FALSE)</f>
        <v>M55</v>
      </c>
      <c r="G249" s="1" t="s">
        <v>326</v>
      </c>
    </row>
    <row r="250" spans="1:7">
      <c r="B250" s="2">
        <v>3</v>
      </c>
      <c r="C250" s="2">
        <v>20</v>
      </c>
      <c r="D250" t="s">
        <v>327</v>
      </c>
      <c r="E250" t="str">
        <f>VLOOKUP(C250,Sheet2!$A$1:$I$700,3,FALSE)</f>
        <v>Medway and Maidstone A.C.</v>
      </c>
      <c r="F250" t="str">
        <f>VLOOKUP(C250,Sheet2!$A$1:$I$700,5,FALSE)</f>
        <v>U17W</v>
      </c>
      <c r="G250" s="1" t="s">
        <v>328</v>
      </c>
    </row>
    <row r="251" spans="1:7">
      <c r="B251" s="2">
        <v>4</v>
      </c>
      <c r="C251" s="2">
        <v>128</v>
      </c>
      <c r="D251" t="s">
        <v>329</v>
      </c>
      <c r="E251" t="str">
        <f>VLOOKUP(C251,Sheet2!$A$1:$I$700,3,FALSE)</f>
        <v>Basildon A.C.</v>
      </c>
      <c r="F251" t="str">
        <f>VLOOKUP(C251,Sheet2!$A$1:$I$700,5,FALSE)</f>
        <v>U15G</v>
      </c>
      <c r="G251" s="1" t="s">
        <v>330</v>
      </c>
    </row>
    <row r="252" spans="1:7">
      <c r="B252" s="2">
        <v>5</v>
      </c>
      <c r="C252" s="2">
        <v>28</v>
      </c>
      <c r="D252" t="s">
        <v>268</v>
      </c>
      <c r="E252" t="str">
        <f>VLOOKUP(C252,Sheet2!$A$1:$I$700,3,FALSE)</f>
        <v>Medway and Maidstone A.C.</v>
      </c>
      <c r="F252" t="str">
        <f>VLOOKUP(C252,Sheet2!$A$1:$I$700,5,FALSE)</f>
        <v>U15G</v>
      </c>
      <c r="G252" s="1" t="s">
        <v>331</v>
      </c>
    </row>
    <row r="253" spans="1:7">
      <c r="B253" s="2">
        <v>6</v>
      </c>
      <c r="C253" s="2">
        <v>84</v>
      </c>
      <c r="D253" t="s">
        <v>332</v>
      </c>
      <c r="E253" t="str">
        <f>VLOOKUP(C253,Sheet2!$A$1:$I$700,3,FALSE)</f>
        <v>Medway and Maidstone A.C.</v>
      </c>
      <c r="F253" t="str">
        <f>VLOOKUP(C253,Sheet2!$A$1:$I$700,5,FALSE)</f>
        <v>U17W</v>
      </c>
      <c r="G253" s="1" t="s">
        <v>333</v>
      </c>
    </row>
    <row r="254" spans="1:7">
      <c r="B254" s="2">
        <v>7</v>
      </c>
      <c r="C254" s="2">
        <v>181</v>
      </c>
      <c r="D254" t="s">
        <v>334</v>
      </c>
      <c r="E254" t="str">
        <f>VLOOKUP(C254,Sheet2!$A$1:$I$700,3,FALSE)</f>
        <v>Medway and Maidstone A.C.</v>
      </c>
      <c r="F254" t="str">
        <f>VLOOKUP(C254,Sheet2!$A$1:$I$700,5,FALSE)</f>
        <v>V45</v>
      </c>
      <c r="G254" s="1" t="s">
        <v>335</v>
      </c>
    </row>
    <row r="255" spans="1:7">
      <c r="B255" s="2">
        <v>8</v>
      </c>
      <c r="C255" s="2">
        <v>180</v>
      </c>
      <c r="D255" t="s">
        <v>336</v>
      </c>
      <c r="E255" t="str">
        <f>VLOOKUP(C255,Sheet2!$A$1:$I$700,3,FALSE)</f>
        <v>Medway and Maidstone A.C.</v>
      </c>
      <c r="F255" t="str">
        <f>VLOOKUP(C255,Sheet2!$A$1:$I$700,5,FALSE)</f>
        <v>U15G</v>
      </c>
      <c r="G255" s="1" t="s">
        <v>337</v>
      </c>
    </row>
    <row r="257" spans="1:7">
      <c r="A257" t="s">
        <v>338</v>
      </c>
    </row>
    <row r="258" spans="1:7">
      <c r="A258" t="s">
        <v>120</v>
      </c>
    </row>
    <row r="259" spans="1:7">
      <c r="B259" s="2">
        <v>1</v>
      </c>
      <c r="C259" s="2">
        <v>19</v>
      </c>
      <c r="D259" t="s">
        <v>339</v>
      </c>
      <c r="E259" t="str">
        <f>VLOOKUP(C259,Sheet2!$A$1:$I$700,3,FALSE)</f>
        <v>Blackheath and Bromley Harriers A.C.</v>
      </c>
      <c r="F259" t="str">
        <f>VLOOKUP(C259,Sheet2!$A$1:$I$700,5,FALSE)</f>
        <v>U20M</v>
      </c>
      <c r="G259" s="1" t="s">
        <v>340</v>
      </c>
    </row>
    <row r="260" spans="1:7">
      <c r="B260" s="2">
        <v>2</v>
      </c>
      <c r="C260" s="2">
        <v>54</v>
      </c>
      <c r="D260" t="s">
        <v>341</v>
      </c>
      <c r="E260" t="str">
        <f>VLOOKUP(C260,Sheet2!$A$1:$I$700,3,FALSE)</f>
        <v>Tonbridge A.C.</v>
      </c>
      <c r="F260" t="str">
        <f>VLOOKUP(C260,Sheet2!$A$1:$I$700,5,FALSE)</f>
        <v>U20M</v>
      </c>
      <c r="G260" s="1" t="s">
        <v>342</v>
      </c>
    </row>
    <row r="261" spans="1:7">
      <c r="B261" s="2">
        <v>3</v>
      </c>
      <c r="C261" s="2">
        <v>133</v>
      </c>
      <c r="D261" t="s">
        <v>343</v>
      </c>
      <c r="E261" t="str">
        <f>VLOOKUP(C261,Sheet2!$A$1:$I$700,3,FALSE)</f>
        <v>Cambridge Harriers</v>
      </c>
      <c r="F261" t="str">
        <f>VLOOKUP(C261,Sheet2!$A$1:$I$700,5,FALSE)</f>
        <v>SM</v>
      </c>
      <c r="G261" s="1" t="s">
        <v>344</v>
      </c>
    </row>
    <row r="262" spans="1:7">
      <c r="B262" s="2">
        <v>4</v>
      </c>
      <c r="C262" s="2">
        <v>91</v>
      </c>
      <c r="D262" t="s">
        <v>345</v>
      </c>
      <c r="E262" t="str">
        <f>VLOOKUP(C262,Sheet2!$A$1:$I$700,3,FALSE)</f>
        <v>Medway and Maidstone A.C.</v>
      </c>
      <c r="F262" t="str">
        <f>VLOOKUP(C262,Sheet2!$A$1:$I$700,5,FALSE)</f>
        <v>U20M</v>
      </c>
      <c r="G262" s="1" t="s">
        <v>346</v>
      </c>
    </row>
    <row r="263" spans="1:7">
      <c r="B263" s="2">
        <v>5</v>
      </c>
      <c r="C263" s="2">
        <v>56</v>
      </c>
      <c r="D263" t="s">
        <v>347</v>
      </c>
      <c r="E263" t="str">
        <f>VLOOKUP(C263,Sheet2!$A$1:$I$700,3,FALSE)</f>
        <v>Medway and Maidstone A.C.</v>
      </c>
      <c r="F263" t="str">
        <f>VLOOKUP(C263,Sheet2!$A$1:$I$700,5,FALSE)</f>
        <v>U17M</v>
      </c>
      <c r="G263" s="1" t="s">
        <v>348</v>
      </c>
    </row>
    <row r="264" spans="1:7">
      <c r="B264" s="2">
        <v>6</v>
      </c>
      <c r="C264" s="2">
        <v>145</v>
      </c>
      <c r="D264" t="s">
        <v>349</v>
      </c>
      <c r="E264" t="str">
        <f>VLOOKUP(C264,Sheet2!$A$1:$I$700,3,FALSE)</f>
        <v>Cambridge Harriers</v>
      </c>
      <c r="F264" t="str">
        <f>VLOOKUP(C264,Sheet2!$A$1:$I$700,5,FALSE)</f>
        <v>M50</v>
      </c>
      <c r="G264" s="1" t="s">
        <v>350</v>
      </c>
    </row>
    <row r="266" spans="1:7">
      <c r="A266" t="s">
        <v>338</v>
      </c>
    </row>
    <row r="267" spans="1:7">
      <c r="A267" t="s">
        <v>136</v>
      </c>
    </row>
    <row r="268" spans="1:7">
      <c r="B268" s="2">
        <v>1</v>
      </c>
      <c r="C268" s="2">
        <v>143</v>
      </c>
      <c r="D268" t="s">
        <v>351</v>
      </c>
      <c r="E268" t="str">
        <f>VLOOKUP(C268,Sheet2!$A$1:$I$700,3,FALSE)</f>
        <v>Medway and Maidstone A.C.</v>
      </c>
      <c r="F268" t="str">
        <f>VLOOKUP(C268,Sheet2!$A$1:$I$700,5,FALSE)</f>
        <v>U17M</v>
      </c>
      <c r="G268" s="1" t="s">
        <v>352</v>
      </c>
    </row>
    <row r="269" spans="1:7">
      <c r="B269" s="2">
        <v>2</v>
      </c>
      <c r="C269" s="2">
        <v>4</v>
      </c>
      <c r="D269" t="s">
        <v>353</v>
      </c>
      <c r="E269" t="str">
        <f>VLOOKUP(C269,Sheet2!$A$1:$I$700,3,FALSE)</f>
        <v>Medway and Maidstone A.C.</v>
      </c>
      <c r="F269" t="str">
        <f>VLOOKUP(C269,Sheet2!$A$1:$I$700,5,FALSE)</f>
        <v>M45</v>
      </c>
      <c r="G269" s="1" t="s">
        <v>354</v>
      </c>
    </row>
    <row r="270" spans="1:7">
      <c r="B270" s="2">
        <v>3</v>
      </c>
      <c r="C270" s="2">
        <v>85</v>
      </c>
      <c r="D270" t="s">
        <v>355</v>
      </c>
      <c r="E270" t="str">
        <f>VLOOKUP(C270,Sheet2!$A$1:$I$700,3,FALSE)</f>
        <v>Swale Combined A.C.</v>
      </c>
      <c r="F270" t="str">
        <f>VLOOKUP(C270,Sheet2!$A$1:$I$700,5,FALSE)</f>
        <v>SW</v>
      </c>
      <c r="G270" s="1" t="s">
        <v>356</v>
      </c>
    </row>
    <row r="272" spans="1:7">
      <c r="A272" t="s">
        <v>357</v>
      </c>
    </row>
    <row r="273" spans="1:7">
      <c r="A273" t="s">
        <v>358</v>
      </c>
    </row>
    <row r="274" spans="1:7">
      <c r="B274" s="2">
        <v>1</v>
      </c>
      <c r="C274" s="2">
        <v>41</v>
      </c>
      <c r="D274" t="s">
        <v>204</v>
      </c>
      <c r="E274" t="str">
        <f>VLOOKUP(C274,Sheet2!$A$1:$I$700,3,FALSE)</f>
        <v>Blackheath and Bromley Harriers A.C.</v>
      </c>
      <c r="F274" t="str">
        <f>VLOOKUP(C274,Sheet2!$A$1:$I$700,5,FALSE)</f>
        <v>SM</v>
      </c>
      <c r="G274" s="1" t="s">
        <v>359</v>
      </c>
    </row>
    <row r="275" spans="1:7">
      <c r="B275" s="2">
        <v>2</v>
      </c>
      <c r="C275" s="2">
        <v>92</v>
      </c>
      <c r="D275" t="s">
        <v>219</v>
      </c>
      <c r="E275" t="str">
        <f>VLOOKUP(C275,Sheet2!$A$1:$I$700,3,FALSE)</f>
        <v>Enfield and Haringey A C</v>
      </c>
      <c r="F275" t="str">
        <f>VLOOKUP(C275,Sheet2!$A$1:$I$700,5,FALSE)</f>
        <v>SM</v>
      </c>
      <c r="G275" s="1" t="s">
        <v>360</v>
      </c>
    </row>
    <row r="276" spans="1:7">
      <c r="B276" s="2">
        <v>3</v>
      </c>
      <c r="C276" s="2">
        <v>103</v>
      </c>
      <c r="D276" t="s">
        <v>208</v>
      </c>
      <c r="E276" t="str">
        <f>VLOOKUP(C276,Sheet2!$A$1:$I$700,3,FALSE)</f>
        <v>Enfield and Haringey A C</v>
      </c>
      <c r="F276" t="str">
        <f>VLOOKUP(C276,Sheet2!$A$1:$I$700,5,FALSE)</f>
        <v>M35</v>
      </c>
      <c r="G276" s="1" t="s">
        <v>361</v>
      </c>
    </row>
    <row r="277" spans="1:7">
      <c r="B277" s="2">
        <v>4</v>
      </c>
      <c r="C277" s="2">
        <v>189</v>
      </c>
      <c r="D277" t="s">
        <v>210</v>
      </c>
      <c r="E277" t="str">
        <f>VLOOKUP(C277,Sheet2!$A$1:$I$700,3,FALSE)</f>
        <v>Medway and Maidstone A.C.</v>
      </c>
      <c r="F277" t="str">
        <f>VLOOKUP(C277,Sheet2!$A$1:$I$700,5,FALSE)</f>
        <v>SM</v>
      </c>
      <c r="G277" s="1" t="s">
        <v>91</v>
      </c>
    </row>
    <row r="278" spans="1:7">
      <c r="B278" s="2">
        <v>5</v>
      </c>
      <c r="C278" s="2">
        <v>74</v>
      </c>
      <c r="D278" t="s">
        <v>213</v>
      </c>
      <c r="E278" t="str">
        <f>VLOOKUP(C278,Sheet2!$A$1:$I$700,3,FALSE)</f>
        <v>Crawley A.C.</v>
      </c>
      <c r="F278" t="str">
        <f>VLOOKUP(C278,Sheet2!$A$1:$I$700,5,FALSE)</f>
        <v>SM</v>
      </c>
      <c r="G278" s="1" t="s">
        <v>362</v>
      </c>
    </row>
    <row r="279" spans="1:7">
      <c r="B279" s="2">
        <v>6</v>
      </c>
      <c r="C279" s="2">
        <v>76</v>
      </c>
      <c r="D279" t="s">
        <v>212</v>
      </c>
      <c r="E279" t="str">
        <f>VLOOKUP(C279,Sheet2!$A$1:$I$700,3,FALSE)</f>
        <v>Medway and Maidstone A.C.</v>
      </c>
      <c r="F279" t="str">
        <f>VLOOKUP(C279,Sheet2!$A$1:$I$700,5,FALSE)</f>
        <v>U15B</v>
      </c>
      <c r="G279" s="1" t="s">
        <v>363</v>
      </c>
    </row>
    <row r="280" spans="1:7">
      <c r="C280" s="2">
        <v>118</v>
      </c>
      <c r="D280" t="s">
        <v>206</v>
      </c>
      <c r="E280" t="str">
        <f>VLOOKUP(C280,Sheet2!$A$1:$I$700,3,FALSE)</f>
        <v>Belgrave Harriers</v>
      </c>
      <c r="F280" t="str">
        <f>VLOOKUP(C280,Sheet2!$A$1:$I$700,5,FALSE)</f>
        <v>SM</v>
      </c>
      <c r="G280" s="1" t="s">
        <v>167</v>
      </c>
    </row>
    <row r="281" spans="1:7">
      <c r="C281" s="2">
        <v>146</v>
      </c>
      <c r="D281" t="s">
        <v>221</v>
      </c>
      <c r="E281" t="str">
        <f>VLOOKUP(C281,Sheet2!$A$1:$I$700,3,FALSE)</f>
        <v>Tonbridge A.C.</v>
      </c>
      <c r="F281" t="str">
        <f>VLOOKUP(C281,Sheet2!$A$1:$I$700,5,FALSE)</f>
        <v>U17M</v>
      </c>
      <c r="G281" s="1" t="s">
        <v>364</v>
      </c>
    </row>
    <row r="283" spans="1:7">
      <c r="A283" t="s">
        <v>357</v>
      </c>
    </row>
    <row r="284" spans="1:7">
      <c r="A284" t="s">
        <v>365</v>
      </c>
    </row>
    <row r="285" spans="1:7">
      <c r="B285" s="2">
        <v>1</v>
      </c>
      <c r="C285" s="2">
        <v>42</v>
      </c>
      <c r="D285" t="s">
        <v>223</v>
      </c>
      <c r="E285" t="str">
        <f>VLOOKUP(C285,Sheet2!$A$1:$I$700,3,FALSE)</f>
        <v>Medway and Maidstone A.C.</v>
      </c>
      <c r="F285" t="str">
        <f>VLOOKUP(C285,Sheet2!$A$1:$I$700,5,FALSE)</f>
        <v>U15B</v>
      </c>
      <c r="G285" s="1" t="s">
        <v>366</v>
      </c>
    </row>
    <row r="286" spans="1:7">
      <c r="B286" s="2">
        <v>2</v>
      </c>
      <c r="C286" s="2">
        <v>68</v>
      </c>
      <c r="D286" t="s">
        <v>227</v>
      </c>
      <c r="E286" t="str">
        <f>VLOOKUP(C286,Sheet2!$A$1:$I$700,3,FALSE)</f>
        <v>Medway and Maidstone A.C.</v>
      </c>
      <c r="F286" t="str">
        <f>VLOOKUP(C286,Sheet2!$A$1:$I$700,5,FALSE)</f>
        <v>U17M</v>
      </c>
      <c r="G286" s="1" t="s">
        <v>80</v>
      </c>
    </row>
    <row r="287" spans="1:7">
      <c r="B287" s="2">
        <v>3</v>
      </c>
      <c r="C287" s="2">
        <v>23</v>
      </c>
      <c r="D287" t="s">
        <v>226</v>
      </c>
      <c r="E287" t="str">
        <f>VLOOKUP(C287,Sheet2!$A$1:$I$700,3,FALSE)</f>
        <v>Medway and Maidstone A.C.</v>
      </c>
      <c r="F287" t="str">
        <f>VLOOKUP(C287,Sheet2!$A$1:$I$700,5,FALSE)</f>
        <v>U15B</v>
      </c>
      <c r="G287" s="1" t="s">
        <v>112</v>
      </c>
    </row>
    <row r="288" spans="1:7">
      <c r="B288" s="2">
        <v>4</v>
      </c>
      <c r="C288" s="2">
        <v>14</v>
      </c>
      <c r="D288" t="s">
        <v>229</v>
      </c>
      <c r="E288" t="str">
        <f>VLOOKUP(C288,Sheet2!$A$1:$I$700,3,FALSE)</f>
        <v>Unattached</v>
      </c>
      <c r="F288" t="str">
        <f>VLOOKUP(C288,Sheet2!$A$1:$I$700,5,FALSE)</f>
        <v>M35</v>
      </c>
      <c r="G288" s="1" t="s">
        <v>367</v>
      </c>
    </row>
    <row r="289" spans="1:7">
      <c r="B289" s="2">
        <v>5</v>
      </c>
      <c r="C289" s="2">
        <v>40</v>
      </c>
      <c r="D289" t="s">
        <v>231</v>
      </c>
      <c r="E289" t="str">
        <f>VLOOKUP(C289,Sheet2!$A$1:$I$700,3,FALSE)</f>
        <v>Kent A.C.</v>
      </c>
      <c r="F289" t="str">
        <f>VLOOKUP(C289,Sheet2!$A$1:$I$700,5,FALSE)</f>
        <v>SM</v>
      </c>
      <c r="G289" s="1" t="s">
        <v>368</v>
      </c>
    </row>
    <row r="290" spans="1:7">
      <c r="B290" s="2">
        <v>6</v>
      </c>
      <c r="C290" s="2">
        <v>105</v>
      </c>
      <c r="D290" t="s">
        <v>216</v>
      </c>
      <c r="E290" t="str">
        <f>VLOOKUP(C290,Sheet2!$A$1:$I$700,3,FALSE)</f>
        <v>Swale Combined A.C.</v>
      </c>
      <c r="F290" t="str">
        <f>VLOOKUP(C290,Sheet2!$A$1:$I$700,5,FALSE)</f>
        <v>SM</v>
      </c>
      <c r="G290" s="1" t="s">
        <v>369</v>
      </c>
    </row>
    <row r="291" spans="1:7">
      <c r="C291" s="2">
        <v>32</v>
      </c>
      <c r="D291" t="s">
        <v>224</v>
      </c>
      <c r="E291" t="str">
        <f>VLOOKUP(C291,Sheet2!$A$1:$I$700,3,FALSE)</f>
        <v>Medway and Maidstone A.C.</v>
      </c>
      <c r="F291" t="str">
        <f>VLOOKUP(C291,Sheet2!$A$1:$I$700,5,FALSE)</f>
        <v>U15B</v>
      </c>
      <c r="G291" s="1" t="s">
        <v>364</v>
      </c>
    </row>
    <row r="292" spans="1:7">
      <c r="C292" s="2">
        <v>79</v>
      </c>
      <c r="D292" t="s">
        <v>200</v>
      </c>
      <c r="E292" t="str">
        <f>VLOOKUP(C292,Sheet2!$A$1:$I$700,3,FALSE)</f>
        <v>Kent A.C.</v>
      </c>
      <c r="F292" t="str">
        <f>VLOOKUP(C292,Sheet2!$A$1:$I$700,5,FALSE)</f>
        <v>M45</v>
      </c>
      <c r="G292" s="1" t="s">
        <v>364</v>
      </c>
    </row>
    <row r="294" spans="1:7">
      <c r="A294" t="s">
        <v>357</v>
      </c>
    </row>
    <row r="295" spans="1:7">
      <c r="A295" t="s">
        <v>370</v>
      </c>
    </row>
    <row r="296" spans="1:7">
      <c r="B296" s="2">
        <v>1</v>
      </c>
      <c r="C296" s="2">
        <v>9</v>
      </c>
      <c r="D296" t="s">
        <v>234</v>
      </c>
      <c r="E296" t="str">
        <f>VLOOKUP(C296,Sheet2!$A$1:$I$700,3,FALSE)</f>
        <v>Medway and Maidstone A.C.</v>
      </c>
      <c r="F296" t="str">
        <f>VLOOKUP(C296,Sheet2!$A$1:$I$700,5,FALSE)</f>
        <v>U17M</v>
      </c>
      <c r="G296" s="1" t="s">
        <v>371</v>
      </c>
    </row>
    <row r="297" spans="1:7">
      <c r="B297" s="2">
        <v>2</v>
      </c>
      <c r="C297" s="2">
        <v>94</v>
      </c>
      <c r="D297" t="s">
        <v>235</v>
      </c>
      <c r="E297" t="str">
        <f>VLOOKUP(C297,Sheet2!$A$1:$I$700,3,FALSE)</f>
        <v>Medway and Maidstone A.C.</v>
      </c>
      <c r="F297" t="str">
        <f>VLOOKUP(C297,Sheet2!$A$1:$I$700,5,FALSE)</f>
        <v>U20W</v>
      </c>
      <c r="G297" s="1" t="s">
        <v>372</v>
      </c>
    </row>
    <row r="298" spans="1:7">
      <c r="B298" s="2">
        <v>3</v>
      </c>
      <c r="C298" s="2">
        <v>25</v>
      </c>
      <c r="D298" t="s">
        <v>238</v>
      </c>
      <c r="E298" t="str">
        <f>VLOOKUP(C298,Sheet2!$A$1:$I$700,3,FALSE)</f>
        <v>Medway and Maidstone A.C.</v>
      </c>
      <c r="F298" t="str">
        <f>VLOOKUP(C298,Sheet2!$A$1:$I$700,5,FALSE)</f>
        <v>U17W</v>
      </c>
      <c r="G298" s="1" t="s">
        <v>373</v>
      </c>
    </row>
    <row r="299" spans="1:7">
      <c r="B299" s="2">
        <v>4</v>
      </c>
      <c r="C299" s="2">
        <v>80</v>
      </c>
      <c r="D299" t="s">
        <v>243</v>
      </c>
      <c r="E299" t="str">
        <f>VLOOKUP(C299,Sheet2!$A$1:$I$700,3,FALSE)</f>
        <v>Medway and Maidstone A.C.</v>
      </c>
      <c r="F299" t="str">
        <f>VLOOKUP(C299,Sheet2!$A$1:$I$700,5,FALSE)</f>
        <v>M45</v>
      </c>
      <c r="G299" s="1" t="s">
        <v>374</v>
      </c>
    </row>
    <row r="300" spans="1:7">
      <c r="B300" s="2">
        <v>5</v>
      </c>
      <c r="C300" s="2">
        <v>190</v>
      </c>
      <c r="D300" t="s">
        <v>240</v>
      </c>
      <c r="E300" t="str">
        <f>VLOOKUP(C300,Sheet2!$A$1:$I$700,3,FALSE)</f>
        <v>Ilford AC</v>
      </c>
      <c r="F300" t="str">
        <f>VLOOKUP(C300,Sheet2!$A$1:$I$700,5,FALSE)</f>
        <v>U20W</v>
      </c>
      <c r="G300" s="1" t="s">
        <v>375</v>
      </c>
    </row>
    <row r="301" spans="1:7">
      <c r="B301" s="2">
        <v>6</v>
      </c>
      <c r="C301" s="2">
        <v>50</v>
      </c>
      <c r="D301" t="s">
        <v>170</v>
      </c>
      <c r="E301" t="str">
        <f>VLOOKUP(C301,Sheet2!$A$1:$I$700,3,FALSE)</f>
        <v>Medway and Maidstone A.C.</v>
      </c>
      <c r="F301" t="str">
        <f>VLOOKUP(C301,Sheet2!$A$1:$I$700,5,FALSE)</f>
        <v>U13G</v>
      </c>
      <c r="G301" s="1" t="s">
        <v>376</v>
      </c>
    </row>
    <row r="302" spans="1:7">
      <c r="B302" s="2">
        <v>7</v>
      </c>
      <c r="C302" s="2">
        <v>73</v>
      </c>
      <c r="D302" t="s">
        <v>183</v>
      </c>
      <c r="E302" t="str">
        <f>VLOOKUP(C302,Sheet2!$A$1:$I$700,3,FALSE)</f>
        <v>Medway and Maidstone A.C.</v>
      </c>
      <c r="F302" t="str">
        <f>VLOOKUP(C302,Sheet2!$A$1:$I$700,5,FALSE)</f>
        <v>U13B</v>
      </c>
      <c r="G302" s="1" t="s">
        <v>377</v>
      </c>
    </row>
    <row r="303" spans="1:7">
      <c r="B303" s="2">
        <v>8</v>
      </c>
      <c r="C303" s="2">
        <v>31</v>
      </c>
      <c r="D303" t="s">
        <v>256</v>
      </c>
      <c r="E303" t="str">
        <f>VLOOKUP(C303,Sheet2!$A$1:$I$700,3,FALSE)</f>
        <v>Medway and Maidstone A.C.</v>
      </c>
      <c r="F303" t="str">
        <f>VLOOKUP(C303,Sheet2!$A$1:$I$700,5,FALSE)</f>
        <v>U13B</v>
      </c>
      <c r="G303" s="1" t="s">
        <v>378</v>
      </c>
    </row>
    <row r="305" spans="1:7">
      <c r="A305" t="s">
        <v>357</v>
      </c>
    </row>
    <row r="306" spans="1:7">
      <c r="A306" t="s">
        <v>379</v>
      </c>
    </row>
    <row r="307" spans="1:7">
      <c r="B307" s="2">
        <v>1</v>
      </c>
      <c r="C307" s="2">
        <v>141</v>
      </c>
      <c r="D307" t="s">
        <v>266</v>
      </c>
      <c r="E307" t="str">
        <f>VLOOKUP(C307,Sheet2!$A$1:$I$700,3,FALSE)</f>
        <v>Tonbridge A.C.</v>
      </c>
      <c r="F307" t="str">
        <f>VLOOKUP(C307,Sheet2!$A$1:$I$700,5,FALSE)</f>
        <v>U13B</v>
      </c>
      <c r="G307" s="1" t="s">
        <v>247</v>
      </c>
    </row>
    <row r="308" spans="1:7">
      <c r="B308" s="2">
        <v>2</v>
      </c>
      <c r="C308" s="2">
        <v>13</v>
      </c>
      <c r="D308" t="s">
        <v>254</v>
      </c>
      <c r="E308" t="str">
        <f>VLOOKUP(C308,Sheet2!$A$1:$I$700,3,FALSE)</f>
        <v>Colchester Harriers A.C.</v>
      </c>
      <c r="F308" t="str">
        <f>VLOOKUP(C308,Sheet2!$A$1:$I$700,5,FALSE)</f>
        <v>U13B</v>
      </c>
      <c r="G308" s="1" t="s">
        <v>380</v>
      </c>
    </row>
    <row r="309" spans="1:7">
      <c r="B309" s="2">
        <v>3</v>
      </c>
      <c r="C309" s="2">
        <v>36</v>
      </c>
      <c r="D309" t="s">
        <v>249</v>
      </c>
      <c r="E309" t="str">
        <f>VLOOKUP(C309,Sheet2!$A$1:$I$700,3,FALSE)</f>
        <v>Invicta East Kent A.C.</v>
      </c>
      <c r="F309" t="str">
        <f>VLOOKUP(C309,Sheet2!$A$1:$I$700,5,FALSE)</f>
        <v>U13G</v>
      </c>
      <c r="G309" s="1" t="s">
        <v>381</v>
      </c>
    </row>
    <row r="310" spans="1:7">
      <c r="B310" s="2">
        <v>4</v>
      </c>
      <c r="C310" s="2">
        <v>178</v>
      </c>
      <c r="D310" t="s">
        <v>246</v>
      </c>
      <c r="E310" t="str">
        <f>VLOOKUP(C310,Sheet2!$A$1:$I$700,3,FALSE)</f>
        <v>Medway and Maidstone A.C.</v>
      </c>
      <c r="F310" t="str">
        <f>VLOOKUP(C310,Sheet2!$A$1:$I$700,5,FALSE)</f>
        <v>U15G</v>
      </c>
      <c r="G310" s="1" t="s">
        <v>382</v>
      </c>
    </row>
    <row r="311" spans="1:7">
      <c r="B311" s="2">
        <v>5</v>
      </c>
      <c r="C311" s="2">
        <v>130</v>
      </c>
      <c r="D311" t="s">
        <v>177</v>
      </c>
      <c r="E311" t="str">
        <f>VLOOKUP(C311,Sheet2!$A$1:$I$700,3,FALSE)</f>
        <v>Medway and Maidstone A.C.</v>
      </c>
      <c r="F311" t="str">
        <f>VLOOKUP(C311,Sheet2!$A$1:$I$700,5,FALSE)</f>
        <v>U13B</v>
      </c>
      <c r="G311" s="1" t="s">
        <v>255</v>
      </c>
    </row>
    <row r="312" spans="1:7">
      <c r="B312" s="2">
        <v>6</v>
      </c>
      <c r="C312" s="2">
        <v>17</v>
      </c>
      <c r="D312" t="s">
        <v>270</v>
      </c>
      <c r="E312" t="str">
        <f>VLOOKUP(C312,Sheet2!$A$1:$I$700,3,FALSE)</f>
        <v>Medway and Maidstone A.C.</v>
      </c>
      <c r="F312" t="str">
        <f>VLOOKUP(C312,Sheet2!$A$1:$I$700,5,FALSE)</f>
        <v>U13B</v>
      </c>
      <c r="G312" s="1" t="s">
        <v>383</v>
      </c>
    </row>
    <row r="313" spans="1:7">
      <c r="B313" s="2">
        <v>7</v>
      </c>
      <c r="C313" s="2">
        <v>136</v>
      </c>
      <c r="D313" t="s">
        <v>181</v>
      </c>
      <c r="E313" t="str">
        <f>VLOOKUP(C313,Sheet2!$A$1:$I$700,3,FALSE)</f>
        <v>Medway and Maidstone A.C.</v>
      </c>
      <c r="F313" t="str">
        <f>VLOOKUP(C313,Sheet2!$A$1:$I$700,5,FALSE)</f>
        <v>U13B</v>
      </c>
      <c r="G313" s="1" t="s">
        <v>384</v>
      </c>
    </row>
    <row r="314" spans="1:7">
      <c r="B314" s="2">
        <v>8</v>
      </c>
      <c r="C314" s="2">
        <v>184</v>
      </c>
      <c r="D314" t="s">
        <v>273</v>
      </c>
      <c r="E314" t="str">
        <f>VLOOKUP(C314,Sheet2!$A$1:$I$700,3,FALSE)</f>
        <v>Medway and Maidstone A.C.</v>
      </c>
      <c r="F314" t="str">
        <f>VLOOKUP(C314,Sheet2!$A$1:$I$700,5,FALSE)</f>
        <v>U13B</v>
      </c>
      <c r="G314" s="1" t="s">
        <v>385</v>
      </c>
    </row>
    <row r="316" spans="1:7">
      <c r="A316" t="s">
        <v>386</v>
      </c>
    </row>
    <row r="317" spans="1:7">
      <c r="A317" t="s">
        <v>387</v>
      </c>
    </row>
    <row r="318" spans="1:7">
      <c r="B318" s="2">
        <v>1</v>
      </c>
      <c r="C318" s="2">
        <v>127</v>
      </c>
      <c r="D318" t="s">
        <v>388</v>
      </c>
      <c r="E318" t="str">
        <f>VLOOKUP(C318,Sheet2!$A$1:$I$700,3,FALSE)</f>
        <v>Harlow A.C.</v>
      </c>
      <c r="F318" t="str">
        <f>VLOOKUP(C318,Sheet2!$A$1:$I$700,5,FALSE)</f>
        <v>SM</v>
      </c>
      <c r="G318" s="1" t="s">
        <v>389</v>
      </c>
    </row>
    <row r="319" spans="1:7">
      <c r="B319" s="2">
        <v>2</v>
      </c>
      <c r="C319" s="2">
        <v>19</v>
      </c>
      <c r="D319" t="s">
        <v>339</v>
      </c>
      <c r="E319" t="str">
        <f>VLOOKUP(C319,Sheet2!$A$1:$I$700,3,FALSE)</f>
        <v>Blackheath and Bromley Harriers A.C.</v>
      </c>
      <c r="F319" t="str">
        <f>VLOOKUP(C319,Sheet2!$A$1:$I$700,5,FALSE)</f>
        <v>U20M</v>
      </c>
      <c r="G319" s="1" t="s">
        <v>390</v>
      </c>
    </row>
    <row r="320" spans="1:7">
      <c r="B320" s="2">
        <v>3</v>
      </c>
      <c r="C320" s="2">
        <v>92</v>
      </c>
      <c r="D320" t="s">
        <v>219</v>
      </c>
      <c r="E320" t="str">
        <f>VLOOKUP(C320,Sheet2!$A$1:$I$700,3,FALSE)</f>
        <v>Enfield and Haringey A C</v>
      </c>
      <c r="F320" t="str">
        <f>VLOOKUP(C320,Sheet2!$A$1:$I$700,5,FALSE)</f>
        <v>SM</v>
      </c>
      <c r="G320" s="1" t="s">
        <v>391</v>
      </c>
    </row>
    <row r="321" spans="1:7">
      <c r="B321" s="2">
        <v>4</v>
      </c>
      <c r="C321" s="2">
        <v>189</v>
      </c>
      <c r="D321" t="s">
        <v>210</v>
      </c>
      <c r="E321" t="str">
        <f>VLOOKUP(C321,Sheet2!$A$1:$I$700,3,FALSE)</f>
        <v>Medway and Maidstone A.C.</v>
      </c>
      <c r="F321" t="str">
        <f>VLOOKUP(C321,Sheet2!$A$1:$I$700,5,FALSE)</f>
        <v>SM</v>
      </c>
      <c r="G321" s="1" t="s">
        <v>392</v>
      </c>
    </row>
    <row r="322" spans="1:7">
      <c r="B322" s="2">
        <v>5</v>
      </c>
      <c r="C322" s="2">
        <v>118</v>
      </c>
      <c r="D322" t="s">
        <v>206</v>
      </c>
      <c r="E322" t="str">
        <f>VLOOKUP(C322,Sheet2!$A$1:$I$700,3,FALSE)</f>
        <v>Belgrave Harriers</v>
      </c>
      <c r="F322" t="str">
        <f>VLOOKUP(C322,Sheet2!$A$1:$I$700,5,FALSE)</f>
        <v>SM</v>
      </c>
      <c r="G322" s="1" t="s">
        <v>393</v>
      </c>
    </row>
    <row r="323" spans="1:7">
      <c r="B323" s="2">
        <v>6</v>
      </c>
      <c r="C323" s="2">
        <v>302</v>
      </c>
      <c r="D323" t="s">
        <v>394</v>
      </c>
      <c r="E323" t="str">
        <f>VLOOKUP(C323,Sheet2!$A$1:$I$700,3,FALSE)</f>
        <v>Medway and Maidstone AC</v>
      </c>
      <c r="F323" t="str">
        <f>VLOOKUP(C323,Sheet2!$A$1:$I$700,5,FALSE)</f>
        <v>U20M</v>
      </c>
      <c r="G323" s="1" t="s">
        <v>395</v>
      </c>
    </row>
    <row r="324" spans="1:7">
      <c r="B324" s="2">
        <v>7</v>
      </c>
      <c r="C324" s="2">
        <v>303</v>
      </c>
      <c r="D324" t="s">
        <v>396</v>
      </c>
      <c r="E324" t="str">
        <f>VLOOKUP(C324,Sheet2!$A$1:$I$700,3,FALSE)</f>
        <v>Medway and Maidstone AC</v>
      </c>
      <c r="F324" t="str">
        <f>VLOOKUP(C324,Sheet2!$A$1:$I$700,5,FALSE)</f>
        <v>U17B</v>
      </c>
      <c r="G324" s="1" t="s">
        <v>397</v>
      </c>
    </row>
    <row r="326" spans="1:7">
      <c r="A326" t="s">
        <v>386</v>
      </c>
    </row>
    <row r="327" spans="1:7">
      <c r="A327" t="s">
        <v>398</v>
      </c>
    </row>
    <row r="328" spans="1:7">
      <c r="B328" s="2">
        <v>1</v>
      </c>
      <c r="C328" s="2">
        <v>143</v>
      </c>
      <c r="D328" t="s">
        <v>351</v>
      </c>
      <c r="E328" t="str">
        <f>VLOOKUP(C328,Sheet2!$A$1:$I$700,3,FALSE)</f>
        <v>Medway and Maidstone A.C.</v>
      </c>
      <c r="F328" t="str">
        <f>VLOOKUP(C328,Sheet2!$A$1:$I$700,5,FALSE)</f>
        <v>U17M</v>
      </c>
      <c r="G328" s="1" t="s">
        <v>399</v>
      </c>
    </row>
    <row r="329" spans="1:7">
      <c r="B329" s="2">
        <v>2</v>
      </c>
      <c r="C329" s="2">
        <v>76</v>
      </c>
      <c r="D329" t="s">
        <v>212</v>
      </c>
      <c r="E329" t="str">
        <f>VLOOKUP(C329,Sheet2!$A$1:$I$700,3,FALSE)</f>
        <v>Medway and Maidstone A.C.</v>
      </c>
      <c r="F329" t="str">
        <f>VLOOKUP(C329,Sheet2!$A$1:$I$700,5,FALSE)</f>
        <v>U15B</v>
      </c>
      <c r="G329" s="1" t="s">
        <v>400</v>
      </c>
    </row>
    <row r="330" spans="1:7">
      <c r="B330" s="2">
        <v>3</v>
      </c>
      <c r="C330" s="2">
        <v>91</v>
      </c>
      <c r="D330" t="s">
        <v>345</v>
      </c>
      <c r="E330" t="str">
        <f>VLOOKUP(C330,Sheet2!$A$1:$I$700,3,FALSE)</f>
        <v>Medway and Maidstone A.C.</v>
      </c>
      <c r="F330" t="str">
        <f>VLOOKUP(C330,Sheet2!$A$1:$I$700,5,FALSE)</f>
        <v>U20M</v>
      </c>
      <c r="G330" s="1" t="s">
        <v>401</v>
      </c>
    </row>
    <row r="331" spans="1:7">
      <c r="B331" s="2">
        <v>4</v>
      </c>
      <c r="C331" s="2">
        <v>194</v>
      </c>
      <c r="D331" t="s">
        <v>324</v>
      </c>
      <c r="E331" t="str">
        <f>VLOOKUP(C331,Sheet2!$A$1:$I$700,3,FALSE)</f>
        <v>City of Norwich</v>
      </c>
      <c r="F331" t="str">
        <f>VLOOKUP(C331,Sheet2!$A$1:$I$700,5,FALSE)</f>
        <v>U15B</v>
      </c>
      <c r="G331" s="1" t="s">
        <v>402</v>
      </c>
    </row>
    <row r="332" spans="1:7">
      <c r="B332" s="2">
        <v>5</v>
      </c>
      <c r="C332" s="2">
        <v>23</v>
      </c>
      <c r="D332" t="s">
        <v>226</v>
      </c>
      <c r="E332" t="str">
        <f>VLOOKUP(C332,Sheet2!$A$1:$I$700,3,FALSE)</f>
        <v>Medway and Maidstone A.C.</v>
      </c>
      <c r="F332" t="str">
        <f>VLOOKUP(C332,Sheet2!$A$1:$I$700,5,FALSE)</f>
        <v>U15B</v>
      </c>
      <c r="G332" s="1" t="s">
        <v>403</v>
      </c>
    </row>
    <row r="333" spans="1:7">
      <c r="B333" s="2">
        <v>6</v>
      </c>
      <c r="C333" s="2">
        <v>56</v>
      </c>
      <c r="D333" t="s">
        <v>347</v>
      </c>
      <c r="E333" t="str">
        <f>VLOOKUP(C333,Sheet2!$A$1:$I$700,3,FALSE)</f>
        <v>Medway and Maidstone A.C.</v>
      </c>
      <c r="F333" t="str">
        <f>VLOOKUP(C333,Sheet2!$A$1:$I$700,5,FALSE)</f>
        <v>U17M</v>
      </c>
      <c r="G333" s="1" t="s">
        <v>404</v>
      </c>
    </row>
    <row r="334" spans="1:7">
      <c r="B334" s="2">
        <v>7</v>
      </c>
      <c r="C334" s="2">
        <v>140</v>
      </c>
      <c r="D334" t="s">
        <v>405</v>
      </c>
      <c r="E334" t="str">
        <f>VLOOKUP(C334,Sheet2!$A$1:$I$700,3,FALSE)</f>
        <v>Unattached</v>
      </c>
      <c r="F334" t="str">
        <f>VLOOKUP(C334,Sheet2!$A$1:$I$700,5,FALSE)</f>
        <v>U15B</v>
      </c>
      <c r="G334" s="1" t="s">
        <v>406</v>
      </c>
    </row>
    <row r="336" spans="1:7">
      <c r="A336" t="s">
        <v>386</v>
      </c>
    </row>
    <row r="337" spans="1:7">
      <c r="A337" t="s">
        <v>407</v>
      </c>
    </row>
    <row r="338" spans="1:7">
      <c r="B338" s="2">
        <v>1</v>
      </c>
      <c r="C338" s="2">
        <v>14</v>
      </c>
      <c r="D338" t="s">
        <v>229</v>
      </c>
      <c r="E338" t="str">
        <f>VLOOKUP(C338,Sheet2!$A$1:$I$700,3,FALSE)</f>
        <v>Unattached</v>
      </c>
      <c r="F338" t="str">
        <f>VLOOKUP(C338,Sheet2!$A$1:$I$700,5,FALSE)</f>
        <v>M35</v>
      </c>
      <c r="G338" s="1" t="s">
        <v>408</v>
      </c>
    </row>
    <row r="339" spans="1:7">
      <c r="B339" s="2">
        <v>2</v>
      </c>
      <c r="C339" s="2">
        <v>40</v>
      </c>
      <c r="D339" t="s">
        <v>231</v>
      </c>
      <c r="E339" t="str">
        <f>VLOOKUP(C339,Sheet2!$A$1:$I$700,3,FALSE)</f>
        <v>Kent A.C.</v>
      </c>
      <c r="F339" t="str">
        <f>VLOOKUP(C339,Sheet2!$A$1:$I$700,5,FALSE)</f>
        <v>SM</v>
      </c>
      <c r="G339" s="1" t="s">
        <v>409</v>
      </c>
    </row>
    <row r="340" spans="1:7">
      <c r="B340" s="2">
        <v>3</v>
      </c>
      <c r="C340" s="2">
        <v>119</v>
      </c>
      <c r="D340" t="s">
        <v>410</v>
      </c>
      <c r="E340" t="str">
        <f>VLOOKUP(C340,Sheet2!$A$1:$I$700,3,FALSE)</f>
        <v>Medway and Maidstone A.C.</v>
      </c>
      <c r="F340" t="str">
        <f>VLOOKUP(C340,Sheet2!$A$1:$I$700,5,FALSE)</f>
        <v>U15G</v>
      </c>
      <c r="G340" s="1" t="s">
        <v>411</v>
      </c>
    </row>
    <row r="341" spans="1:7">
      <c r="B341" s="2">
        <v>4</v>
      </c>
      <c r="C341" s="2">
        <v>185</v>
      </c>
      <c r="D341" t="s">
        <v>412</v>
      </c>
      <c r="E341" t="str">
        <f>VLOOKUP(C341,Sheet2!$A$1:$I$700,3,FALSE)</f>
        <v>Paddock Wood A.C.</v>
      </c>
      <c r="F341" t="str">
        <f>VLOOKUP(C341,Sheet2!$A$1:$I$700,5,FALSE)</f>
        <v>V55</v>
      </c>
      <c r="G341" s="1" t="s">
        <v>413</v>
      </c>
    </row>
    <row r="342" spans="1:7">
      <c r="B342" s="2">
        <v>5</v>
      </c>
      <c r="C342" s="2">
        <v>187</v>
      </c>
      <c r="D342" t="s">
        <v>414</v>
      </c>
      <c r="E342" t="str">
        <f>VLOOKUP(C342,Sheet2!$A$1:$I$700,3,FALSE)</f>
        <v>Paddock Wood A.C.</v>
      </c>
      <c r="F342" t="str">
        <f>VLOOKUP(C342,Sheet2!$A$1:$I$700,5,FALSE)</f>
        <v>U15B</v>
      </c>
      <c r="G342" s="1" t="s">
        <v>415</v>
      </c>
    </row>
    <row r="343" spans="1:7">
      <c r="B343" s="2">
        <v>6</v>
      </c>
      <c r="C343" s="2">
        <v>188</v>
      </c>
      <c r="D343" t="s">
        <v>416</v>
      </c>
      <c r="E343" t="str">
        <f>VLOOKUP(C343,Sheet2!$A$1:$I$700,3,FALSE)</f>
        <v>Paddock Wood A.C.</v>
      </c>
      <c r="F343" t="str">
        <f>VLOOKUP(C343,Sheet2!$A$1:$I$700,5,FALSE)</f>
        <v>U13B</v>
      </c>
      <c r="G343" s="1" t="s">
        <v>417</v>
      </c>
    </row>
    <row r="344" spans="1:7">
      <c r="B344" s="2">
        <v>7</v>
      </c>
      <c r="C344" s="2">
        <v>59</v>
      </c>
      <c r="D344" t="s">
        <v>242</v>
      </c>
      <c r="E344" t="str">
        <f>VLOOKUP(C344,Sheet2!$A$1:$I$700,3,FALSE)</f>
        <v>Newham Opens</v>
      </c>
      <c r="F344" t="str">
        <f>VLOOKUP(C344,Sheet2!$A$1:$I$700,5,FALSE)</f>
        <v>M35</v>
      </c>
      <c r="G344" s="1" t="s">
        <v>418</v>
      </c>
    </row>
    <row r="346" spans="1:7">
      <c r="A346" t="s">
        <v>386</v>
      </c>
    </row>
    <row r="347" spans="1:7">
      <c r="A347" t="s">
        <v>419</v>
      </c>
    </row>
    <row r="348" spans="1:7">
      <c r="B348" s="2">
        <v>1</v>
      </c>
      <c r="C348" s="2">
        <v>70</v>
      </c>
      <c r="D348" t="s">
        <v>420</v>
      </c>
      <c r="E348" t="str">
        <f>VLOOKUP(C348,Sheet2!$A$1:$I$700,3,FALSE)</f>
        <v>Crawley A.C.</v>
      </c>
      <c r="F348" t="str">
        <f>VLOOKUP(C348,Sheet2!$A$1:$I$700,5,FALSE)</f>
        <v>U17W</v>
      </c>
      <c r="G348" s="1" t="s">
        <v>421</v>
      </c>
    </row>
    <row r="349" spans="1:7">
      <c r="B349" s="2">
        <v>2</v>
      </c>
      <c r="C349" s="2">
        <v>25</v>
      </c>
      <c r="D349" t="s">
        <v>238</v>
      </c>
      <c r="E349" t="str">
        <f>VLOOKUP(C349,Sheet2!$A$1:$I$700,3,FALSE)</f>
        <v>Medway and Maidstone A.C.</v>
      </c>
      <c r="F349" t="str">
        <f>VLOOKUP(C349,Sheet2!$A$1:$I$700,5,FALSE)</f>
        <v>U17W</v>
      </c>
      <c r="G349" s="1" t="s">
        <v>422</v>
      </c>
    </row>
    <row r="350" spans="1:7">
      <c r="B350" s="2">
        <v>3</v>
      </c>
      <c r="C350" s="2">
        <v>80</v>
      </c>
      <c r="D350" t="s">
        <v>243</v>
      </c>
      <c r="E350" t="str">
        <f>VLOOKUP(C350,Sheet2!$A$1:$I$700,3,FALSE)</f>
        <v>Medway and Maidstone A.C.</v>
      </c>
      <c r="F350" t="str">
        <f>VLOOKUP(C350,Sheet2!$A$1:$I$700,5,FALSE)</f>
        <v>M45</v>
      </c>
      <c r="G350" s="1" t="s">
        <v>423</v>
      </c>
    </row>
    <row r="351" spans="1:7">
      <c r="B351" s="2">
        <v>4</v>
      </c>
      <c r="C351" s="2">
        <v>20</v>
      </c>
      <c r="D351" t="s">
        <v>327</v>
      </c>
      <c r="E351" t="str">
        <f>VLOOKUP(C351,Sheet2!$A$1:$I$700,3,FALSE)</f>
        <v>Medway and Maidstone A.C.</v>
      </c>
      <c r="F351" t="str">
        <f>VLOOKUP(C351,Sheet2!$A$1:$I$700,5,FALSE)</f>
        <v>U17W</v>
      </c>
      <c r="G351" s="1" t="s">
        <v>424</v>
      </c>
    </row>
    <row r="352" spans="1:7">
      <c r="B352" s="2">
        <v>5</v>
      </c>
      <c r="C352" s="2">
        <v>128</v>
      </c>
      <c r="D352" t="s">
        <v>329</v>
      </c>
      <c r="E352" t="str">
        <f>VLOOKUP(C352,Sheet2!$A$1:$I$700,3,FALSE)</f>
        <v>Basildon A.C.</v>
      </c>
      <c r="F352" t="str">
        <f>VLOOKUP(C352,Sheet2!$A$1:$I$700,5,FALSE)</f>
        <v>U15G</v>
      </c>
      <c r="G352" s="1" t="s">
        <v>425</v>
      </c>
    </row>
    <row r="353" spans="1:7">
      <c r="B353" s="2">
        <v>6</v>
      </c>
      <c r="C353" s="2">
        <v>141</v>
      </c>
      <c r="D353" t="s">
        <v>266</v>
      </c>
      <c r="E353" t="str">
        <f>VLOOKUP(C353,Sheet2!$A$1:$I$700,3,FALSE)</f>
        <v>Tonbridge A.C.</v>
      </c>
      <c r="F353" t="str">
        <f>VLOOKUP(C353,Sheet2!$A$1:$I$700,5,FALSE)</f>
        <v>U13B</v>
      </c>
      <c r="G353" s="1" t="s">
        <v>426</v>
      </c>
    </row>
    <row r="354" spans="1:7">
      <c r="B354" s="2">
        <v>7</v>
      </c>
      <c r="C354" s="2">
        <v>12</v>
      </c>
      <c r="D354" t="s">
        <v>427</v>
      </c>
      <c r="E354" t="str">
        <f>VLOOKUP(C354,Sheet2!$A$1:$I$700,3,FALSE)</f>
        <v>Medway and Maidstone A.C.</v>
      </c>
      <c r="F354" t="str">
        <f>VLOOKUP(C354,Sheet2!$A$1:$I$700,5,FALSE)</f>
        <v>U15G</v>
      </c>
      <c r="G354" s="1" t="s">
        <v>428</v>
      </c>
    </row>
    <row r="355" spans="1:7">
      <c r="B355" s="2">
        <v>8</v>
      </c>
      <c r="C355" s="2">
        <v>178</v>
      </c>
      <c r="D355" t="s">
        <v>246</v>
      </c>
      <c r="E355" t="str">
        <f>VLOOKUP(C355,Sheet2!$A$1:$I$700,3,FALSE)</f>
        <v>Medway and Maidstone A.C.</v>
      </c>
      <c r="F355" t="str">
        <f>VLOOKUP(C355,Sheet2!$A$1:$I$700,5,FALSE)</f>
        <v>U15G</v>
      </c>
      <c r="G355" s="1" t="s">
        <v>429</v>
      </c>
    </row>
    <row r="357" spans="1:7">
      <c r="A357" t="s">
        <v>386</v>
      </c>
    </row>
    <row r="358" spans="1:7">
      <c r="A358" t="s">
        <v>430</v>
      </c>
    </row>
    <row r="359" spans="1:7">
      <c r="B359" s="2">
        <v>1</v>
      </c>
      <c r="C359" s="2">
        <v>53</v>
      </c>
      <c r="D359" t="s">
        <v>251</v>
      </c>
      <c r="E359" t="str">
        <f>VLOOKUP(C359,Sheet2!$A$1:$I$700,3,FALSE)</f>
        <v>Medway and Maidstone A.C.</v>
      </c>
      <c r="F359" t="str">
        <f>VLOOKUP(C359,Sheet2!$A$1:$I$700,5,FALSE)</f>
        <v>U13G</v>
      </c>
      <c r="G359" s="1" t="s">
        <v>431</v>
      </c>
    </row>
    <row r="360" spans="1:7">
      <c r="B360" s="2">
        <v>2</v>
      </c>
      <c r="C360" s="2">
        <v>132</v>
      </c>
      <c r="D360" t="s">
        <v>432</v>
      </c>
      <c r="E360" t="str">
        <f>VLOOKUP(C360,Sheet2!$A$1:$I$700,3,FALSE)</f>
        <v>Medway and Maidstone A.C.</v>
      </c>
      <c r="F360" t="str">
        <f>VLOOKUP(C360,Sheet2!$A$1:$I$700,5,FALSE)</f>
        <v>M50</v>
      </c>
      <c r="G360" s="1" t="s">
        <v>433</v>
      </c>
    </row>
    <row r="361" spans="1:7">
      <c r="B361" s="2">
        <v>3</v>
      </c>
      <c r="C361" s="2">
        <v>65</v>
      </c>
      <c r="D361" t="s">
        <v>258</v>
      </c>
      <c r="E361" t="str">
        <f>VLOOKUP(C361,Sheet2!$A$1:$I$700,3,FALSE)</f>
        <v>Basildon A.C.</v>
      </c>
      <c r="F361" t="str">
        <f>VLOOKUP(C361,Sheet2!$A$1:$I$700,5,FALSE)</f>
        <v>U13G</v>
      </c>
      <c r="G361" s="1" t="s">
        <v>434</v>
      </c>
    </row>
    <row r="362" spans="1:7">
      <c r="B362" s="2">
        <v>4</v>
      </c>
      <c r="C362" s="2">
        <v>84</v>
      </c>
      <c r="D362" t="s">
        <v>332</v>
      </c>
      <c r="E362" t="str">
        <f>VLOOKUP(C362,Sheet2!$A$1:$I$700,3,FALSE)</f>
        <v>Medway and Maidstone A.C.</v>
      </c>
      <c r="F362" t="str">
        <f>VLOOKUP(C362,Sheet2!$A$1:$I$700,5,FALSE)</f>
        <v>U17W</v>
      </c>
      <c r="G362" s="1" t="s">
        <v>435</v>
      </c>
    </row>
    <row r="363" spans="1:7">
      <c r="B363" s="2">
        <v>5</v>
      </c>
      <c r="C363" s="2">
        <v>36</v>
      </c>
      <c r="D363" t="s">
        <v>249</v>
      </c>
      <c r="E363" t="str">
        <f>VLOOKUP(C363,Sheet2!$A$1:$I$700,3,FALSE)</f>
        <v>Invicta East Kent A.C.</v>
      </c>
      <c r="F363" t="str">
        <f>VLOOKUP(C363,Sheet2!$A$1:$I$700,5,FALSE)</f>
        <v>U13G</v>
      </c>
      <c r="G363" s="1" t="s">
        <v>436</v>
      </c>
    </row>
    <row r="364" spans="1:7">
      <c r="B364" s="2">
        <v>6</v>
      </c>
      <c r="C364" s="2">
        <v>17</v>
      </c>
      <c r="D364" t="s">
        <v>270</v>
      </c>
      <c r="E364" t="str">
        <f>VLOOKUP(C364,Sheet2!$A$1:$I$700,3,FALSE)</f>
        <v>Medway and Maidstone A.C.</v>
      </c>
      <c r="F364" t="str">
        <f>VLOOKUP(C364,Sheet2!$A$1:$I$700,5,FALSE)</f>
        <v>U13B</v>
      </c>
      <c r="G364" s="1" t="s">
        <v>437</v>
      </c>
    </row>
    <row r="365" spans="1:7">
      <c r="B365" s="2">
        <v>7</v>
      </c>
      <c r="C365" s="2">
        <v>8</v>
      </c>
      <c r="D365" t="s">
        <v>438</v>
      </c>
      <c r="E365" t="str">
        <f>VLOOKUP(C365,Sheet2!$A$1:$I$700,3,FALSE)</f>
        <v>Invicta East Kent A.C.</v>
      </c>
      <c r="F365" t="str">
        <f>VLOOKUP(C365,Sheet2!$A$1:$I$700,5,FALSE)</f>
        <v>U13G</v>
      </c>
      <c r="G365" s="1" t="s">
        <v>439</v>
      </c>
    </row>
    <row r="366" spans="1:7">
      <c r="B366" s="2">
        <v>8</v>
      </c>
      <c r="C366" s="2">
        <v>77</v>
      </c>
      <c r="D366" t="s">
        <v>440</v>
      </c>
      <c r="E366" t="str">
        <f>VLOOKUP(C366,Sheet2!$A$1:$I$700,3,FALSE)</f>
        <v>Basildon A.C.</v>
      </c>
      <c r="F366" t="str">
        <f>VLOOKUP(C366,Sheet2!$A$1:$I$700,5,FALSE)</f>
        <v>U13G</v>
      </c>
      <c r="G366" s="1" t="s">
        <v>441</v>
      </c>
    </row>
    <row r="368" spans="1:7">
      <c r="A368" t="s">
        <v>442</v>
      </c>
    </row>
    <row r="369" spans="1:7">
      <c r="A369" t="s">
        <v>120</v>
      </c>
    </row>
    <row r="370" spans="1:7">
      <c r="B370" s="2">
        <v>1</v>
      </c>
      <c r="C370" s="2">
        <v>104</v>
      </c>
      <c r="D370" t="s">
        <v>443</v>
      </c>
      <c r="E370" t="str">
        <f>VLOOKUP(C370,Sheet2!$A$1:$I$700,3,FALSE)</f>
        <v>Medway and Maidstone A.C.</v>
      </c>
      <c r="F370" t="str">
        <f>VLOOKUP(C370,Sheet2!$A$1:$I$700,5,FALSE)</f>
        <v>SM</v>
      </c>
      <c r="G370" s="1" t="s">
        <v>444</v>
      </c>
    </row>
    <row r="371" spans="1:7">
      <c r="B371" s="2">
        <v>2</v>
      </c>
      <c r="C371" s="2">
        <v>34</v>
      </c>
      <c r="D371" t="s">
        <v>445</v>
      </c>
      <c r="E371" t="str">
        <f>VLOOKUP(C371,Sheet2!$A$1:$I$700,3,FALSE)</f>
        <v>Medway and Maidstone A.C.</v>
      </c>
      <c r="F371" t="str">
        <f>VLOOKUP(C371,Sheet2!$A$1:$I$700,5,FALSE)</f>
        <v>SM</v>
      </c>
      <c r="G371" s="1" t="s">
        <v>446</v>
      </c>
    </row>
    <row r="372" spans="1:7">
      <c r="B372" s="2">
        <v>3</v>
      </c>
      <c r="C372" s="2">
        <v>395</v>
      </c>
      <c r="D372" t="s">
        <v>447</v>
      </c>
      <c r="E372" t="s">
        <v>587</v>
      </c>
      <c r="F372" t="s">
        <v>514</v>
      </c>
      <c r="G372" s="1" t="s">
        <v>448</v>
      </c>
    </row>
    <row r="373" spans="1:7">
      <c r="B373" s="2">
        <v>4</v>
      </c>
      <c r="C373" s="2">
        <v>131</v>
      </c>
      <c r="D373" t="s">
        <v>449</v>
      </c>
      <c r="E373" t="str">
        <f>VLOOKUP(C373,Sheet2!$A$1:$I$700,3,FALSE)</f>
        <v>Medway and Maidstone A.C.</v>
      </c>
      <c r="F373" t="str">
        <f>VLOOKUP(C373,Sheet2!$A$1:$I$700,5,FALSE)</f>
        <v>M45</v>
      </c>
      <c r="G373" s="1" t="s">
        <v>450</v>
      </c>
    </row>
    <row r="376" spans="1:7">
      <c r="A376" t="s">
        <v>589</v>
      </c>
      <c r="B376"/>
      <c r="G376" s="11"/>
    </row>
    <row r="377" spans="1:7">
      <c r="B377">
        <v>1</v>
      </c>
      <c r="C377" s="12">
        <v>29</v>
      </c>
      <c r="D377" s="13" t="s">
        <v>590</v>
      </c>
      <c r="E377" s="14" t="s">
        <v>456</v>
      </c>
      <c r="F377" s="14" t="s">
        <v>462</v>
      </c>
      <c r="G377" s="11">
        <v>3.89</v>
      </c>
    </row>
    <row r="378" spans="1:7">
      <c r="B378">
        <v>2</v>
      </c>
      <c r="C378" s="12">
        <v>139</v>
      </c>
      <c r="D378" s="13" t="s">
        <v>591</v>
      </c>
      <c r="E378" s="14" t="s">
        <v>493</v>
      </c>
      <c r="F378" s="14" t="s">
        <v>461</v>
      </c>
      <c r="G378" s="11">
        <v>3.75</v>
      </c>
    </row>
    <row r="379" spans="1:7">
      <c r="B379">
        <v>3</v>
      </c>
      <c r="C379" s="12">
        <v>155</v>
      </c>
      <c r="D379" s="13" t="s">
        <v>524</v>
      </c>
      <c r="E379" s="13" t="s">
        <v>501</v>
      </c>
      <c r="F379" s="15" t="s">
        <v>462</v>
      </c>
      <c r="G379" s="11">
        <v>3.74</v>
      </c>
    </row>
    <row r="380" spans="1:7">
      <c r="B380">
        <v>4</v>
      </c>
      <c r="C380" s="12">
        <v>93</v>
      </c>
      <c r="D380" s="13" t="s">
        <v>592</v>
      </c>
      <c r="E380" s="14" t="s">
        <v>451</v>
      </c>
      <c r="F380" s="14" t="s">
        <v>461</v>
      </c>
      <c r="G380" s="11">
        <v>3.59</v>
      </c>
    </row>
    <row r="381" spans="1:7">
      <c r="B381">
        <v>5</v>
      </c>
      <c r="C381" s="12">
        <v>149</v>
      </c>
      <c r="D381" s="13" t="s">
        <v>518</v>
      </c>
      <c r="E381" s="13"/>
      <c r="F381" s="13" t="s">
        <v>461</v>
      </c>
      <c r="G381" s="11">
        <v>3.58</v>
      </c>
    </row>
    <row r="382" spans="1:7">
      <c r="B382">
        <v>6</v>
      </c>
      <c r="C382" s="12">
        <v>170</v>
      </c>
      <c r="D382" s="13" t="s">
        <v>541</v>
      </c>
      <c r="E382" s="13" t="s">
        <v>451</v>
      </c>
      <c r="F382" s="15" t="s">
        <v>461</v>
      </c>
      <c r="G382" s="11">
        <v>3.52</v>
      </c>
    </row>
    <row r="383" spans="1:7">
      <c r="B383">
        <v>7</v>
      </c>
      <c r="C383" s="12">
        <v>71</v>
      </c>
      <c r="D383" s="13" t="s">
        <v>593</v>
      </c>
      <c r="E383" s="14" t="s">
        <v>501</v>
      </c>
      <c r="F383" s="14" t="s">
        <v>465</v>
      </c>
      <c r="G383" s="11">
        <v>3.51</v>
      </c>
    </row>
    <row r="384" spans="1:7">
      <c r="B384">
        <v>8</v>
      </c>
      <c r="C384" s="12">
        <v>164</v>
      </c>
      <c r="D384" s="13" t="s">
        <v>535</v>
      </c>
      <c r="E384" s="13" t="s">
        <v>451</v>
      </c>
      <c r="F384" s="15" t="s">
        <v>462</v>
      </c>
      <c r="G384" s="11">
        <v>3.44</v>
      </c>
    </row>
    <row r="385" spans="2:7">
      <c r="B385">
        <v>9</v>
      </c>
      <c r="C385" s="12">
        <v>154</v>
      </c>
      <c r="D385" s="13" t="s">
        <v>523</v>
      </c>
      <c r="E385" s="13" t="s">
        <v>463</v>
      </c>
      <c r="F385" s="15" t="s">
        <v>462</v>
      </c>
      <c r="G385" s="11">
        <v>3.42</v>
      </c>
    </row>
    <row r="386" spans="2:7">
      <c r="B386">
        <v>10</v>
      </c>
      <c r="C386" s="12">
        <v>160</v>
      </c>
      <c r="D386" s="13" t="s">
        <v>531</v>
      </c>
      <c r="E386" s="13" t="s">
        <v>451</v>
      </c>
      <c r="F386" s="15" t="s">
        <v>461</v>
      </c>
      <c r="G386" s="11">
        <v>3.41</v>
      </c>
    </row>
    <row r="387" spans="2:7">
      <c r="B387">
        <v>11</v>
      </c>
      <c r="C387" s="12">
        <v>100</v>
      </c>
      <c r="D387" s="13" t="s">
        <v>594</v>
      </c>
      <c r="E387" s="14" t="s">
        <v>500</v>
      </c>
      <c r="F387" s="14" t="s">
        <v>462</v>
      </c>
      <c r="G387" s="11">
        <v>3.38</v>
      </c>
    </row>
    <row r="388" spans="2:7">
      <c r="B388">
        <v>12</v>
      </c>
      <c r="C388" s="12">
        <v>176</v>
      </c>
      <c r="D388" s="13" t="s">
        <v>547</v>
      </c>
      <c r="E388" s="13"/>
      <c r="F388" s="15" t="s">
        <v>461</v>
      </c>
      <c r="G388" s="11">
        <v>3.38</v>
      </c>
    </row>
    <row r="389" spans="2:7">
      <c r="B389">
        <v>13</v>
      </c>
      <c r="C389" s="12">
        <v>61</v>
      </c>
      <c r="D389" s="13" t="s">
        <v>595</v>
      </c>
      <c r="E389" s="14" t="s">
        <v>463</v>
      </c>
      <c r="F389" s="14" t="s">
        <v>462</v>
      </c>
      <c r="G389" s="11">
        <v>3.36</v>
      </c>
    </row>
    <row r="390" spans="2:7">
      <c r="B390">
        <v>14</v>
      </c>
      <c r="C390" s="12">
        <v>69</v>
      </c>
      <c r="D390" s="13" t="s">
        <v>596</v>
      </c>
      <c r="E390" s="14" t="s">
        <v>493</v>
      </c>
      <c r="F390" s="14" t="s">
        <v>461</v>
      </c>
      <c r="G390" s="11">
        <v>3.27</v>
      </c>
    </row>
    <row r="391" spans="2:7">
      <c r="B391">
        <v>15</v>
      </c>
      <c r="C391" s="12">
        <v>114</v>
      </c>
      <c r="D391" s="13" t="s">
        <v>597</v>
      </c>
      <c r="E391" s="14" t="s">
        <v>459</v>
      </c>
      <c r="F391" s="14" t="s">
        <v>461</v>
      </c>
      <c r="G391" s="11">
        <v>3.27</v>
      </c>
    </row>
    <row r="392" spans="2:7">
      <c r="B392">
        <v>16</v>
      </c>
      <c r="C392" s="12">
        <v>173</v>
      </c>
      <c r="D392" s="13" t="s">
        <v>544</v>
      </c>
      <c r="E392" s="13" t="s">
        <v>451</v>
      </c>
      <c r="F392" s="15" t="s">
        <v>461</v>
      </c>
      <c r="G392" s="11">
        <v>3.25</v>
      </c>
    </row>
    <row r="393" spans="2:7">
      <c r="B393">
        <v>17</v>
      </c>
      <c r="C393" s="12">
        <v>165</v>
      </c>
      <c r="D393" s="13" t="s">
        <v>536</v>
      </c>
      <c r="E393" s="13" t="s">
        <v>451</v>
      </c>
      <c r="F393" s="15" t="s">
        <v>461</v>
      </c>
      <c r="G393" s="11">
        <v>3.2</v>
      </c>
    </row>
    <row r="394" spans="2:7">
      <c r="B394">
        <v>18</v>
      </c>
      <c r="C394" s="12">
        <v>107</v>
      </c>
      <c r="D394" s="13" t="s">
        <v>598</v>
      </c>
      <c r="E394" s="14" t="s">
        <v>500</v>
      </c>
      <c r="F394" s="14" t="s">
        <v>462</v>
      </c>
      <c r="G394" s="11">
        <v>3.18</v>
      </c>
    </row>
    <row r="395" spans="2:7">
      <c r="B395">
        <v>19</v>
      </c>
      <c r="C395" s="12">
        <v>166</v>
      </c>
      <c r="D395" s="13" t="s">
        <v>537</v>
      </c>
      <c r="E395" s="13" t="s">
        <v>451</v>
      </c>
      <c r="F395" s="15" t="s">
        <v>461</v>
      </c>
      <c r="G395" s="11">
        <v>3.17</v>
      </c>
    </row>
    <row r="396" spans="2:7">
      <c r="B396">
        <v>20</v>
      </c>
      <c r="C396" s="12">
        <v>157</v>
      </c>
      <c r="D396" s="13" t="s">
        <v>526</v>
      </c>
      <c r="E396" s="13" t="s">
        <v>527</v>
      </c>
      <c r="F396" s="15" t="s">
        <v>462</v>
      </c>
      <c r="G396" s="11">
        <v>3.16</v>
      </c>
    </row>
    <row r="397" spans="2:7">
      <c r="B397">
        <v>21</v>
      </c>
      <c r="C397" s="12">
        <v>167</v>
      </c>
      <c r="D397" s="13" t="s">
        <v>538</v>
      </c>
      <c r="E397" s="13" t="s">
        <v>451</v>
      </c>
      <c r="F397" s="15" t="s">
        <v>461</v>
      </c>
      <c r="G397" s="11">
        <v>3.1</v>
      </c>
    </row>
    <row r="398" spans="2:7">
      <c r="B398">
        <v>22</v>
      </c>
      <c r="C398" s="12">
        <v>90</v>
      </c>
      <c r="D398" s="13" t="s">
        <v>599</v>
      </c>
      <c r="E398" s="14" t="s">
        <v>456</v>
      </c>
      <c r="F398" s="14" t="s">
        <v>462</v>
      </c>
      <c r="G398" s="11">
        <v>3.09</v>
      </c>
    </row>
    <row r="399" spans="2:7">
      <c r="B399">
        <v>23</v>
      </c>
      <c r="C399" s="12">
        <v>138</v>
      </c>
      <c r="D399" s="13" t="s">
        <v>600</v>
      </c>
      <c r="E399" s="14" t="s">
        <v>488</v>
      </c>
      <c r="F399" s="14" t="s">
        <v>462</v>
      </c>
      <c r="G399" s="11">
        <v>3.06</v>
      </c>
    </row>
    <row r="400" spans="2:7">
      <c r="B400">
        <v>24</v>
      </c>
      <c r="C400" s="12">
        <v>161</v>
      </c>
      <c r="D400" s="13" t="s">
        <v>532</v>
      </c>
      <c r="E400" s="13" t="s">
        <v>451</v>
      </c>
      <c r="F400" s="15" t="s">
        <v>461</v>
      </c>
      <c r="G400" s="11">
        <v>3.06</v>
      </c>
    </row>
    <row r="401" spans="2:7">
      <c r="B401">
        <v>25</v>
      </c>
      <c r="C401" s="12">
        <v>174</v>
      </c>
      <c r="D401" s="13" t="s">
        <v>545</v>
      </c>
      <c r="E401" s="13" t="s">
        <v>451</v>
      </c>
      <c r="F401" s="15" t="s">
        <v>462</v>
      </c>
      <c r="G401" s="11">
        <v>3.06</v>
      </c>
    </row>
    <row r="402" spans="2:7">
      <c r="B402">
        <v>26</v>
      </c>
      <c r="C402" s="12">
        <v>117</v>
      </c>
      <c r="D402" s="13" t="s">
        <v>601</v>
      </c>
      <c r="E402" s="14" t="s">
        <v>501</v>
      </c>
      <c r="F402" s="14" t="s">
        <v>461</v>
      </c>
      <c r="G402" s="11">
        <v>3.05</v>
      </c>
    </row>
    <row r="403" spans="2:7">
      <c r="B403">
        <v>27</v>
      </c>
      <c r="C403" s="12">
        <v>30</v>
      </c>
      <c r="D403" s="13" t="s">
        <v>602</v>
      </c>
      <c r="E403" s="14" t="s">
        <v>451</v>
      </c>
      <c r="F403" s="14" t="s">
        <v>461</v>
      </c>
      <c r="G403" s="11">
        <v>3.02</v>
      </c>
    </row>
    <row r="404" spans="2:7">
      <c r="B404">
        <v>28</v>
      </c>
      <c r="C404" s="12">
        <v>169</v>
      </c>
      <c r="D404" s="13" t="s">
        <v>540</v>
      </c>
      <c r="E404" s="13" t="s">
        <v>451</v>
      </c>
      <c r="F404" s="15" t="s">
        <v>461</v>
      </c>
      <c r="G404" s="11">
        <v>2.97</v>
      </c>
    </row>
    <row r="405" spans="2:7">
      <c r="B405">
        <v>29</v>
      </c>
      <c r="C405" s="12">
        <v>137</v>
      </c>
      <c r="D405" s="13" t="s">
        <v>603</v>
      </c>
      <c r="E405" s="14" t="s">
        <v>456</v>
      </c>
      <c r="F405" s="14" t="s">
        <v>462</v>
      </c>
      <c r="G405" s="11">
        <v>2.95</v>
      </c>
    </row>
    <row r="406" spans="2:7">
      <c r="B406">
        <v>30</v>
      </c>
      <c r="C406" s="12">
        <v>162</v>
      </c>
      <c r="D406" s="13" t="s">
        <v>533</v>
      </c>
      <c r="E406" s="13" t="s">
        <v>451</v>
      </c>
      <c r="F406" s="15" t="s">
        <v>461</v>
      </c>
      <c r="G406" s="11">
        <v>2.94</v>
      </c>
    </row>
    <row r="407" spans="2:7">
      <c r="B407">
        <v>31</v>
      </c>
      <c r="C407" s="12">
        <v>150</v>
      </c>
      <c r="D407" s="13" t="s">
        <v>519</v>
      </c>
      <c r="E407" s="13"/>
      <c r="F407" s="13" t="s">
        <v>461</v>
      </c>
      <c r="G407" s="11">
        <v>2.72</v>
      </c>
    </row>
    <row r="408" spans="2:7">
      <c r="B408">
        <v>32</v>
      </c>
      <c r="C408" s="12">
        <v>142</v>
      </c>
      <c r="D408" s="13" t="s">
        <v>604</v>
      </c>
      <c r="E408" s="14" t="s">
        <v>456</v>
      </c>
      <c r="F408" s="14" t="s">
        <v>461</v>
      </c>
      <c r="G408" s="11">
        <v>2.69</v>
      </c>
    </row>
    <row r="409" spans="2:7">
      <c r="B409">
        <v>33</v>
      </c>
      <c r="C409" s="12">
        <v>6</v>
      </c>
      <c r="D409" s="13" t="s">
        <v>605</v>
      </c>
      <c r="E409" s="14" t="s">
        <v>459</v>
      </c>
      <c r="F409" s="14" t="s">
        <v>461</v>
      </c>
      <c r="G409" s="11">
        <v>2.66</v>
      </c>
    </row>
    <row r="410" spans="2:7">
      <c r="B410">
        <v>34</v>
      </c>
      <c r="C410" s="12">
        <v>15</v>
      </c>
      <c r="D410" s="13" t="s">
        <v>606</v>
      </c>
      <c r="E410" s="14" t="s">
        <v>456</v>
      </c>
      <c r="F410" s="14" t="s">
        <v>462</v>
      </c>
      <c r="G410" s="11">
        <v>2.62</v>
      </c>
    </row>
    <row r="411" spans="2:7">
      <c r="B411">
        <v>35</v>
      </c>
      <c r="C411" s="12">
        <v>175</v>
      </c>
      <c r="D411" s="13" t="s">
        <v>546</v>
      </c>
      <c r="E411" s="13" t="s">
        <v>459</v>
      </c>
      <c r="F411" s="15" t="s">
        <v>461</v>
      </c>
      <c r="G411" s="11">
        <v>2.59</v>
      </c>
    </row>
    <row r="412" spans="2:7">
      <c r="B412">
        <v>36</v>
      </c>
      <c r="C412" s="12">
        <v>151</v>
      </c>
      <c r="D412" s="13" t="s">
        <v>520</v>
      </c>
      <c r="E412" s="13" t="s">
        <v>463</v>
      </c>
      <c r="F412" s="13" t="s">
        <v>462</v>
      </c>
      <c r="G412" s="11">
        <v>2.58</v>
      </c>
    </row>
    <row r="413" spans="2:7">
      <c r="B413">
        <v>37</v>
      </c>
      <c r="C413" s="12">
        <v>168</v>
      </c>
      <c r="D413" s="13" t="s">
        <v>539</v>
      </c>
      <c r="E413" s="13" t="s">
        <v>451</v>
      </c>
      <c r="F413" s="15" t="s">
        <v>462</v>
      </c>
      <c r="G413" s="11">
        <v>2.56</v>
      </c>
    </row>
    <row r="414" spans="2:7">
      <c r="B414">
        <v>38</v>
      </c>
      <c r="C414" s="12">
        <v>75</v>
      </c>
      <c r="D414" s="13" t="s">
        <v>607</v>
      </c>
      <c r="E414" s="14" t="s">
        <v>451</v>
      </c>
      <c r="F414" s="14" t="s">
        <v>462</v>
      </c>
      <c r="G414" s="11">
        <v>2.5299999999999998</v>
      </c>
    </row>
    <row r="415" spans="2:7">
      <c r="B415">
        <v>39</v>
      </c>
      <c r="C415" s="12">
        <v>156</v>
      </c>
      <c r="D415" s="13" t="s">
        <v>525</v>
      </c>
      <c r="E415" s="13" t="s">
        <v>451</v>
      </c>
      <c r="F415" s="15" t="s">
        <v>461</v>
      </c>
      <c r="G415" s="11">
        <v>2.5299999999999998</v>
      </c>
    </row>
    <row r="416" spans="2:7">
      <c r="B416">
        <v>40</v>
      </c>
      <c r="C416" s="12">
        <v>163</v>
      </c>
      <c r="D416" s="13" t="s">
        <v>534</v>
      </c>
      <c r="E416" s="13" t="s">
        <v>451</v>
      </c>
      <c r="F416" s="15" t="s">
        <v>461</v>
      </c>
      <c r="G416" s="11">
        <v>2.52</v>
      </c>
    </row>
    <row r="417" spans="2:7">
      <c r="B417">
        <v>41</v>
      </c>
      <c r="C417" s="12">
        <v>148</v>
      </c>
      <c r="D417" s="13" t="s">
        <v>517</v>
      </c>
      <c r="E417" s="13" t="s">
        <v>451</v>
      </c>
      <c r="F417" s="13" t="s">
        <v>461</v>
      </c>
      <c r="G417" s="11">
        <v>2.4900000000000002</v>
      </c>
    </row>
    <row r="418" spans="2:7">
      <c r="B418">
        <v>42</v>
      </c>
      <c r="C418" s="12">
        <v>171</v>
      </c>
      <c r="D418" s="13" t="s">
        <v>542</v>
      </c>
      <c r="E418" s="13" t="s">
        <v>451</v>
      </c>
      <c r="F418" s="15" t="s">
        <v>462</v>
      </c>
      <c r="G418" s="11">
        <v>2.4900000000000002</v>
      </c>
    </row>
    <row r="419" spans="2:7">
      <c r="B419">
        <v>43</v>
      </c>
      <c r="C419" s="12">
        <v>62</v>
      </c>
      <c r="D419" s="13" t="s">
        <v>608</v>
      </c>
      <c r="E419" s="14" t="s">
        <v>499</v>
      </c>
      <c r="F419" s="14" t="s">
        <v>462</v>
      </c>
      <c r="G419" s="11">
        <v>2.4500000000000002</v>
      </c>
    </row>
    <row r="420" spans="2:7">
      <c r="B420">
        <v>44</v>
      </c>
      <c r="C420" s="12">
        <v>21</v>
      </c>
      <c r="D420" s="13" t="s">
        <v>609</v>
      </c>
      <c r="E420" s="14" t="s">
        <v>451</v>
      </c>
      <c r="F420" s="14" t="s">
        <v>461</v>
      </c>
      <c r="G420" s="11">
        <v>2.44</v>
      </c>
    </row>
    <row r="421" spans="2:7">
      <c r="B421">
        <v>45</v>
      </c>
      <c r="C421" s="12">
        <v>135</v>
      </c>
      <c r="D421" s="13" t="s">
        <v>610</v>
      </c>
      <c r="E421" s="14" t="s">
        <v>515</v>
      </c>
      <c r="F421" s="14" t="s">
        <v>461</v>
      </c>
      <c r="G421" s="11">
        <v>2.4300000000000002</v>
      </c>
    </row>
    <row r="422" spans="2:7">
      <c r="B422">
        <v>46</v>
      </c>
      <c r="C422" s="12">
        <v>153</v>
      </c>
      <c r="D422" s="13" t="s">
        <v>522</v>
      </c>
      <c r="E422" s="13" t="s">
        <v>463</v>
      </c>
      <c r="F422" s="13" t="s">
        <v>461</v>
      </c>
      <c r="G422" s="11">
        <v>2.41</v>
      </c>
    </row>
    <row r="423" spans="2:7">
      <c r="B423">
        <v>47</v>
      </c>
      <c r="C423" s="12">
        <v>158</v>
      </c>
      <c r="D423" s="13" t="s">
        <v>611</v>
      </c>
      <c r="E423" s="13" t="s">
        <v>529</v>
      </c>
      <c r="F423" s="15" t="s">
        <v>462</v>
      </c>
      <c r="G423" s="11">
        <v>2.33</v>
      </c>
    </row>
    <row r="424" spans="2:7">
      <c r="B424">
        <v>48</v>
      </c>
      <c r="C424" s="12">
        <v>7</v>
      </c>
      <c r="D424" s="13" t="s">
        <v>612</v>
      </c>
      <c r="E424" s="14" t="s">
        <v>451</v>
      </c>
      <c r="F424" s="14" t="s">
        <v>462</v>
      </c>
      <c r="G424" s="11">
        <v>2.25</v>
      </c>
    </row>
    <row r="425" spans="2:7">
      <c r="B425">
        <v>49</v>
      </c>
      <c r="C425" s="12">
        <v>66</v>
      </c>
      <c r="D425" s="13" t="s">
        <v>613</v>
      </c>
      <c r="E425" s="14" t="s">
        <v>456</v>
      </c>
      <c r="F425" s="14" t="s">
        <v>462</v>
      </c>
      <c r="G425" s="11">
        <v>2.2000000000000002</v>
      </c>
    </row>
    <row r="426" spans="2:7">
      <c r="B426">
        <v>50</v>
      </c>
      <c r="C426" s="12">
        <v>24</v>
      </c>
      <c r="D426" s="13" t="s">
        <v>614</v>
      </c>
      <c r="E426" s="14" t="s">
        <v>456</v>
      </c>
      <c r="F426" s="14" t="s">
        <v>461</v>
      </c>
      <c r="G426" s="11">
        <v>2.19</v>
      </c>
    </row>
    <row r="427" spans="2:7">
      <c r="B427">
        <v>51</v>
      </c>
      <c r="C427" s="12">
        <v>152</v>
      </c>
      <c r="D427" s="13" t="s">
        <v>521</v>
      </c>
      <c r="E427" s="13"/>
      <c r="F427" s="13" t="s">
        <v>461</v>
      </c>
      <c r="G427" s="11">
        <v>2.1800000000000002</v>
      </c>
    </row>
    <row r="428" spans="2:7">
      <c r="B428">
        <v>52</v>
      </c>
      <c r="C428" s="12">
        <v>159</v>
      </c>
      <c r="D428" s="13" t="s">
        <v>530</v>
      </c>
      <c r="E428" s="13" t="s">
        <v>515</v>
      </c>
      <c r="F428" s="15" t="s">
        <v>462</v>
      </c>
      <c r="G428" s="11">
        <v>2.13</v>
      </c>
    </row>
    <row r="429" spans="2:7">
      <c r="B429">
        <v>53</v>
      </c>
      <c r="C429" s="12">
        <v>177</v>
      </c>
      <c r="D429" s="13" t="s">
        <v>548</v>
      </c>
      <c r="E429" s="13" t="s">
        <v>451</v>
      </c>
      <c r="F429" s="15" t="s">
        <v>462</v>
      </c>
      <c r="G429" s="11">
        <v>2.0499999999999998</v>
      </c>
    </row>
    <row r="430" spans="2:7">
      <c r="B430">
        <v>54</v>
      </c>
      <c r="C430" s="12">
        <v>64</v>
      </c>
      <c r="D430" s="13" t="s">
        <v>615</v>
      </c>
      <c r="E430" s="14" t="s">
        <v>500</v>
      </c>
      <c r="F430" s="14" t="s">
        <v>461</v>
      </c>
      <c r="G430" s="11">
        <v>1.94</v>
      </c>
    </row>
    <row r="431" spans="2:7">
      <c r="B431">
        <v>55</v>
      </c>
      <c r="C431" s="12">
        <v>172</v>
      </c>
      <c r="D431" s="13" t="s">
        <v>543</v>
      </c>
      <c r="E431" s="13"/>
      <c r="F431" s="15" t="s">
        <v>462</v>
      </c>
      <c r="G431" s="11">
        <v>1.6</v>
      </c>
    </row>
    <row r="432" spans="2:7">
      <c r="B432">
        <v>56</v>
      </c>
      <c r="C432" s="12">
        <v>98</v>
      </c>
      <c r="D432" s="13" t="s">
        <v>616</v>
      </c>
      <c r="E432" s="14" t="s">
        <v>500</v>
      </c>
      <c r="F432" s="14" t="s">
        <v>461</v>
      </c>
      <c r="G432" s="11">
        <v>1.51</v>
      </c>
    </row>
    <row r="433" spans="1:8">
      <c r="B433">
        <v>57</v>
      </c>
      <c r="C433" s="12">
        <v>147</v>
      </c>
      <c r="D433" s="13" t="s">
        <v>516</v>
      </c>
      <c r="E433" s="13"/>
      <c r="F433" s="13" t="s">
        <v>462</v>
      </c>
      <c r="G433" s="11">
        <v>1.49</v>
      </c>
    </row>
    <row r="434" spans="1:8">
      <c r="B434">
        <v>58</v>
      </c>
      <c r="C434" s="12">
        <v>45</v>
      </c>
      <c r="D434" s="13" t="s">
        <v>617</v>
      </c>
      <c r="E434" s="14" t="s">
        <v>456</v>
      </c>
      <c r="F434" s="14" t="s">
        <v>461</v>
      </c>
      <c r="G434" s="11">
        <v>1.46</v>
      </c>
    </row>
    <row r="435" spans="1:8">
      <c r="B435"/>
      <c r="C435"/>
      <c r="G435" s="11"/>
    </row>
    <row r="436" spans="1:8">
      <c r="A436" t="s">
        <v>618</v>
      </c>
      <c r="C436"/>
      <c r="G436" s="11"/>
    </row>
    <row r="437" spans="1:8">
      <c r="B437">
        <v>1</v>
      </c>
      <c r="C437" s="12">
        <v>139</v>
      </c>
      <c r="D437" s="13" t="s">
        <v>591</v>
      </c>
      <c r="E437" s="14" t="s">
        <v>493</v>
      </c>
      <c r="F437" s="14" t="s">
        <v>461</v>
      </c>
      <c r="G437" s="11">
        <v>5.62</v>
      </c>
      <c r="H437">
        <v>3.25</v>
      </c>
    </row>
    <row r="438" spans="1:8">
      <c r="B438">
        <v>2</v>
      </c>
      <c r="C438" s="12">
        <v>167</v>
      </c>
      <c r="D438" s="13" t="s">
        <v>538</v>
      </c>
      <c r="E438" s="13" t="s">
        <v>451</v>
      </c>
      <c r="F438" s="15" t="s">
        <v>461</v>
      </c>
      <c r="G438" s="11">
        <v>5.2</v>
      </c>
      <c r="H438">
        <v>3.25</v>
      </c>
    </row>
    <row r="439" spans="1:8">
      <c r="B439">
        <v>3</v>
      </c>
      <c r="C439" s="12">
        <v>93</v>
      </c>
      <c r="D439" s="13" t="s">
        <v>592</v>
      </c>
      <c r="E439" s="14" t="s">
        <v>451</v>
      </c>
      <c r="F439" s="14" t="s">
        <v>461</v>
      </c>
      <c r="G439" s="11">
        <v>3.97</v>
      </c>
      <c r="H439">
        <v>3.25</v>
      </c>
    </row>
    <row r="440" spans="1:8">
      <c r="B440">
        <v>4</v>
      </c>
      <c r="C440" s="12">
        <v>114</v>
      </c>
      <c r="D440" s="13" t="s">
        <v>597</v>
      </c>
      <c r="E440" s="14" t="s">
        <v>459</v>
      </c>
      <c r="F440" s="14" t="s">
        <v>461</v>
      </c>
      <c r="G440" s="11">
        <v>3.96</v>
      </c>
      <c r="H440">
        <v>3.25</v>
      </c>
    </row>
    <row r="441" spans="1:8">
      <c r="B441">
        <v>5</v>
      </c>
      <c r="C441" s="12">
        <v>170</v>
      </c>
      <c r="D441" s="13" t="s">
        <v>541</v>
      </c>
      <c r="E441" s="13" t="s">
        <v>451</v>
      </c>
      <c r="F441" s="15" t="s">
        <v>461</v>
      </c>
      <c r="G441" s="11">
        <v>3.83</v>
      </c>
      <c r="H441">
        <v>3.25</v>
      </c>
    </row>
    <row r="442" spans="1:8">
      <c r="B442">
        <v>6</v>
      </c>
      <c r="C442" s="12">
        <v>71</v>
      </c>
      <c r="D442" s="13" t="s">
        <v>593</v>
      </c>
      <c r="E442" s="14" t="s">
        <v>501</v>
      </c>
      <c r="F442" s="14" t="s">
        <v>465</v>
      </c>
      <c r="G442" s="11">
        <v>5.57</v>
      </c>
      <c r="H442">
        <v>2.72</v>
      </c>
    </row>
    <row r="443" spans="1:8">
      <c r="B443">
        <v>7</v>
      </c>
      <c r="C443" s="12">
        <v>154</v>
      </c>
      <c r="D443" s="13" t="s">
        <v>523</v>
      </c>
      <c r="E443" s="13" t="s">
        <v>463</v>
      </c>
      <c r="F443" s="15" t="s">
        <v>462</v>
      </c>
      <c r="G443" s="11">
        <v>4.5</v>
      </c>
      <c r="H443">
        <v>2.72</v>
      </c>
    </row>
    <row r="444" spans="1:8">
      <c r="B444">
        <v>8</v>
      </c>
      <c r="C444" s="12">
        <v>173</v>
      </c>
      <c r="D444" s="13" t="s">
        <v>544</v>
      </c>
      <c r="E444" s="13" t="s">
        <v>451</v>
      </c>
      <c r="F444" s="15" t="s">
        <v>461</v>
      </c>
      <c r="G444" s="11">
        <v>9.99</v>
      </c>
      <c r="H444" t="s">
        <v>683</v>
      </c>
    </row>
    <row r="445" spans="1:8">
      <c r="B445">
        <v>9</v>
      </c>
      <c r="C445" s="12">
        <v>176</v>
      </c>
      <c r="D445" s="13" t="s">
        <v>547</v>
      </c>
      <c r="E445" s="13"/>
      <c r="F445" s="15" t="s">
        <v>461</v>
      </c>
      <c r="G445" s="11">
        <v>9.61</v>
      </c>
      <c r="H445" t="s">
        <v>683</v>
      </c>
    </row>
    <row r="446" spans="1:8">
      <c r="B446">
        <v>10</v>
      </c>
      <c r="C446" s="12">
        <v>69</v>
      </c>
      <c r="D446" s="13" t="s">
        <v>596</v>
      </c>
      <c r="E446" s="14" t="s">
        <v>493</v>
      </c>
      <c r="F446" s="14" t="s">
        <v>461</v>
      </c>
      <c r="G446" s="11">
        <v>9.59</v>
      </c>
      <c r="H446" t="s">
        <v>683</v>
      </c>
    </row>
    <row r="447" spans="1:8">
      <c r="B447">
        <v>11</v>
      </c>
      <c r="C447" s="12">
        <v>100</v>
      </c>
      <c r="D447" s="13" t="s">
        <v>594</v>
      </c>
      <c r="E447" s="14" t="s">
        <v>500</v>
      </c>
      <c r="F447" s="14" t="s">
        <v>462</v>
      </c>
      <c r="G447" s="11">
        <v>9.56</v>
      </c>
      <c r="H447" t="s">
        <v>683</v>
      </c>
    </row>
    <row r="448" spans="1:8">
      <c r="B448">
        <v>12</v>
      </c>
      <c r="C448" s="12">
        <v>30</v>
      </c>
      <c r="D448" s="13" t="s">
        <v>602</v>
      </c>
      <c r="E448" s="14" t="s">
        <v>451</v>
      </c>
      <c r="F448" s="14" t="s">
        <v>461</v>
      </c>
      <c r="G448" s="11">
        <v>9.1</v>
      </c>
      <c r="H448" t="s">
        <v>683</v>
      </c>
    </row>
    <row r="449" spans="2:8">
      <c r="B449">
        <v>13</v>
      </c>
      <c r="C449" s="12">
        <v>175</v>
      </c>
      <c r="D449" s="13" t="s">
        <v>546</v>
      </c>
      <c r="E449" s="13" t="s">
        <v>459</v>
      </c>
      <c r="F449" s="15" t="s">
        <v>461</v>
      </c>
      <c r="G449" s="11">
        <v>8.8800000000000008</v>
      </c>
      <c r="H449" t="s">
        <v>683</v>
      </c>
    </row>
    <row r="450" spans="2:8">
      <c r="B450">
        <v>14</v>
      </c>
      <c r="C450" s="12">
        <v>138</v>
      </c>
      <c r="D450" s="13" t="s">
        <v>600</v>
      </c>
      <c r="E450" s="14" t="s">
        <v>488</v>
      </c>
      <c r="F450" s="14" t="s">
        <v>462</v>
      </c>
      <c r="G450" s="11">
        <v>8.83</v>
      </c>
      <c r="H450" t="s">
        <v>683</v>
      </c>
    </row>
    <row r="451" spans="2:8">
      <c r="B451">
        <v>15</v>
      </c>
      <c r="C451" s="12">
        <v>142</v>
      </c>
      <c r="D451" s="13" t="s">
        <v>604</v>
      </c>
      <c r="E451" s="14" t="s">
        <v>456</v>
      </c>
      <c r="F451" s="14" t="s">
        <v>461</v>
      </c>
      <c r="G451" s="11">
        <v>8.83</v>
      </c>
      <c r="H451" t="s">
        <v>683</v>
      </c>
    </row>
    <row r="452" spans="2:8">
      <c r="B452">
        <v>16</v>
      </c>
      <c r="C452" s="12">
        <v>150</v>
      </c>
      <c r="D452" s="13" t="s">
        <v>519</v>
      </c>
      <c r="E452" s="13"/>
      <c r="F452" s="13" t="s">
        <v>461</v>
      </c>
      <c r="G452" s="11">
        <v>8.57</v>
      </c>
      <c r="H452" t="s">
        <v>683</v>
      </c>
    </row>
    <row r="453" spans="2:8">
      <c r="B453">
        <v>17</v>
      </c>
      <c r="C453" s="12">
        <v>157</v>
      </c>
      <c r="D453" s="13" t="s">
        <v>526</v>
      </c>
      <c r="E453" s="13" t="s">
        <v>527</v>
      </c>
      <c r="F453" s="15" t="s">
        <v>462</v>
      </c>
      <c r="G453" s="11">
        <v>8.08</v>
      </c>
      <c r="H453" t="s">
        <v>683</v>
      </c>
    </row>
    <row r="454" spans="2:8">
      <c r="B454">
        <v>18</v>
      </c>
      <c r="C454" s="12">
        <v>29</v>
      </c>
      <c r="D454" s="13" t="s">
        <v>590</v>
      </c>
      <c r="E454" s="14" t="s">
        <v>456</v>
      </c>
      <c r="F454" s="14" t="s">
        <v>462</v>
      </c>
      <c r="G454" s="11">
        <v>7.97</v>
      </c>
      <c r="H454" t="s">
        <v>683</v>
      </c>
    </row>
    <row r="455" spans="2:8">
      <c r="B455">
        <v>19</v>
      </c>
      <c r="C455" s="12">
        <v>155</v>
      </c>
      <c r="D455" s="13" t="s">
        <v>524</v>
      </c>
      <c r="E455" s="13" t="s">
        <v>501</v>
      </c>
      <c r="F455" s="15" t="s">
        <v>462</v>
      </c>
      <c r="G455" s="11">
        <v>7.87</v>
      </c>
      <c r="H455" t="s">
        <v>683</v>
      </c>
    </row>
    <row r="456" spans="2:8">
      <c r="B456">
        <v>20</v>
      </c>
      <c r="C456" s="12">
        <v>135</v>
      </c>
      <c r="D456" s="13" t="s">
        <v>610</v>
      </c>
      <c r="E456" s="14" t="s">
        <v>515</v>
      </c>
      <c r="F456" s="14" t="s">
        <v>461</v>
      </c>
      <c r="G456" s="11">
        <v>7.81</v>
      </c>
      <c r="H456" t="s">
        <v>683</v>
      </c>
    </row>
    <row r="457" spans="2:8">
      <c r="B457">
        <v>21</v>
      </c>
      <c r="C457" s="12">
        <v>6</v>
      </c>
      <c r="D457" s="13" t="s">
        <v>605</v>
      </c>
      <c r="E457" s="14" t="s">
        <v>459</v>
      </c>
      <c r="F457" s="14" t="s">
        <v>461</v>
      </c>
      <c r="G457" s="11">
        <v>7.55</v>
      </c>
      <c r="H457" t="s">
        <v>683</v>
      </c>
    </row>
    <row r="458" spans="2:8">
      <c r="B458">
        <v>22</v>
      </c>
      <c r="C458" s="12">
        <v>160</v>
      </c>
      <c r="D458" s="13" t="s">
        <v>531</v>
      </c>
      <c r="E458" s="13" t="s">
        <v>451</v>
      </c>
      <c r="F458" s="15" t="s">
        <v>461</v>
      </c>
      <c r="G458" s="11">
        <v>7.54</v>
      </c>
      <c r="H458" t="s">
        <v>683</v>
      </c>
    </row>
    <row r="459" spans="2:8">
      <c r="B459">
        <v>23</v>
      </c>
      <c r="C459" s="12">
        <v>162</v>
      </c>
      <c r="D459" s="13" t="s">
        <v>533</v>
      </c>
      <c r="E459" s="13" t="s">
        <v>451</v>
      </c>
      <c r="F459" s="15" t="s">
        <v>461</v>
      </c>
      <c r="G459" s="11">
        <v>7.54</v>
      </c>
      <c r="H459" t="s">
        <v>683</v>
      </c>
    </row>
    <row r="460" spans="2:8">
      <c r="B460">
        <v>24</v>
      </c>
      <c r="C460" s="12">
        <v>161</v>
      </c>
      <c r="D460" s="13" t="s">
        <v>532</v>
      </c>
      <c r="E460" s="13" t="s">
        <v>451</v>
      </c>
      <c r="F460" s="15" t="s">
        <v>461</v>
      </c>
      <c r="G460" s="11">
        <v>7.49</v>
      </c>
      <c r="H460" t="s">
        <v>683</v>
      </c>
    </row>
    <row r="461" spans="2:8">
      <c r="B461">
        <v>25</v>
      </c>
      <c r="C461" s="12">
        <v>21</v>
      </c>
      <c r="D461" s="13" t="s">
        <v>609</v>
      </c>
      <c r="E461" s="14" t="s">
        <v>451</v>
      </c>
      <c r="F461" s="14" t="s">
        <v>461</v>
      </c>
      <c r="G461" s="11">
        <v>7.32</v>
      </c>
      <c r="H461" t="s">
        <v>683</v>
      </c>
    </row>
    <row r="462" spans="2:8">
      <c r="B462">
        <v>26</v>
      </c>
      <c r="C462" s="12">
        <v>149</v>
      </c>
      <c r="D462" s="13" t="s">
        <v>518</v>
      </c>
      <c r="E462" s="13"/>
      <c r="F462" s="13" t="s">
        <v>461</v>
      </c>
      <c r="G462" s="11">
        <v>7.16</v>
      </c>
      <c r="H462" t="s">
        <v>683</v>
      </c>
    </row>
    <row r="463" spans="2:8">
      <c r="B463">
        <v>27</v>
      </c>
      <c r="C463" s="12">
        <v>61</v>
      </c>
      <c r="D463" s="13" t="s">
        <v>595</v>
      </c>
      <c r="E463" s="14" t="s">
        <v>463</v>
      </c>
      <c r="F463" s="14" t="s">
        <v>462</v>
      </c>
      <c r="G463" s="11">
        <v>7.13</v>
      </c>
      <c r="H463" t="s">
        <v>683</v>
      </c>
    </row>
    <row r="464" spans="2:8">
      <c r="B464">
        <v>28</v>
      </c>
      <c r="C464" s="12">
        <v>24</v>
      </c>
      <c r="D464" s="13" t="s">
        <v>614</v>
      </c>
      <c r="E464" s="14" t="s">
        <v>456</v>
      </c>
      <c r="F464" s="14" t="s">
        <v>461</v>
      </c>
      <c r="G464" s="11">
        <v>6.96</v>
      </c>
      <c r="H464" t="s">
        <v>683</v>
      </c>
    </row>
    <row r="465" spans="2:8">
      <c r="B465">
        <v>29</v>
      </c>
      <c r="C465" s="12">
        <v>164</v>
      </c>
      <c r="D465" s="13" t="s">
        <v>535</v>
      </c>
      <c r="E465" s="13" t="s">
        <v>451</v>
      </c>
      <c r="F465" s="15" t="s">
        <v>462</v>
      </c>
      <c r="G465" s="11">
        <v>6.91</v>
      </c>
      <c r="H465" t="s">
        <v>683</v>
      </c>
    </row>
    <row r="466" spans="2:8">
      <c r="B466">
        <v>30</v>
      </c>
      <c r="C466" s="12">
        <v>75</v>
      </c>
      <c r="D466" s="13" t="s">
        <v>607</v>
      </c>
      <c r="E466" s="14" t="s">
        <v>451</v>
      </c>
      <c r="F466" s="14" t="s">
        <v>462</v>
      </c>
      <c r="G466" s="11">
        <v>6.84</v>
      </c>
      <c r="H466" t="s">
        <v>683</v>
      </c>
    </row>
    <row r="467" spans="2:8">
      <c r="B467">
        <v>31</v>
      </c>
      <c r="C467" s="12">
        <v>165</v>
      </c>
      <c r="D467" s="13" t="s">
        <v>536</v>
      </c>
      <c r="E467" s="13" t="s">
        <v>451</v>
      </c>
      <c r="F467" s="15" t="s">
        <v>461</v>
      </c>
      <c r="G467" s="11">
        <v>6.78</v>
      </c>
      <c r="H467" t="s">
        <v>683</v>
      </c>
    </row>
    <row r="468" spans="2:8">
      <c r="B468">
        <v>32</v>
      </c>
      <c r="C468" s="12">
        <v>117</v>
      </c>
      <c r="D468" s="13" t="s">
        <v>601</v>
      </c>
      <c r="E468" s="14" t="s">
        <v>501</v>
      </c>
      <c r="F468" s="14" t="s">
        <v>461</v>
      </c>
      <c r="G468" s="11">
        <v>6.6</v>
      </c>
      <c r="H468" t="s">
        <v>683</v>
      </c>
    </row>
    <row r="469" spans="2:8">
      <c r="B469">
        <v>33</v>
      </c>
      <c r="C469" s="12">
        <v>152</v>
      </c>
      <c r="D469" s="13" t="s">
        <v>521</v>
      </c>
      <c r="E469" s="13"/>
      <c r="F469" s="13" t="s">
        <v>461</v>
      </c>
      <c r="G469" s="11">
        <v>6.53</v>
      </c>
      <c r="H469" t="s">
        <v>683</v>
      </c>
    </row>
    <row r="470" spans="2:8">
      <c r="B470">
        <v>34</v>
      </c>
      <c r="C470" s="12">
        <v>156</v>
      </c>
      <c r="D470" s="13" t="s">
        <v>525</v>
      </c>
      <c r="E470" s="13" t="s">
        <v>451</v>
      </c>
      <c r="F470" s="15" t="s">
        <v>461</v>
      </c>
      <c r="G470" s="11">
        <v>6.53</v>
      </c>
      <c r="H470" t="s">
        <v>683</v>
      </c>
    </row>
    <row r="471" spans="2:8">
      <c r="B471">
        <v>35</v>
      </c>
      <c r="C471" s="12">
        <v>153</v>
      </c>
      <c r="D471" s="13" t="s">
        <v>522</v>
      </c>
      <c r="E471" s="13" t="s">
        <v>463</v>
      </c>
      <c r="F471" s="13" t="s">
        <v>461</v>
      </c>
      <c r="G471" s="11">
        <v>6.45</v>
      </c>
      <c r="H471" t="s">
        <v>683</v>
      </c>
    </row>
    <row r="472" spans="2:8">
      <c r="B472">
        <v>36</v>
      </c>
      <c r="C472" s="12">
        <v>171</v>
      </c>
      <c r="D472" s="13" t="s">
        <v>542</v>
      </c>
      <c r="E472" s="13" t="s">
        <v>451</v>
      </c>
      <c r="F472" s="15" t="s">
        <v>462</v>
      </c>
      <c r="G472" s="11">
        <v>6.43</v>
      </c>
      <c r="H472" t="s">
        <v>683</v>
      </c>
    </row>
    <row r="473" spans="2:8">
      <c r="B473">
        <v>37</v>
      </c>
      <c r="C473" s="12">
        <v>163</v>
      </c>
      <c r="D473" s="13" t="s">
        <v>534</v>
      </c>
      <c r="E473" s="13" t="s">
        <v>451</v>
      </c>
      <c r="F473" s="15" t="s">
        <v>461</v>
      </c>
      <c r="G473" s="11">
        <v>6.32</v>
      </c>
      <c r="H473" t="s">
        <v>683</v>
      </c>
    </row>
    <row r="474" spans="2:8">
      <c r="B474">
        <v>38</v>
      </c>
      <c r="C474" s="12">
        <v>90</v>
      </c>
      <c r="D474" s="13" t="s">
        <v>599</v>
      </c>
      <c r="E474" s="14" t="s">
        <v>456</v>
      </c>
      <c r="F474" s="14" t="s">
        <v>462</v>
      </c>
      <c r="G474" s="11">
        <v>6.28</v>
      </c>
      <c r="H474" t="s">
        <v>683</v>
      </c>
    </row>
    <row r="475" spans="2:8">
      <c r="B475">
        <v>39</v>
      </c>
      <c r="C475" s="12">
        <v>148</v>
      </c>
      <c r="D475" s="13" t="s">
        <v>517</v>
      </c>
      <c r="E475" s="13" t="s">
        <v>451</v>
      </c>
      <c r="F475" s="13" t="s">
        <v>461</v>
      </c>
      <c r="G475" s="11">
        <v>6.28</v>
      </c>
      <c r="H475" t="s">
        <v>683</v>
      </c>
    </row>
    <row r="476" spans="2:8">
      <c r="B476">
        <v>40</v>
      </c>
      <c r="C476" s="12">
        <v>15</v>
      </c>
      <c r="D476" s="13" t="s">
        <v>606</v>
      </c>
      <c r="E476" s="14" t="s">
        <v>456</v>
      </c>
      <c r="F476" s="14" t="s">
        <v>462</v>
      </c>
      <c r="G476" s="11">
        <v>6.27</v>
      </c>
      <c r="H476" t="s">
        <v>683</v>
      </c>
    </row>
    <row r="477" spans="2:8">
      <c r="B477">
        <v>41</v>
      </c>
      <c r="C477" s="12">
        <v>98</v>
      </c>
      <c r="D477" s="13" t="s">
        <v>616</v>
      </c>
      <c r="E477" s="14" t="s">
        <v>500</v>
      </c>
      <c r="F477" s="14" t="s">
        <v>461</v>
      </c>
      <c r="G477" s="11">
        <v>6.26</v>
      </c>
      <c r="H477" t="s">
        <v>683</v>
      </c>
    </row>
    <row r="478" spans="2:8">
      <c r="B478">
        <v>42</v>
      </c>
      <c r="C478" s="12">
        <v>107</v>
      </c>
      <c r="D478" s="13" t="s">
        <v>598</v>
      </c>
      <c r="E478" s="14" t="s">
        <v>500</v>
      </c>
      <c r="F478" s="14" t="s">
        <v>462</v>
      </c>
      <c r="G478" s="11">
        <v>6.18</v>
      </c>
      <c r="H478" t="s">
        <v>683</v>
      </c>
    </row>
    <row r="479" spans="2:8">
      <c r="B479">
        <v>43</v>
      </c>
      <c r="C479" s="12">
        <v>158</v>
      </c>
      <c r="D479" s="13" t="s">
        <v>528</v>
      </c>
      <c r="E479" s="13" t="s">
        <v>529</v>
      </c>
      <c r="F479" s="15" t="s">
        <v>462</v>
      </c>
      <c r="G479" s="11">
        <v>6.16</v>
      </c>
      <c r="H479" t="s">
        <v>683</v>
      </c>
    </row>
    <row r="480" spans="2:8">
      <c r="B480">
        <v>44</v>
      </c>
      <c r="C480" s="12">
        <v>66</v>
      </c>
      <c r="D480" s="13" t="s">
        <v>613</v>
      </c>
      <c r="E480" s="14" t="s">
        <v>456</v>
      </c>
      <c r="F480" s="14" t="s">
        <v>462</v>
      </c>
      <c r="G480" s="11">
        <v>6.1</v>
      </c>
      <c r="H480" t="s">
        <v>683</v>
      </c>
    </row>
    <row r="481" spans="2:8">
      <c r="B481">
        <v>45</v>
      </c>
      <c r="C481" s="12">
        <v>166</v>
      </c>
      <c r="D481" s="13" t="s">
        <v>537</v>
      </c>
      <c r="E481" s="13" t="s">
        <v>451</v>
      </c>
      <c r="F481" s="15" t="s">
        <v>461</v>
      </c>
      <c r="G481" s="11">
        <v>6.07</v>
      </c>
      <c r="H481" t="s">
        <v>683</v>
      </c>
    </row>
    <row r="482" spans="2:8">
      <c r="B482">
        <v>46</v>
      </c>
      <c r="C482" s="12">
        <v>169</v>
      </c>
      <c r="D482" s="13" t="s">
        <v>540</v>
      </c>
      <c r="E482" s="13" t="s">
        <v>451</v>
      </c>
      <c r="F482" s="15" t="s">
        <v>461</v>
      </c>
      <c r="G482" s="11">
        <v>5.79</v>
      </c>
      <c r="H482" t="s">
        <v>683</v>
      </c>
    </row>
    <row r="483" spans="2:8">
      <c r="B483">
        <v>47</v>
      </c>
      <c r="C483" s="12">
        <v>168</v>
      </c>
      <c r="D483" s="13" t="s">
        <v>539</v>
      </c>
      <c r="E483" s="13" t="s">
        <v>451</v>
      </c>
      <c r="F483" s="15" t="s">
        <v>462</v>
      </c>
      <c r="G483" s="11">
        <v>5.59</v>
      </c>
      <c r="H483" t="s">
        <v>683</v>
      </c>
    </row>
    <row r="484" spans="2:8">
      <c r="B484">
        <v>48</v>
      </c>
      <c r="C484" s="12">
        <v>62</v>
      </c>
      <c r="D484" s="13" t="s">
        <v>608</v>
      </c>
      <c r="E484" s="14" t="s">
        <v>499</v>
      </c>
      <c r="F484" s="14" t="s">
        <v>462</v>
      </c>
      <c r="G484" s="11">
        <v>5.42</v>
      </c>
      <c r="H484" t="s">
        <v>683</v>
      </c>
    </row>
    <row r="485" spans="2:8">
      <c r="B485">
        <v>49</v>
      </c>
      <c r="C485" s="12">
        <v>177</v>
      </c>
      <c r="D485" s="13" t="s">
        <v>548</v>
      </c>
      <c r="E485" s="13" t="s">
        <v>451</v>
      </c>
      <c r="F485" s="15" t="s">
        <v>462</v>
      </c>
      <c r="G485" s="11">
        <v>5.36</v>
      </c>
      <c r="H485" t="s">
        <v>683</v>
      </c>
    </row>
    <row r="486" spans="2:8">
      <c r="B486">
        <v>50</v>
      </c>
      <c r="C486" s="12">
        <v>137</v>
      </c>
      <c r="D486" s="13" t="s">
        <v>603</v>
      </c>
      <c r="E486" s="14" t="s">
        <v>456</v>
      </c>
      <c r="F486" s="14" t="s">
        <v>462</v>
      </c>
      <c r="G486" s="11">
        <v>5.26</v>
      </c>
      <c r="H486" t="s">
        <v>683</v>
      </c>
    </row>
    <row r="487" spans="2:8">
      <c r="B487">
        <v>51</v>
      </c>
      <c r="C487" s="12">
        <v>7</v>
      </c>
      <c r="D487" s="13" t="s">
        <v>612</v>
      </c>
      <c r="E487" s="14" t="s">
        <v>451</v>
      </c>
      <c r="F487" s="14" t="s">
        <v>462</v>
      </c>
      <c r="G487" s="11">
        <v>5.21</v>
      </c>
      <c r="H487" t="s">
        <v>683</v>
      </c>
    </row>
    <row r="488" spans="2:8">
      <c r="B488">
        <v>52</v>
      </c>
      <c r="C488" s="12">
        <v>151</v>
      </c>
      <c r="D488" s="13" t="s">
        <v>520</v>
      </c>
      <c r="E488" s="13" t="s">
        <v>463</v>
      </c>
      <c r="F488" s="13" t="s">
        <v>462</v>
      </c>
      <c r="G488" s="11">
        <v>5.17</v>
      </c>
      <c r="H488" t="s">
        <v>683</v>
      </c>
    </row>
    <row r="489" spans="2:8">
      <c r="B489">
        <v>53</v>
      </c>
      <c r="C489" s="12">
        <v>159</v>
      </c>
      <c r="D489" s="13" t="s">
        <v>530</v>
      </c>
      <c r="E489" s="13" t="s">
        <v>515</v>
      </c>
      <c r="F489" s="15" t="s">
        <v>462</v>
      </c>
      <c r="G489" s="11">
        <v>4.8899999999999997</v>
      </c>
      <c r="H489" t="s">
        <v>683</v>
      </c>
    </row>
    <row r="490" spans="2:8">
      <c r="B490">
        <v>54</v>
      </c>
      <c r="C490" s="12">
        <v>45</v>
      </c>
      <c r="D490" s="13" t="s">
        <v>617</v>
      </c>
      <c r="E490" s="14" t="s">
        <v>456</v>
      </c>
      <c r="F490" s="14" t="s">
        <v>461</v>
      </c>
      <c r="G490" s="11">
        <v>4.12</v>
      </c>
      <c r="H490" t="s">
        <v>683</v>
      </c>
    </row>
    <row r="491" spans="2:8">
      <c r="B491">
        <v>55</v>
      </c>
      <c r="C491" s="12">
        <v>174</v>
      </c>
      <c r="D491" s="13" t="s">
        <v>545</v>
      </c>
      <c r="E491" s="13" t="s">
        <v>451</v>
      </c>
      <c r="F491" s="15" t="s">
        <v>462</v>
      </c>
      <c r="G491" s="11">
        <v>3.42</v>
      </c>
      <c r="H491" t="s">
        <v>683</v>
      </c>
    </row>
    <row r="492" spans="2:8">
      <c r="B492">
        <v>56</v>
      </c>
      <c r="C492" s="12">
        <v>147</v>
      </c>
      <c r="D492" s="13" t="s">
        <v>516</v>
      </c>
      <c r="E492" s="13"/>
      <c r="F492" s="13" t="s">
        <v>462</v>
      </c>
      <c r="G492" s="11">
        <v>2.77</v>
      </c>
      <c r="H492" t="s">
        <v>683</v>
      </c>
    </row>
    <row r="493" spans="2:8">
      <c r="B493">
        <v>57</v>
      </c>
      <c r="C493" s="12">
        <v>172</v>
      </c>
      <c r="D493" s="13" t="s">
        <v>543</v>
      </c>
      <c r="E493" s="13"/>
      <c r="F493" s="15" t="s">
        <v>462</v>
      </c>
      <c r="G493" s="11">
        <v>2.69</v>
      </c>
      <c r="H493" t="s">
        <v>683</v>
      </c>
    </row>
    <row r="494" spans="2:8">
      <c r="B494">
        <v>58</v>
      </c>
      <c r="C494" s="12">
        <v>64</v>
      </c>
      <c r="D494" s="13" t="s">
        <v>615</v>
      </c>
      <c r="E494" s="14" t="s">
        <v>500</v>
      </c>
      <c r="F494" s="14" t="s">
        <v>461</v>
      </c>
      <c r="G494" s="11">
        <v>2.36</v>
      </c>
      <c r="H494" t="s">
        <v>683</v>
      </c>
    </row>
    <row r="495" spans="2:8">
      <c r="B495"/>
      <c r="C495"/>
      <c r="G495" s="11"/>
    </row>
    <row r="496" spans="2:8">
      <c r="B496"/>
      <c r="C496"/>
      <c r="G496" s="11"/>
    </row>
    <row r="497" spans="1:7">
      <c r="A497" t="s">
        <v>619</v>
      </c>
      <c r="C497"/>
      <c r="G497" s="11"/>
    </row>
    <row r="498" spans="1:7">
      <c r="B498">
        <v>1</v>
      </c>
      <c r="C498">
        <v>63</v>
      </c>
      <c r="D498" t="s">
        <v>620</v>
      </c>
      <c r="E498" t="s">
        <v>621</v>
      </c>
      <c r="F498" t="s">
        <v>479</v>
      </c>
      <c r="G498" s="11">
        <v>1.55</v>
      </c>
    </row>
    <row r="499" spans="1:7">
      <c r="B499">
        <v>2</v>
      </c>
      <c r="C499">
        <v>182</v>
      </c>
      <c r="D499" t="s">
        <v>622</v>
      </c>
      <c r="E499" s="13" t="s">
        <v>451</v>
      </c>
      <c r="F499" t="s">
        <v>453</v>
      </c>
      <c r="G499" s="11">
        <v>1.45</v>
      </c>
    </row>
    <row r="500" spans="1:7">
      <c r="B500">
        <v>3</v>
      </c>
      <c r="C500">
        <v>76</v>
      </c>
      <c r="D500" t="s">
        <v>623</v>
      </c>
      <c r="E500" s="13" t="s">
        <v>451</v>
      </c>
      <c r="F500" t="s">
        <v>479</v>
      </c>
      <c r="G500" s="11">
        <v>1.4</v>
      </c>
    </row>
    <row r="501" spans="1:7">
      <c r="B501">
        <v>4</v>
      </c>
      <c r="C501">
        <v>113</v>
      </c>
      <c r="D501" t="s">
        <v>624</v>
      </c>
      <c r="E501" t="s">
        <v>625</v>
      </c>
      <c r="F501" t="s">
        <v>465</v>
      </c>
      <c r="G501" s="11">
        <v>1.25</v>
      </c>
    </row>
    <row r="502" spans="1:7">
      <c r="B502">
        <v>5</v>
      </c>
      <c r="C502">
        <v>31</v>
      </c>
      <c r="D502" t="s">
        <v>626</v>
      </c>
      <c r="E502" s="13" t="s">
        <v>451</v>
      </c>
      <c r="F502" t="s">
        <v>475</v>
      </c>
      <c r="G502" s="11">
        <v>1.2</v>
      </c>
    </row>
    <row r="503" spans="1:7">
      <c r="B503">
        <v>6</v>
      </c>
      <c r="C503">
        <v>77</v>
      </c>
      <c r="D503" t="s">
        <v>627</v>
      </c>
      <c r="E503" t="s">
        <v>628</v>
      </c>
      <c r="F503" t="s">
        <v>465</v>
      </c>
      <c r="G503" s="11">
        <v>1.2</v>
      </c>
    </row>
    <row r="504" spans="1:7">
      <c r="B504">
        <v>7</v>
      </c>
      <c r="C504">
        <v>48</v>
      </c>
      <c r="D504" t="s">
        <v>629</v>
      </c>
      <c r="E504" t="s">
        <v>628</v>
      </c>
      <c r="F504" t="s">
        <v>465</v>
      </c>
      <c r="G504" s="11">
        <v>1.1499999999999999</v>
      </c>
    </row>
    <row r="505" spans="1:7">
      <c r="B505">
        <v>8</v>
      </c>
      <c r="C505">
        <v>136</v>
      </c>
      <c r="D505" t="s">
        <v>630</v>
      </c>
      <c r="E505" s="13" t="s">
        <v>451</v>
      </c>
      <c r="F505" t="s">
        <v>475</v>
      </c>
      <c r="G505" s="11">
        <v>1.1499999999999999</v>
      </c>
    </row>
    <row r="506" spans="1:7">
      <c r="B506"/>
      <c r="C506"/>
      <c r="G506" s="11"/>
    </row>
    <row r="507" spans="1:7">
      <c r="A507" t="s">
        <v>631</v>
      </c>
      <c r="C507"/>
      <c r="G507" s="11"/>
    </row>
    <row r="508" spans="1:7">
      <c r="B508">
        <v>1</v>
      </c>
      <c r="C508" s="16">
        <v>111</v>
      </c>
      <c r="D508" s="17" t="s">
        <v>632</v>
      </c>
      <c r="E508" s="18" t="s">
        <v>480</v>
      </c>
      <c r="F508" s="18" t="s">
        <v>481</v>
      </c>
      <c r="G508" s="11">
        <v>6.25</v>
      </c>
    </row>
    <row r="509" spans="1:7">
      <c r="B509">
        <v>2</v>
      </c>
      <c r="C509" s="16">
        <v>68</v>
      </c>
      <c r="D509" s="17" t="s">
        <v>633</v>
      </c>
      <c r="E509" s="18" t="s">
        <v>451</v>
      </c>
      <c r="F509" s="18" t="s">
        <v>467</v>
      </c>
      <c r="G509" s="11">
        <v>5.74</v>
      </c>
    </row>
    <row r="510" spans="1:7">
      <c r="B510">
        <v>3</v>
      </c>
      <c r="C510" s="16">
        <v>124</v>
      </c>
      <c r="D510" s="17" t="s">
        <v>634</v>
      </c>
      <c r="E510" s="18" t="s">
        <v>451</v>
      </c>
      <c r="F510" s="18" t="s">
        <v>479</v>
      </c>
      <c r="G510" s="11">
        <v>5.49</v>
      </c>
    </row>
    <row r="511" spans="1:7">
      <c r="B511">
        <v>4</v>
      </c>
      <c r="C511" s="16">
        <v>70</v>
      </c>
      <c r="D511" s="17" t="s">
        <v>635</v>
      </c>
      <c r="E511" s="18" t="s">
        <v>468</v>
      </c>
      <c r="F511" s="18" t="s">
        <v>482</v>
      </c>
      <c r="G511" s="11">
        <v>5.28</v>
      </c>
    </row>
    <row r="512" spans="1:7">
      <c r="B512">
        <v>5</v>
      </c>
      <c r="C512" s="16">
        <v>63</v>
      </c>
      <c r="D512" s="17" t="s">
        <v>636</v>
      </c>
      <c r="E512" s="18" t="s">
        <v>463</v>
      </c>
      <c r="F512" s="18" t="s">
        <v>479</v>
      </c>
      <c r="G512" s="11">
        <v>4.96</v>
      </c>
    </row>
    <row r="513" spans="1:7">
      <c r="B513">
        <v>6</v>
      </c>
      <c r="C513" s="16">
        <v>121</v>
      </c>
      <c r="D513" s="17" t="s">
        <v>637</v>
      </c>
      <c r="E513" s="18" t="s">
        <v>463</v>
      </c>
      <c r="F513" s="18" t="s">
        <v>479</v>
      </c>
      <c r="G513" s="11">
        <v>4.95</v>
      </c>
    </row>
    <row r="514" spans="1:7">
      <c r="B514">
        <v>7</v>
      </c>
      <c r="C514" s="16">
        <v>49</v>
      </c>
      <c r="D514" s="17" t="s">
        <v>638</v>
      </c>
      <c r="E514" s="18" t="s">
        <v>451</v>
      </c>
      <c r="F514" s="18" t="s">
        <v>470</v>
      </c>
      <c r="G514" s="11">
        <v>4.7300000000000004</v>
      </c>
    </row>
    <row r="515" spans="1:7">
      <c r="B515">
        <v>8</v>
      </c>
      <c r="C515" s="16">
        <v>57</v>
      </c>
      <c r="D515" s="17" t="s">
        <v>639</v>
      </c>
      <c r="E515" s="18" t="s">
        <v>459</v>
      </c>
      <c r="F515" s="18" t="s">
        <v>482</v>
      </c>
      <c r="G515" s="11">
        <v>4.72</v>
      </c>
    </row>
    <row r="516" spans="1:7">
      <c r="B516">
        <v>9</v>
      </c>
      <c r="C516" s="16">
        <v>146</v>
      </c>
      <c r="D516" s="17" t="s">
        <v>640</v>
      </c>
      <c r="E516" s="18" t="s">
        <v>495</v>
      </c>
      <c r="F516" s="18" t="s">
        <v>467</v>
      </c>
      <c r="G516" s="11">
        <v>4.2300000000000004</v>
      </c>
    </row>
    <row r="517" spans="1:7">
      <c r="B517">
        <v>10</v>
      </c>
      <c r="C517" s="16">
        <v>132</v>
      </c>
      <c r="D517" s="17" t="s">
        <v>641</v>
      </c>
      <c r="E517" s="18" t="s">
        <v>451</v>
      </c>
      <c r="F517" s="18" t="s">
        <v>514</v>
      </c>
      <c r="G517" s="11">
        <v>4.21</v>
      </c>
    </row>
    <row r="518" spans="1:7">
      <c r="B518">
        <v>11</v>
      </c>
      <c r="C518" s="16">
        <v>180</v>
      </c>
      <c r="D518" s="19" t="s">
        <v>551</v>
      </c>
      <c r="E518" s="19" t="s">
        <v>451</v>
      </c>
      <c r="F518" s="19" t="s">
        <v>453</v>
      </c>
      <c r="G518" s="11">
        <v>3.62</v>
      </c>
    </row>
    <row r="519" spans="1:7">
      <c r="B519">
        <v>12</v>
      </c>
      <c r="C519" s="16">
        <v>16</v>
      </c>
      <c r="D519" s="17" t="s">
        <v>642</v>
      </c>
      <c r="E519" s="18" t="s">
        <v>478</v>
      </c>
      <c r="F519" s="18" t="s">
        <v>479</v>
      </c>
      <c r="G519" s="11">
        <v>3.46</v>
      </c>
    </row>
    <row r="520" spans="1:7">
      <c r="B520">
        <v>13</v>
      </c>
      <c r="C520" s="16">
        <v>181</v>
      </c>
      <c r="D520" s="17" t="s">
        <v>643</v>
      </c>
      <c r="E520" s="17" t="s">
        <v>451</v>
      </c>
      <c r="F520" s="20" t="s">
        <v>553</v>
      </c>
      <c r="G520" s="11">
        <v>3.16</v>
      </c>
    </row>
    <row r="521" spans="1:7">
      <c r="B521"/>
      <c r="C521" s="16"/>
      <c r="D521" s="17"/>
      <c r="E521" s="17"/>
      <c r="F521" s="20"/>
      <c r="G521" s="11"/>
    </row>
    <row r="522" spans="1:7">
      <c r="A522" t="s">
        <v>644</v>
      </c>
      <c r="C522" s="16"/>
      <c r="D522" s="17"/>
      <c r="E522" s="17"/>
      <c r="F522" s="20"/>
      <c r="G522" s="11"/>
    </row>
    <row r="523" spans="1:7">
      <c r="B523">
        <v>1</v>
      </c>
      <c r="C523" s="16">
        <v>13</v>
      </c>
      <c r="D523" s="17" t="s">
        <v>645</v>
      </c>
      <c r="E523" s="18" t="s">
        <v>474</v>
      </c>
      <c r="F523" s="18" t="s">
        <v>475</v>
      </c>
      <c r="G523" s="11">
        <v>4.47</v>
      </c>
    </row>
    <row r="524" spans="1:7">
      <c r="B524">
        <v>2</v>
      </c>
      <c r="C524" s="16">
        <v>144</v>
      </c>
      <c r="D524" s="17" t="s">
        <v>646</v>
      </c>
      <c r="E524" s="18" t="s">
        <v>459</v>
      </c>
      <c r="F524" s="18" t="s">
        <v>475</v>
      </c>
      <c r="G524" s="11">
        <v>4.26</v>
      </c>
    </row>
    <row r="525" spans="1:7">
      <c r="B525">
        <v>3</v>
      </c>
      <c r="C525" s="16">
        <v>50</v>
      </c>
      <c r="D525" s="17" t="s">
        <v>647</v>
      </c>
      <c r="E525" s="18" t="s">
        <v>451</v>
      </c>
      <c r="F525" s="18" t="s">
        <v>465</v>
      </c>
      <c r="G525" s="11">
        <v>4.1500000000000004</v>
      </c>
    </row>
    <row r="526" spans="1:7">
      <c r="B526">
        <v>4</v>
      </c>
      <c r="C526" s="16">
        <v>78</v>
      </c>
      <c r="D526" s="17" t="s">
        <v>648</v>
      </c>
      <c r="E526" s="18" t="s">
        <v>488</v>
      </c>
      <c r="F526" s="18" t="s">
        <v>453</v>
      </c>
      <c r="G526" s="11">
        <v>4.0999999999999996</v>
      </c>
    </row>
    <row r="527" spans="1:7">
      <c r="B527">
        <v>5</v>
      </c>
      <c r="C527" s="16">
        <v>26</v>
      </c>
      <c r="D527" s="17" t="s">
        <v>649</v>
      </c>
      <c r="E527" s="18" t="s">
        <v>451</v>
      </c>
      <c r="F527" s="18" t="s">
        <v>453</v>
      </c>
      <c r="G527" s="11">
        <v>3.99</v>
      </c>
    </row>
    <row r="528" spans="1:7">
      <c r="B528">
        <v>6</v>
      </c>
      <c r="C528" s="16">
        <v>52</v>
      </c>
      <c r="D528" s="17" t="s">
        <v>650</v>
      </c>
      <c r="E528" s="18" t="s">
        <v>480</v>
      </c>
      <c r="F528" s="18" t="s">
        <v>465</v>
      </c>
      <c r="G528" s="11">
        <v>3.66</v>
      </c>
    </row>
    <row r="529" spans="1:7">
      <c r="B529">
        <v>7</v>
      </c>
      <c r="C529" s="16">
        <v>184</v>
      </c>
      <c r="D529" s="17" t="s">
        <v>556</v>
      </c>
      <c r="E529" s="17" t="s">
        <v>451</v>
      </c>
      <c r="F529" s="20" t="s">
        <v>475</v>
      </c>
      <c r="G529" s="11">
        <v>3.52</v>
      </c>
    </row>
    <row r="530" spans="1:7">
      <c r="B530">
        <v>8</v>
      </c>
      <c r="C530" s="16">
        <v>28</v>
      </c>
      <c r="D530" s="17" t="s">
        <v>651</v>
      </c>
      <c r="E530" s="18" t="s">
        <v>451</v>
      </c>
      <c r="F530" s="18" t="s">
        <v>453</v>
      </c>
      <c r="G530" s="11">
        <v>3.45</v>
      </c>
    </row>
    <row r="531" spans="1:7">
      <c r="B531">
        <v>9</v>
      </c>
      <c r="C531" s="16">
        <v>77</v>
      </c>
      <c r="D531" s="17" t="s">
        <v>627</v>
      </c>
      <c r="E531" s="18" t="s">
        <v>478</v>
      </c>
      <c r="F531" s="18" t="s">
        <v>465</v>
      </c>
      <c r="G531" s="11">
        <v>3.27</v>
      </c>
    </row>
    <row r="532" spans="1:7">
      <c r="B532">
        <v>10</v>
      </c>
      <c r="C532" s="16">
        <v>48</v>
      </c>
      <c r="D532" s="17" t="s">
        <v>629</v>
      </c>
      <c r="E532" s="18" t="s">
        <v>478</v>
      </c>
      <c r="F532" s="18" t="s">
        <v>465</v>
      </c>
      <c r="G532" s="11">
        <v>3.15</v>
      </c>
    </row>
    <row r="533" spans="1:7">
      <c r="B533">
        <v>11</v>
      </c>
      <c r="C533" s="16">
        <v>110</v>
      </c>
      <c r="D533" s="17" t="s">
        <v>652</v>
      </c>
      <c r="E533" s="18" t="s">
        <v>451</v>
      </c>
      <c r="F533" s="18" t="s">
        <v>465</v>
      </c>
      <c r="G533" s="11">
        <v>2.95</v>
      </c>
    </row>
    <row r="534" spans="1:7">
      <c r="B534"/>
      <c r="C534"/>
      <c r="G534" s="11"/>
    </row>
    <row r="535" spans="1:7">
      <c r="A535" t="s">
        <v>653</v>
      </c>
      <c r="C535"/>
      <c r="G535" s="11"/>
    </row>
    <row r="536" spans="1:7">
      <c r="B536">
        <v>1</v>
      </c>
      <c r="C536" s="16">
        <v>200</v>
      </c>
      <c r="D536" s="17" t="s">
        <v>580</v>
      </c>
      <c r="E536" s="17" t="s">
        <v>581</v>
      </c>
      <c r="F536" s="20" t="s">
        <v>453</v>
      </c>
      <c r="G536" s="11">
        <v>39.01</v>
      </c>
    </row>
    <row r="537" spans="1:7">
      <c r="B537">
        <v>2</v>
      </c>
      <c r="C537" s="16">
        <v>97</v>
      </c>
      <c r="D537" s="17" t="s">
        <v>654</v>
      </c>
      <c r="E537" s="18" t="s">
        <v>501</v>
      </c>
      <c r="F537" s="18" t="s">
        <v>479</v>
      </c>
      <c r="G537" s="11">
        <v>37.49</v>
      </c>
    </row>
    <row r="538" spans="1:7">
      <c r="B538">
        <v>3</v>
      </c>
      <c r="C538" s="16">
        <v>134</v>
      </c>
      <c r="D538" s="17" t="s">
        <v>655</v>
      </c>
      <c r="E538" s="18" t="s">
        <v>451</v>
      </c>
      <c r="F538" s="18" t="s">
        <v>482</v>
      </c>
      <c r="G538" s="11">
        <v>33.28</v>
      </c>
    </row>
    <row r="539" spans="1:7">
      <c r="B539">
        <v>4</v>
      </c>
      <c r="C539" s="16">
        <v>109</v>
      </c>
      <c r="D539" s="17" t="s">
        <v>656</v>
      </c>
      <c r="E539" s="18" t="s">
        <v>451</v>
      </c>
      <c r="F539" s="18" t="s">
        <v>475</v>
      </c>
      <c r="G539" s="11">
        <v>32.799999999999997</v>
      </c>
    </row>
    <row r="540" spans="1:7">
      <c r="B540">
        <v>5</v>
      </c>
      <c r="C540" s="16">
        <v>67</v>
      </c>
      <c r="D540" s="17" t="s">
        <v>657</v>
      </c>
      <c r="E540" s="18" t="s">
        <v>493</v>
      </c>
      <c r="F540" s="18" t="s">
        <v>465</v>
      </c>
      <c r="G540" s="11">
        <v>29.82</v>
      </c>
    </row>
    <row r="541" spans="1:7">
      <c r="B541">
        <v>6</v>
      </c>
      <c r="C541" s="16">
        <v>31</v>
      </c>
      <c r="D541" s="17" t="s">
        <v>626</v>
      </c>
      <c r="E541" s="18" t="s">
        <v>451</v>
      </c>
      <c r="F541" s="18" t="s">
        <v>475</v>
      </c>
      <c r="G541" s="11">
        <v>26.88</v>
      </c>
    </row>
    <row r="542" spans="1:7">
      <c r="B542">
        <v>7</v>
      </c>
      <c r="C542" s="16">
        <v>195</v>
      </c>
      <c r="D542" s="17" t="s">
        <v>572</v>
      </c>
      <c r="E542" s="17" t="s">
        <v>529</v>
      </c>
      <c r="F542" s="20" t="s">
        <v>482</v>
      </c>
      <c r="G542" s="11">
        <v>24.9</v>
      </c>
    </row>
    <row r="543" spans="1:7">
      <c r="B543">
        <v>8</v>
      </c>
      <c r="C543" s="16">
        <v>25</v>
      </c>
      <c r="D543" s="17" t="s">
        <v>658</v>
      </c>
      <c r="E543" s="18" t="s">
        <v>451</v>
      </c>
      <c r="F543" s="18" t="s">
        <v>482</v>
      </c>
      <c r="G543" s="11">
        <v>23.32</v>
      </c>
    </row>
    <row r="544" spans="1:7">
      <c r="B544">
        <v>9</v>
      </c>
      <c r="C544" s="16">
        <v>8</v>
      </c>
      <c r="D544" s="17" t="s">
        <v>659</v>
      </c>
      <c r="E544" s="18" t="s">
        <v>463</v>
      </c>
      <c r="F544" s="18" t="s">
        <v>465</v>
      </c>
      <c r="G544" s="11">
        <v>17.690000000000001</v>
      </c>
    </row>
    <row r="545" spans="1:7">
      <c r="B545">
        <v>10</v>
      </c>
      <c r="C545" s="16">
        <v>141</v>
      </c>
      <c r="D545" s="17" t="s">
        <v>660</v>
      </c>
      <c r="E545" s="18" t="s">
        <v>495</v>
      </c>
      <c r="F545" s="18" t="s">
        <v>475</v>
      </c>
      <c r="G545" s="11">
        <v>17.079999999999998</v>
      </c>
    </row>
    <row r="546" spans="1:7">
      <c r="B546"/>
      <c r="C546" s="16"/>
      <c r="D546" s="17"/>
      <c r="E546" s="18"/>
      <c r="F546" s="18"/>
      <c r="G546" s="11"/>
    </row>
    <row r="547" spans="1:7">
      <c r="A547" t="s">
        <v>661</v>
      </c>
      <c r="C547" s="16"/>
      <c r="D547" s="17"/>
      <c r="E547" s="18"/>
      <c r="F547" s="18"/>
      <c r="G547" s="11"/>
    </row>
    <row r="548" spans="1:7">
      <c r="B548">
        <v>1</v>
      </c>
      <c r="C548" s="16">
        <v>120</v>
      </c>
      <c r="D548" s="17" t="s">
        <v>662</v>
      </c>
      <c r="E548" s="18" t="s">
        <v>451</v>
      </c>
      <c r="F548" s="18" t="s">
        <v>481</v>
      </c>
      <c r="G548" s="11">
        <v>41.55</v>
      </c>
    </row>
    <row r="549" spans="1:7">
      <c r="B549">
        <v>2</v>
      </c>
      <c r="C549" s="16">
        <v>192</v>
      </c>
      <c r="D549" s="17" t="s">
        <v>567</v>
      </c>
      <c r="E549" s="17" t="s">
        <v>568</v>
      </c>
      <c r="F549" s="20" t="s">
        <v>470</v>
      </c>
      <c r="G549" s="11">
        <v>32.159999999999997</v>
      </c>
    </row>
    <row r="550" spans="1:7">
      <c r="B550">
        <v>3</v>
      </c>
      <c r="C550" s="16">
        <v>22</v>
      </c>
      <c r="D550" s="17" t="s">
        <v>663</v>
      </c>
      <c r="E550" s="18" t="s">
        <v>451</v>
      </c>
      <c r="F550" s="18" t="s">
        <v>477</v>
      </c>
      <c r="G550" s="11">
        <v>29.6</v>
      </c>
    </row>
    <row r="551" spans="1:7">
      <c r="B551">
        <v>4</v>
      </c>
      <c r="C551" s="16">
        <v>112</v>
      </c>
      <c r="D551" s="17" t="s">
        <v>664</v>
      </c>
      <c r="E551" s="18" t="s">
        <v>508</v>
      </c>
      <c r="F551" s="18" t="s">
        <v>509</v>
      </c>
      <c r="G551" s="11">
        <v>29.15</v>
      </c>
    </row>
    <row r="552" spans="1:7">
      <c r="B552">
        <v>5</v>
      </c>
      <c r="C552" s="16">
        <v>89</v>
      </c>
      <c r="D552" s="17" t="s">
        <v>665</v>
      </c>
      <c r="E552" s="18" t="s">
        <v>459</v>
      </c>
      <c r="F552" s="18" t="s">
        <v>470</v>
      </c>
      <c r="G552" s="11">
        <v>27.59</v>
      </c>
    </row>
    <row r="553" spans="1:7">
      <c r="B553">
        <v>6</v>
      </c>
      <c r="C553" s="16">
        <v>122</v>
      </c>
      <c r="D553" s="17" t="s">
        <v>666</v>
      </c>
      <c r="E553" s="18" t="s">
        <v>459</v>
      </c>
      <c r="F553" s="18" t="s">
        <v>473</v>
      </c>
      <c r="G553" s="11">
        <v>25.07</v>
      </c>
    </row>
    <row r="554" spans="1:7">
      <c r="B554">
        <v>7</v>
      </c>
      <c r="C554" s="16">
        <v>87</v>
      </c>
      <c r="D554" s="17" t="s">
        <v>667</v>
      </c>
      <c r="E554" s="18" t="s">
        <v>504</v>
      </c>
      <c r="F554" s="18" t="s">
        <v>470</v>
      </c>
      <c r="G554" s="11">
        <v>23.9</v>
      </c>
    </row>
    <row r="555" spans="1:7">
      <c r="B555">
        <v>8</v>
      </c>
      <c r="C555" s="16">
        <v>196</v>
      </c>
      <c r="D555" s="17" t="s">
        <v>573</v>
      </c>
      <c r="E555" s="17" t="s">
        <v>529</v>
      </c>
      <c r="F555" s="20" t="s">
        <v>473</v>
      </c>
      <c r="G555" s="11">
        <v>23.47</v>
      </c>
    </row>
    <row r="556" spans="1:7">
      <c r="B556">
        <v>9</v>
      </c>
      <c r="C556" s="16">
        <v>27</v>
      </c>
      <c r="D556" s="17" t="s">
        <v>668</v>
      </c>
      <c r="E556" s="18" t="s">
        <v>459</v>
      </c>
      <c r="F556" s="18" t="s">
        <v>484</v>
      </c>
      <c r="G556" s="11">
        <v>18.440000000000001</v>
      </c>
    </row>
    <row r="557" spans="1:7">
      <c r="B557">
        <v>10</v>
      </c>
      <c r="C557" s="16">
        <v>38</v>
      </c>
      <c r="D557" s="17" t="s">
        <v>669</v>
      </c>
      <c r="E557" s="18" t="s">
        <v>488</v>
      </c>
      <c r="F557" s="18" t="s">
        <v>490</v>
      </c>
      <c r="G557" s="11">
        <v>17.28</v>
      </c>
    </row>
    <row r="558" spans="1:7">
      <c r="B558"/>
      <c r="C558"/>
      <c r="G558" s="11"/>
    </row>
    <row r="559" spans="1:7">
      <c r="A559" t="s">
        <v>670</v>
      </c>
      <c r="C559"/>
      <c r="G559" s="11"/>
    </row>
    <row r="560" spans="1:7">
      <c r="B560">
        <v>1</v>
      </c>
      <c r="C560" s="16">
        <v>82</v>
      </c>
      <c r="D560" s="17" t="s">
        <v>671</v>
      </c>
      <c r="E560" s="18" t="s">
        <v>480</v>
      </c>
      <c r="F560" s="18" t="s">
        <v>479</v>
      </c>
      <c r="G560" s="11">
        <v>31.32</v>
      </c>
    </row>
    <row r="561" spans="1:7">
      <c r="B561">
        <v>2</v>
      </c>
      <c r="C561" s="16">
        <v>44</v>
      </c>
      <c r="D561" s="17" t="s">
        <v>672</v>
      </c>
      <c r="E561" s="18" t="s">
        <v>493</v>
      </c>
      <c r="F561" s="18" t="s">
        <v>465</v>
      </c>
      <c r="G561" s="11">
        <v>29.05</v>
      </c>
    </row>
    <row r="562" spans="1:7">
      <c r="B562">
        <v>3</v>
      </c>
      <c r="C562" s="16">
        <v>55</v>
      </c>
      <c r="D562" s="17" t="s">
        <v>673</v>
      </c>
      <c r="E562" s="18" t="s">
        <v>480</v>
      </c>
      <c r="F562" s="18" t="s">
        <v>475</v>
      </c>
      <c r="G562" s="11">
        <v>28.32</v>
      </c>
    </row>
    <row r="563" spans="1:7">
      <c r="B563">
        <v>4</v>
      </c>
      <c r="C563" s="16">
        <v>31</v>
      </c>
      <c r="D563" s="17" t="s">
        <v>626</v>
      </c>
      <c r="E563" s="18" t="s">
        <v>451</v>
      </c>
      <c r="F563" s="18" t="s">
        <v>475</v>
      </c>
      <c r="G563" s="11">
        <v>26.59</v>
      </c>
    </row>
    <row r="564" spans="1:7">
      <c r="B564">
        <v>5</v>
      </c>
      <c r="C564" s="16">
        <v>116</v>
      </c>
      <c r="D564" s="17" t="s">
        <v>674</v>
      </c>
      <c r="E564" s="18" t="s">
        <v>451</v>
      </c>
      <c r="F564" s="18" t="s">
        <v>479</v>
      </c>
      <c r="G564" s="11">
        <v>22.75</v>
      </c>
    </row>
    <row r="565" spans="1:7">
      <c r="B565">
        <v>6</v>
      </c>
      <c r="C565" s="16">
        <v>47</v>
      </c>
      <c r="D565" s="17" t="s">
        <v>675</v>
      </c>
      <c r="E565" s="18" t="s">
        <v>451</v>
      </c>
      <c r="F565" s="18" t="s">
        <v>479</v>
      </c>
      <c r="G565" s="11">
        <v>21.59</v>
      </c>
    </row>
    <row r="566" spans="1:7">
      <c r="B566">
        <v>7</v>
      </c>
      <c r="C566" s="16">
        <v>3</v>
      </c>
      <c r="D566" s="17" t="s">
        <v>676</v>
      </c>
      <c r="E566" s="18" t="s">
        <v>451</v>
      </c>
      <c r="F566" s="18" t="s">
        <v>453</v>
      </c>
      <c r="G566" s="11">
        <v>20.72</v>
      </c>
    </row>
    <row r="567" spans="1:7">
      <c r="B567">
        <v>8</v>
      </c>
      <c r="C567" s="16">
        <v>12</v>
      </c>
      <c r="D567" s="17" t="s">
        <v>677</v>
      </c>
      <c r="E567" s="18" t="s">
        <v>451</v>
      </c>
      <c r="F567" s="18" t="s">
        <v>453</v>
      </c>
      <c r="G567" s="11">
        <v>20.329999999999998</v>
      </c>
    </row>
    <row r="568" spans="1:7">
      <c r="B568">
        <v>9</v>
      </c>
      <c r="C568" s="16">
        <v>67</v>
      </c>
      <c r="D568" s="17" t="s">
        <v>657</v>
      </c>
      <c r="E568" s="18" t="s">
        <v>493</v>
      </c>
      <c r="F568" s="18" t="s">
        <v>465</v>
      </c>
      <c r="G568" s="11">
        <v>19.36</v>
      </c>
    </row>
    <row r="569" spans="1:7">
      <c r="B569">
        <v>10</v>
      </c>
      <c r="C569" s="16">
        <v>73</v>
      </c>
      <c r="D569" s="17" t="s">
        <v>678</v>
      </c>
      <c r="E569" s="18" t="s">
        <v>451</v>
      </c>
      <c r="F569" s="18" t="s">
        <v>475</v>
      </c>
      <c r="G569" s="11">
        <v>17.34</v>
      </c>
    </row>
    <row r="570" spans="1:7">
      <c r="B570">
        <v>11</v>
      </c>
      <c r="C570" s="16">
        <v>52</v>
      </c>
      <c r="D570" s="17" t="s">
        <v>650</v>
      </c>
      <c r="E570" s="18" t="s">
        <v>480</v>
      </c>
      <c r="F570" s="18" t="s">
        <v>465</v>
      </c>
      <c r="G570" s="11">
        <v>17.25</v>
      </c>
    </row>
    <row r="571" spans="1:7">
      <c r="B571">
        <v>12</v>
      </c>
      <c r="C571" s="16">
        <v>8</v>
      </c>
      <c r="D571" s="17" t="s">
        <v>659</v>
      </c>
      <c r="E571" s="18" t="s">
        <v>463</v>
      </c>
      <c r="F571" s="18" t="s">
        <v>465</v>
      </c>
      <c r="G571" s="11">
        <v>16.55</v>
      </c>
    </row>
    <row r="572" spans="1:7">
      <c r="B572">
        <v>13</v>
      </c>
      <c r="C572" s="16">
        <v>110</v>
      </c>
      <c r="D572" s="17" t="s">
        <v>652</v>
      </c>
      <c r="E572" s="18" t="s">
        <v>451</v>
      </c>
      <c r="F572" s="18" t="s">
        <v>465</v>
      </c>
      <c r="G572" s="11">
        <v>11.49</v>
      </c>
    </row>
    <row r="573" spans="1:7">
      <c r="B573"/>
      <c r="C573" s="16"/>
      <c r="D573" s="17"/>
      <c r="E573" s="18"/>
      <c r="F573" s="18"/>
      <c r="G573" s="11"/>
    </row>
    <row r="574" spans="1:7">
      <c r="A574" t="s">
        <v>679</v>
      </c>
      <c r="C574" s="16"/>
      <c r="D574" s="17"/>
      <c r="E574" s="18"/>
      <c r="F574" s="18"/>
      <c r="G574" s="11"/>
    </row>
    <row r="575" spans="1:7">
      <c r="B575">
        <v>1</v>
      </c>
      <c r="C575" s="16">
        <v>196</v>
      </c>
      <c r="D575" s="17" t="s">
        <v>573</v>
      </c>
      <c r="E575" s="17" t="s">
        <v>529</v>
      </c>
      <c r="F575" s="20" t="s">
        <v>473</v>
      </c>
      <c r="G575" s="11">
        <v>35.049999999999997</v>
      </c>
    </row>
    <row r="576" spans="1:7">
      <c r="B576">
        <v>2</v>
      </c>
      <c r="C576" s="16">
        <v>132</v>
      </c>
      <c r="D576" s="17" t="s">
        <v>641</v>
      </c>
      <c r="E576" s="18" t="s">
        <v>451</v>
      </c>
      <c r="F576" s="18" t="s">
        <v>514</v>
      </c>
      <c r="G576" s="11">
        <v>33.22</v>
      </c>
    </row>
    <row r="577" spans="2:7">
      <c r="B577">
        <v>3</v>
      </c>
      <c r="C577" s="16">
        <v>126</v>
      </c>
      <c r="D577" s="17" t="s">
        <v>680</v>
      </c>
      <c r="E577" s="18" t="s">
        <v>451</v>
      </c>
      <c r="F577" s="18" t="s">
        <v>458</v>
      </c>
      <c r="G577" s="11">
        <v>30.59</v>
      </c>
    </row>
    <row r="578" spans="2:7">
      <c r="B578">
        <v>4</v>
      </c>
      <c r="C578" s="16">
        <v>195</v>
      </c>
      <c r="D578" s="17" t="s">
        <v>572</v>
      </c>
      <c r="E578" s="17" t="s">
        <v>529</v>
      </c>
      <c r="F578" s="20" t="s">
        <v>482</v>
      </c>
      <c r="G578" s="11">
        <v>26.64</v>
      </c>
    </row>
    <row r="579" spans="2:7">
      <c r="B579">
        <v>5</v>
      </c>
      <c r="C579" s="16">
        <v>70</v>
      </c>
      <c r="D579" s="17" t="s">
        <v>635</v>
      </c>
      <c r="E579" s="18" t="s">
        <v>468</v>
      </c>
      <c r="F579" s="18" t="s">
        <v>482</v>
      </c>
      <c r="G579" s="11">
        <v>22.68</v>
      </c>
    </row>
    <row r="580" spans="2:7">
      <c r="B580">
        <v>6</v>
      </c>
      <c r="C580" s="16">
        <v>86</v>
      </c>
      <c r="D580" s="17" t="s">
        <v>681</v>
      </c>
      <c r="E580" s="18" t="s">
        <v>493</v>
      </c>
      <c r="F580" s="18" t="s">
        <v>455</v>
      </c>
      <c r="G580" s="11">
        <v>22.55</v>
      </c>
    </row>
    <row r="581" spans="2:7">
      <c r="B581">
        <v>7</v>
      </c>
      <c r="C581" s="16">
        <v>87</v>
      </c>
      <c r="D581" s="17" t="s">
        <v>667</v>
      </c>
      <c r="E581" s="18" t="s">
        <v>504</v>
      </c>
      <c r="F581" s="18" t="s">
        <v>470</v>
      </c>
      <c r="G581" s="11">
        <v>19.28</v>
      </c>
    </row>
    <row r="582" spans="2:7">
      <c r="B582">
        <v>8</v>
      </c>
      <c r="C582" s="16">
        <v>112</v>
      </c>
      <c r="D582" s="17" t="s">
        <v>664</v>
      </c>
      <c r="E582" s="18" t="s">
        <v>508</v>
      </c>
      <c r="F582" s="18" t="s">
        <v>509</v>
      </c>
      <c r="G582" s="11">
        <v>16.07</v>
      </c>
    </row>
    <row r="583" spans="2:7">
      <c r="B583">
        <v>9</v>
      </c>
      <c r="C583" s="16">
        <v>95</v>
      </c>
      <c r="D583" s="17" t="s">
        <v>682</v>
      </c>
      <c r="E583" s="18" t="s">
        <v>499</v>
      </c>
      <c r="F583" s="18" t="s">
        <v>470</v>
      </c>
      <c r="G583" s="11">
        <v>14.18</v>
      </c>
    </row>
    <row r="584" spans="2:7">
      <c r="B584">
        <v>10</v>
      </c>
      <c r="C584" s="16">
        <v>27</v>
      </c>
      <c r="D584" s="17" t="s">
        <v>668</v>
      </c>
      <c r="E584" s="18" t="s">
        <v>459</v>
      </c>
      <c r="F584" s="18" t="s">
        <v>484</v>
      </c>
      <c r="G584" s="11">
        <v>14.17</v>
      </c>
    </row>
  </sheetData>
  <mergeCells count="1">
    <mergeCell ref="A1:G1"/>
  </mergeCells>
  <conditionalFormatting sqref="D418 D426">
    <cfRule type="duplicateValues" dxfId="5" priority="6" stopIfTrue="1"/>
  </conditionalFormatting>
  <conditionalFormatting sqref="D418">
    <cfRule type="duplicateValues" dxfId="4" priority="5" stopIfTrue="1"/>
  </conditionalFormatting>
  <conditionalFormatting sqref="D430:D434 D377:D384 D389:D428">
    <cfRule type="duplicateValues" dxfId="3" priority="4" stopIfTrue="1"/>
  </conditionalFormatting>
  <conditionalFormatting sqref="D478 D486">
    <cfRule type="duplicateValues" dxfId="2" priority="3" stopIfTrue="1"/>
  </conditionalFormatting>
  <conditionalFormatting sqref="D478">
    <cfRule type="duplicateValues" dxfId="1" priority="2" stopIfTrue="1"/>
  </conditionalFormatting>
  <conditionalFormatting sqref="D490:D494 D437:D444 D449:D488">
    <cfRule type="duplicateValues" dxfId="0" priority="1" stopIfTrue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02"/>
  <sheetViews>
    <sheetView topLeftCell="A178" workbookViewId="0">
      <selection activeCell="C178" sqref="C178"/>
    </sheetView>
  </sheetViews>
  <sheetFormatPr defaultRowHeight="15"/>
  <cols>
    <col min="2" max="2" width="26.42578125" bestFit="1" customWidth="1"/>
    <col min="3" max="3" width="35.85546875" bestFit="1" customWidth="1"/>
  </cols>
  <sheetData>
    <row r="1" spans="1:5">
      <c r="A1" s="3">
        <v>2</v>
      </c>
      <c r="B1" s="4" t="str">
        <f>CONCATENATE("Abbe"," ","Clarke")</f>
        <v>Abbe Clarke</v>
      </c>
      <c r="C1" s="4" t="s">
        <v>451</v>
      </c>
      <c r="D1" s="4" t="s">
        <v>452</v>
      </c>
      <c r="E1" s="4" t="s">
        <v>453</v>
      </c>
    </row>
    <row r="2" spans="1:5">
      <c r="A2" s="3">
        <v>3</v>
      </c>
      <c r="B2" s="4" t="str">
        <f>CONCATENATE("Abigail"," ","Royden")</f>
        <v>Abigail Royden</v>
      </c>
      <c r="C2" s="4" t="s">
        <v>451</v>
      </c>
      <c r="D2" s="4" t="s">
        <v>452</v>
      </c>
      <c r="E2" s="4" t="s">
        <v>453</v>
      </c>
    </row>
    <row r="3" spans="1:5">
      <c r="A3" s="3">
        <v>4</v>
      </c>
      <c r="B3" s="4" t="str">
        <f>CONCATENATE("Adrian"," ","Donnelly")</f>
        <v>Adrian Donnelly</v>
      </c>
      <c r="C3" s="4" t="s">
        <v>451</v>
      </c>
      <c r="D3" s="4" t="s">
        <v>454</v>
      </c>
      <c r="E3" s="4" t="s">
        <v>455</v>
      </c>
    </row>
    <row r="4" spans="1:5">
      <c r="A4">
        <v>5</v>
      </c>
      <c r="B4" s="5" t="str">
        <f>CONCATENATE("Alex"," ","Marsch")</f>
        <v>Alex Marsch</v>
      </c>
      <c r="C4" s="5" t="s">
        <v>456</v>
      </c>
      <c r="D4" s="5" t="s">
        <v>457</v>
      </c>
      <c r="E4" s="5" t="s">
        <v>458</v>
      </c>
    </row>
    <row r="5" spans="1:5">
      <c r="A5" s="3">
        <v>6</v>
      </c>
      <c r="B5" s="4" t="str">
        <f>CONCATENATE("Alfie"," ","Hughes")</f>
        <v>Alfie Hughes</v>
      </c>
      <c r="C5" s="4" t="s">
        <v>459</v>
      </c>
      <c r="D5" s="4" t="s">
        <v>460</v>
      </c>
      <c r="E5" s="4" t="s">
        <v>461</v>
      </c>
    </row>
    <row r="6" spans="1:5">
      <c r="A6" s="3">
        <v>7</v>
      </c>
      <c r="B6" s="4" t="str">
        <f>CONCATENATE("Amalie"," ","Cameron")</f>
        <v>Amalie Cameron</v>
      </c>
      <c r="C6" s="4" t="s">
        <v>451</v>
      </c>
      <c r="D6" s="4" t="s">
        <v>460</v>
      </c>
      <c r="E6" s="4" t="s">
        <v>462</v>
      </c>
    </row>
    <row r="7" spans="1:5">
      <c r="A7" s="3">
        <v>8</v>
      </c>
      <c r="B7" s="4" t="str">
        <f>CONCATENATE("Amelia"," ","Lawton")</f>
        <v>Amelia Lawton</v>
      </c>
      <c r="C7" s="4" t="s">
        <v>463</v>
      </c>
      <c r="D7" s="4" t="s">
        <v>464</v>
      </c>
      <c r="E7" s="4" t="s">
        <v>465</v>
      </c>
    </row>
    <row r="8" spans="1:5">
      <c r="A8" s="3">
        <v>9</v>
      </c>
      <c r="B8" s="4" t="str">
        <f>CONCATENATE("Amith"," ","Thomas")</f>
        <v>Amith Thomas</v>
      </c>
      <c r="C8" s="4" t="s">
        <v>451</v>
      </c>
      <c r="D8" s="4" t="s">
        <v>466</v>
      </c>
      <c r="E8" s="4" t="s">
        <v>467</v>
      </c>
    </row>
    <row r="9" spans="1:5">
      <c r="A9" s="3">
        <v>10</v>
      </c>
      <c r="B9" s="4" t="str">
        <f>CONCATENATE("Amy"," ","Hughes")</f>
        <v>Amy Hughes</v>
      </c>
      <c r="C9" s="4" t="s">
        <v>468</v>
      </c>
      <c r="D9" s="4" t="s">
        <v>469</v>
      </c>
      <c r="E9" s="4" t="s">
        <v>470</v>
      </c>
    </row>
    <row r="10" spans="1:5">
      <c r="A10">
        <v>11</v>
      </c>
      <c r="B10" s="5" t="str">
        <f>CONCATENATE("Andrew"," ","Joad")</f>
        <v>Andrew Joad</v>
      </c>
      <c r="C10" s="5" t="s">
        <v>471</v>
      </c>
      <c r="D10" s="5" t="s">
        <v>472</v>
      </c>
      <c r="E10" s="5" t="s">
        <v>473</v>
      </c>
    </row>
    <row r="11" spans="1:5">
      <c r="A11" s="3">
        <v>12</v>
      </c>
      <c r="B11" s="4" t="str">
        <f>CONCATENATE("Annaleise"," ","Kerswill")</f>
        <v>Annaleise Kerswill</v>
      </c>
      <c r="C11" s="4" t="s">
        <v>451</v>
      </c>
      <c r="D11" s="4" t="s">
        <v>452</v>
      </c>
      <c r="E11" s="4" t="s">
        <v>453</v>
      </c>
    </row>
    <row r="12" spans="1:5">
      <c r="A12" s="3">
        <v>13</v>
      </c>
      <c r="B12" s="4" t="str">
        <f>CONCATENATE("Archie"," ","Smith")</f>
        <v>Archie Smith</v>
      </c>
      <c r="C12" s="4" t="s">
        <v>474</v>
      </c>
      <c r="D12" s="4" t="s">
        <v>464</v>
      </c>
      <c r="E12" s="4" t="s">
        <v>475</v>
      </c>
    </row>
    <row r="13" spans="1:5">
      <c r="A13" s="3">
        <v>14</v>
      </c>
      <c r="B13" s="4" t="str">
        <f>CONCATENATE("Ashley"," ","Reid")</f>
        <v>Ashley Reid</v>
      </c>
      <c r="C13" s="4" t="s">
        <v>456</v>
      </c>
      <c r="D13" s="4" t="s">
        <v>476</v>
      </c>
      <c r="E13" s="4" t="s">
        <v>477</v>
      </c>
    </row>
    <row r="14" spans="1:5">
      <c r="A14" s="3">
        <v>15</v>
      </c>
      <c r="B14" s="4" t="str">
        <f>CONCATENATE("Ava"," ","Bailey")</f>
        <v>Ava Bailey</v>
      </c>
      <c r="C14" s="4" t="s">
        <v>456</v>
      </c>
      <c r="D14" s="4" t="s">
        <v>460</v>
      </c>
      <c r="E14" s="4" t="s">
        <v>462</v>
      </c>
    </row>
    <row r="15" spans="1:5">
      <c r="A15" s="3">
        <v>16</v>
      </c>
      <c r="B15" s="4" t="str">
        <f>CONCATENATE("Bayley"," ","Hartman")</f>
        <v>Bayley Hartman</v>
      </c>
      <c r="C15" s="4" t="s">
        <v>478</v>
      </c>
      <c r="D15" s="4" t="s">
        <v>452</v>
      </c>
      <c r="E15" s="4" t="s">
        <v>479</v>
      </c>
    </row>
    <row r="16" spans="1:5">
      <c r="A16" s="3">
        <v>17</v>
      </c>
      <c r="B16" s="4" t="str">
        <f>CONCATENATE("Ben"," ","Purton")</f>
        <v>Ben Purton</v>
      </c>
      <c r="C16" s="4" t="s">
        <v>451</v>
      </c>
      <c r="D16" s="4" t="s">
        <v>464</v>
      </c>
      <c r="E16" s="4" t="s">
        <v>475</v>
      </c>
    </row>
    <row r="17" spans="1:5">
      <c r="A17" s="3">
        <v>18</v>
      </c>
      <c r="B17" s="4" t="str">
        <f>CONCATENATE("Benedict"," ","Heath")</f>
        <v>Benedict Heath</v>
      </c>
      <c r="C17" s="4" t="s">
        <v>478</v>
      </c>
      <c r="D17" s="4" t="s">
        <v>452</v>
      </c>
      <c r="E17" s="4" t="s">
        <v>479</v>
      </c>
    </row>
    <row r="18" spans="1:5">
      <c r="A18" s="3">
        <v>19</v>
      </c>
      <c r="B18" s="4" t="str">
        <f>CONCATENATE("Benjamin"," ","Gardiner")</f>
        <v>Benjamin Gardiner</v>
      </c>
      <c r="C18" s="4" t="s">
        <v>480</v>
      </c>
      <c r="D18" s="4" t="s">
        <v>469</v>
      </c>
      <c r="E18" s="4" t="s">
        <v>481</v>
      </c>
    </row>
    <row r="19" spans="1:5">
      <c r="A19" s="3">
        <v>20</v>
      </c>
      <c r="B19" s="4" t="str">
        <f>CONCATENATE("Billie"," ","Rouse")</f>
        <v>Billie Rouse</v>
      </c>
      <c r="C19" s="4" t="s">
        <v>451</v>
      </c>
      <c r="D19" s="4" t="s">
        <v>466</v>
      </c>
      <c r="E19" s="4" t="s">
        <v>482</v>
      </c>
    </row>
    <row r="20" spans="1:5">
      <c r="A20" s="3">
        <v>21</v>
      </c>
      <c r="B20" s="4" t="str">
        <f>CONCATENATE("Cameron"," ","Davis")</f>
        <v>Cameron Davis</v>
      </c>
      <c r="C20" s="4" t="s">
        <v>451</v>
      </c>
      <c r="D20" s="4" t="s">
        <v>460</v>
      </c>
      <c r="E20" s="4" t="s">
        <v>461</v>
      </c>
    </row>
    <row r="21" spans="1:5">
      <c r="A21" s="3">
        <v>22</v>
      </c>
      <c r="B21" s="4" t="str">
        <f>CONCATENATE("Charles"," ","Flynn")</f>
        <v>Charles Flynn</v>
      </c>
      <c r="C21" s="4" t="s">
        <v>451</v>
      </c>
      <c r="D21" s="4" t="s">
        <v>476</v>
      </c>
      <c r="E21" s="4" t="s">
        <v>477</v>
      </c>
    </row>
    <row r="22" spans="1:5">
      <c r="A22" s="3">
        <v>23</v>
      </c>
      <c r="B22" s="4" t="str">
        <f>CONCATENATE("Charlie"," ","Brooker")</f>
        <v>Charlie Brooker</v>
      </c>
      <c r="C22" s="4" t="s">
        <v>451</v>
      </c>
      <c r="D22" s="4" t="s">
        <v>452</v>
      </c>
      <c r="E22" s="4" t="s">
        <v>479</v>
      </c>
    </row>
    <row r="23" spans="1:5">
      <c r="A23" s="3">
        <v>24</v>
      </c>
      <c r="B23" s="4" t="str">
        <f>CONCATENATE("Charlie"," ","Kyson")</f>
        <v>Charlie Kyson</v>
      </c>
      <c r="C23" s="4" t="s">
        <v>456</v>
      </c>
      <c r="D23" s="4" t="s">
        <v>460</v>
      </c>
      <c r="E23" s="4" t="s">
        <v>461</v>
      </c>
    </row>
    <row r="24" spans="1:5">
      <c r="A24" s="3">
        <v>25</v>
      </c>
      <c r="B24" s="4" t="str">
        <f>CONCATENATE("Charlotte"," ","De La Porte-Godden")</f>
        <v>Charlotte De La Porte-Godden</v>
      </c>
      <c r="C24" s="4" t="s">
        <v>451</v>
      </c>
      <c r="D24" s="4" t="s">
        <v>466</v>
      </c>
      <c r="E24" s="4" t="s">
        <v>482</v>
      </c>
    </row>
    <row r="25" spans="1:5">
      <c r="A25" s="3">
        <v>26</v>
      </c>
      <c r="B25" s="4" t="str">
        <f>CONCATENATE("Chioma"," ","Okoro")</f>
        <v>Chioma Okoro</v>
      </c>
      <c r="C25" s="4" t="s">
        <v>451</v>
      </c>
      <c r="D25" s="4" t="s">
        <v>452</v>
      </c>
      <c r="E25" s="4" t="s">
        <v>453</v>
      </c>
    </row>
    <row r="26" spans="1:5">
      <c r="A26" s="3">
        <v>27</v>
      </c>
      <c r="B26" s="4" t="str">
        <f>CONCATENATE("Christine"," ","Lynch")</f>
        <v>Christine Lynch</v>
      </c>
      <c r="C26" s="4" t="s">
        <v>459</v>
      </c>
      <c r="D26" s="4" t="s">
        <v>483</v>
      </c>
      <c r="E26" s="4" t="s">
        <v>484</v>
      </c>
    </row>
    <row r="27" spans="1:5">
      <c r="A27" s="3">
        <v>28</v>
      </c>
      <c r="B27" s="4" t="str">
        <f>CONCATENATE("Ciren"," ","Campbell")</f>
        <v>Ciren Campbell</v>
      </c>
      <c r="C27" s="4" t="s">
        <v>451</v>
      </c>
      <c r="D27" s="4" t="s">
        <v>452</v>
      </c>
      <c r="E27" s="4" t="s">
        <v>453</v>
      </c>
    </row>
    <row r="28" spans="1:5">
      <c r="A28" s="3">
        <v>29</v>
      </c>
      <c r="B28" s="4" t="str">
        <f>CONCATENATE("Dahlia"," ","Hanrahan")</f>
        <v>Dahlia Hanrahan</v>
      </c>
      <c r="C28" s="4" t="s">
        <v>456</v>
      </c>
      <c r="D28" s="4" t="s">
        <v>460</v>
      </c>
      <c r="E28" s="4" t="s">
        <v>462</v>
      </c>
    </row>
    <row r="29" spans="1:5">
      <c r="A29" s="3">
        <v>30</v>
      </c>
      <c r="B29" s="4" t="str">
        <f>CONCATENATE("Daniel"," ","Adesanya")</f>
        <v>Daniel Adesanya</v>
      </c>
      <c r="C29" s="4" t="s">
        <v>451</v>
      </c>
      <c r="D29" s="4" t="s">
        <v>460</v>
      </c>
      <c r="E29" s="4" t="s">
        <v>461</v>
      </c>
    </row>
    <row r="30" spans="1:5">
      <c r="A30" s="3">
        <v>31</v>
      </c>
      <c r="B30" s="4" t="str">
        <f>CONCATENATE("Daniel"," ","Culver")</f>
        <v>Daniel Culver</v>
      </c>
      <c r="C30" s="4" t="s">
        <v>451</v>
      </c>
      <c r="D30" s="4" t="s">
        <v>464</v>
      </c>
      <c r="E30" s="4" t="s">
        <v>475</v>
      </c>
    </row>
    <row r="31" spans="1:5">
      <c r="A31" s="3">
        <v>32</v>
      </c>
      <c r="B31" s="4" t="str">
        <f>CONCATENATE("Daniel"," ","Hardy")</f>
        <v>Daniel Hardy</v>
      </c>
      <c r="C31" s="4" t="s">
        <v>451</v>
      </c>
      <c r="D31" s="4" t="s">
        <v>452</v>
      </c>
      <c r="E31" s="4" t="s">
        <v>479</v>
      </c>
    </row>
    <row r="32" spans="1:5">
      <c r="A32">
        <v>33</v>
      </c>
      <c r="B32" s="5" t="str">
        <f>CONCATENATE("Daniel"," ","Shoyoye")</f>
        <v>Daniel Shoyoye</v>
      </c>
      <c r="C32" s="5" t="s">
        <v>451</v>
      </c>
      <c r="D32" s="5" t="s">
        <v>464</v>
      </c>
      <c r="E32" s="5" t="s">
        <v>475</v>
      </c>
    </row>
    <row r="33" spans="1:5">
      <c r="A33" s="3">
        <v>34</v>
      </c>
      <c r="B33" s="4" t="str">
        <f>CONCATENATE("Daniel"," ","St martin")</f>
        <v>Daniel St martin</v>
      </c>
      <c r="C33" s="4" t="s">
        <v>451</v>
      </c>
      <c r="D33" s="4" t="s">
        <v>457</v>
      </c>
      <c r="E33" s="4" t="s">
        <v>458</v>
      </c>
    </row>
    <row r="34" spans="1:5">
      <c r="A34" s="3">
        <v>35</v>
      </c>
      <c r="B34" s="4" t="str">
        <f>CONCATENATE("Daniella"," ","Harper")</f>
        <v>Daniella Harper</v>
      </c>
      <c r="C34" s="4" t="s">
        <v>480</v>
      </c>
      <c r="D34" s="4" t="s">
        <v>466</v>
      </c>
      <c r="E34" s="4" t="s">
        <v>485</v>
      </c>
    </row>
    <row r="35" spans="1:5">
      <c r="A35" s="3">
        <v>36</v>
      </c>
      <c r="B35" s="4" t="str">
        <f>CONCATENATE("Darcie"," ","Maple")</f>
        <v>Darcie Maple</v>
      </c>
      <c r="C35" s="4" t="s">
        <v>463</v>
      </c>
      <c r="D35" s="4" t="s">
        <v>464</v>
      </c>
      <c r="E35" s="4" t="s">
        <v>465</v>
      </c>
    </row>
    <row r="36" spans="1:5">
      <c r="A36">
        <v>37</v>
      </c>
      <c r="B36" s="5" t="str">
        <f>CONCATENATE("Darren"," ","Wright")</f>
        <v>Darren Wright</v>
      </c>
      <c r="C36" s="5" t="s">
        <v>451</v>
      </c>
      <c r="D36" s="5" t="s">
        <v>486</v>
      </c>
      <c r="E36" s="5" t="s">
        <v>487</v>
      </c>
    </row>
    <row r="37" spans="1:5">
      <c r="A37" s="3">
        <v>38</v>
      </c>
      <c r="B37" s="4" t="str">
        <f>CONCATENATE("David"," ","Perman")</f>
        <v>David Perman</v>
      </c>
      <c r="C37" s="4" t="s">
        <v>488</v>
      </c>
      <c r="D37" s="4" t="s">
        <v>489</v>
      </c>
      <c r="E37" s="4" t="s">
        <v>490</v>
      </c>
    </row>
    <row r="38" spans="1:5">
      <c r="A38">
        <v>39</v>
      </c>
      <c r="B38" s="5" t="str">
        <f>CONCATENATE("David"," ","Shoyoye")</f>
        <v>David Shoyoye</v>
      </c>
      <c r="C38" s="5" t="s">
        <v>451</v>
      </c>
      <c r="D38" s="5" t="s">
        <v>460</v>
      </c>
      <c r="E38" s="5" t="s">
        <v>461</v>
      </c>
    </row>
    <row r="39" spans="1:5">
      <c r="A39" s="3">
        <v>40</v>
      </c>
      <c r="B39" s="4" t="str">
        <f>CONCATENATE("Deepak"," ","Chevidan")</f>
        <v>Deepak Chevidan</v>
      </c>
      <c r="C39" s="4" t="s">
        <v>491</v>
      </c>
      <c r="D39" s="4" t="s">
        <v>457</v>
      </c>
      <c r="E39" s="4" t="s">
        <v>458</v>
      </c>
    </row>
    <row r="40" spans="1:5">
      <c r="A40" s="3">
        <v>41</v>
      </c>
      <c r="B40" s="4" t="str">
        <f>CONCATENATE("Duayne"," ","Bovell")</f>
        <v>Duayne Bovell</v>
      </c>
      <c r="C40" s="4" t="s">
        <v>480</v>
      </c>
      <c r="D40" s="4" t="s">
        <v>457</v>
      </c>
      <c r="E40" s="4" t="s">
        <v>458</v>
      </c>
    </row>
    <row r="41" spans="1:5">
      <c r="A41" s="3">
        <v>42</v>
      </c>
      <c r="B41" s="4" t="str">
        <f>CONCATENATE("Dylan"," ","Purton")</f>
        <v>Dylan Purton</v>
      </c>
      <c r="C41" s="4" t="s">
        <v>451</v>
      </c>
      <c r="D41" s="4" t="s">
        <v>452</v>
      </c>
      <c r="E41" s="4" t="s">
        <v>479</v>
      </c>
    </row>
    <row r="42" spans="1:5">
      <c r="A42">
        <v>43</v>
      </c>
      <c r="B42" s="5" t="str">
        <f>CONCATENATE("Edward"," ","Hughes")</f>
        <v>Edward Hughes</v>
      </c>
      <c r="C42" s="5" t="s">
        <v>492</v>
      </c>
      <c r="D42" s="5" t="s">
        <v>464</v>
      </c>
      <c r="E42" s="5" t="s">
        <v>475</v>
      </c>
    </row>
    <row r="43" spans="1:5">
      <c r="A43" s="3">
        <v>44</v>
      </c>
      <c r="B43" s="4" t="str">
        <f>CONCATENATE("Eleanor"," ","Russell")</f>
        <v>Eleanor Russell</v>
      </c>
      <c r="C43" s="4" t="s">
        <v>493</v>
      </c>
      <c r="D43" s="4" t="s">
        <v>464</v>
      </c>
      <c r="E43" s="4" t="s">
        <v>465</v>
      </c>
    </row>
    <row r="44" spans="1:5">
      <c r="A44" s="3">
        <v>45</v>
      </c>
      <c r="B44" s="4" t="str">
        <f>CONCATENATE("Elias"," ","Campbell")</f>
        <v>Elias Campbell</v>
      </c>
      <c r="C44" s="4" t="s">
        <v>456</v>
      </c>
      <c r="D44" s="4" t="s">
        <v>460</v>
      </c>
      <c r="E44" s="4" t="s">
        <v>461</v>
      </c>
    </row>
    <row r="45" spans="1:5">
      <c r="A45" s="3">
        <v>46</v>
      </c>
      <c r="B45" s="4" t="str">
        <f>CONCATENATE("Elizabeth"," ","Fry")</f>
        <v>Elizabeth Fry</v>
      </c>
      <c r="C45" s="4" t="s">
        <v>451</v>
      </c>
      <c r="D45" s="4" t="s">
        <v>464</v>
      </c>
      <c r="E45" s="4" t="s">
        <v>453</v>
      </c>
    </row>
    <row r="46" spans="1:5">
      <c r="A46" s="3">
        <v>47</v>
      </c>
      <c r="B46" s="4" t="str">
        <f>CONCATENATE("Elliot"," ","Chamberlain")</f>
        <v>Elliot Chamberlain</v>
      </c>
      <c r="C46" s="4" t="s">
        <v>451</v>
      </c>
      <c r="D46" s="4" t="s">
        <v>452</v>
      </c>
      <c r="E46" s="4" t="s">
        <v>479</v>
      </c>
    </row>
    <row r="47" spans="1:5">
      <c r="A47" s="3">
        <v>48</v>
      </c>
      <c r="B47" s="4" t="str">
        <f>CONCATENATE("Emily"," ","Bailey")</f>
        <v>Emily Bailey</v>
      </c>
      <c r="C47" s="4" t="s">
        <v>478</v>
      </c>
      <c r="D47" s="4" t="s">
        <v>464</v>
      </c>
      <c r="E47" s="4" t="s">
        <v>465</v>
      </c>
    </row>
    <row r="48" spans="1:5">
      <c r="A48" s="3">
        <v>49</v>
      </c>
      <c r="B48" s="4" t="str">
        <f>CONCATENATE("Emily"," ","Featherstone")</f>
        <v>Emily Featherstone</v>
      </c>
      <c r="C48" s="4" t="s">
        <v>451</v>
      </c>
      <c r="D48" s="4" t="s">
        <v>469</v>
      </c>
      <c r="E48" s="4" t="s">
        <v>470</v>
      </c>
    </row>
    <row r="49" spans="1:5">
      <c r="A49" s="3">
        <v>50</v>
      </c>
      <c r="B49" s="4" t="str">
        <f>CONCATENATE("Emily"," ","Moyle")</f>
        <v>Emily Moyle</v>
      </c>
      <c r="C49" s="4" t="s">
        <v>451</v>
      </c>
      <c r="D49" s="4" t="s">
        <v>464</v>
      </c>
      <c r="E49" s="4" t="s">
        <v>465</v>
      </c>
    </row>
    <row r="50" spans="1:5">
      <c r="A50" s="3">
        <v>51</v>
      </c>
      <c r="B50" s="4" t="str">
        <f>CONCATENATE("Erin"," ","Bracknell")</f>
        <v>Erin Bracknell</v>
      </c>
      <c r="C50" s="4" t="s">
        <v>468</v>
      </c>
      <c r="D50" s="4" t="s">
        <v>466</v>
      </c>
      <c r="E50" s="4" t="s">
        <v>494</v>
      </c>
    </row>
    <row r="51" spans="1:5">
      <c r="A51" s="3">
        <v>52</v>
      </c>
      <c r="B51" s="4" t="str">
        <f>CONCATENATE("erin"," ","Simpson")</f>
        <v>erin Simpson</v>
      </c>
      <c r="C51" s="4" t="s">
        <v>480</v>
      </c>
      <c r="D51" s="4" t="s">
        <v>464</v>
      </c>
      <c r="E51" s="4" t="s">
        <v>465</v>
      </c>
    </row>
    <row r="52" spans="1:5">
      <c r="A52" s="3">
        <v>53</v>
      </c>
      <c r="B52" s="4" t="str">
        <f>CONCATENATE("Evie"," ","Cameron")</f>
        <v>Evie Cameron</v>
      </c>
      <c r="C52" s="4" t="s">
        <v>451</v>
      </c>
      <c r="D52" s="4" t="s">
        <v>464</v>
      </c>
      <c r="E52" s="4" t="s">
        <v>465</v>
      </c>
    </row>
    <row r="53" spans="1:5">
      <c r="A53" s="3">
        <v>54</v>
      </c>
      <c r="B53" s="4" t="str">
        <f>CONCATENATE("Ewan"," ","Wood")</f>
        <v>Ewan Wood</v>
      </c>
      <c r="C53" s="4" t="s">
        <v>495</v>
      </c>
      <c r="D53" s="4" t="s">
        <v>469</v>
      </c>
      <c r="E53" s="4" t="s">
        <v>481</v>
      </c>
    </row>
    <row r="54" spans="1:5">
      <c r="A54" s="3">
        <v>55</v>
      </c>
      <c r="B54" s="4" t="str">
        <f>CONCATENATE("Finn"," ","Kitteridge")</f>
        <v>Finn Kitteridge</v>
      </c>
      <c r="C54" s="4" t="s">
        <v>480</v>
      </c>
      <c r="D54" s="4" t="s">
        <v>464</v>
      </c>
      <c r="E54" s="4" t="s">
        <v>475</v>
      </c>
    </row>
    <row r="55" spans="1:5">
      <c r="A55" s="3">
        <v>56</v>
      </c>
      <c r="B55" s="4" t="str">
        <f>CONCATENATE("Finn"," ","Rodgers")</f>
        <v>Finn Rodgers</v>
      </c>
      <c r="C55" s="4" t="s">
        <v>451</v>
      </c>
      <c r="D55" s="4" t="s">
        <v>466</v>
      </c>
      <c r="E55" s="4" t="s">
        <v>467</v>
      </c>
    </row>
    <row r="56" spans="1:5">
      <c r="A56" s="3">
        <v>57</v>
      </c>
      <c r="B56" s="4" t="str">
        <f>CONCATENATE("Freya"," ","Jury")</f>
        <v>Freya Jury</v>
      </c>
      <c r="C56" s="4" t="s">
        <v>459</v>
      </c>
      <c r="D56" s="4" t="s">
        <v>466</v>
      </c>
      <c r="E56" s="4" t="s">
        <v>482</v>
      </c>
    </row>
    <row r="57" spans="1:5">
      <c r="A57">
        <v>58</v>
      </c>
      <c r="B57" s="5" t="str">
        <f>CONCATENATE("Gary"," ","Smith")</f>
        <v>Gary Smith</v>
      </c>
      <c r="C57" s="5" t="s">
        <v>496</v>
      </c>
      <c r="D57" s="5" t="s">
        <v>454</v>
      </c>
      <c r="E57" s="5" t="s">
        <v>455</v>
      </c>
    </row>
    <row r="58" spans="1:5">
      <c r="A58" s="3">
        <v>59</v>
      </c>
      <c r="B58" s="4" t="str">
        <f>CONCATENATE("George"," ","Choat")</f>
        <v>George Choat</v>
      </c>
      <c r="C58" s="4" t="s">
        <v>497</v>
      </c>
      <c r="D58" s="4" t="s">
        <v>476</v>
      </c>
      <c r="E58" s="4" t="s">
        <v>477</v>
      </c>
    </row>
    <row r="59" spans="1:5">
      <c r="A59" s="3">
        <v>60</v>
      </c>
      <c r="B59" s="4" t="str">
        <f>CONCATENATE("Glen"," ","Reddington")</f>
        <v>Glen Reddington</v>
      </c>
      <c r="C59" s="4" t="s">
        <v>498</v>
      </c>
      <c r="D59" s="4" t="s">
        <v>466</v>
      </c>
      <c r="E59" s="4" t="s">
        <v>473</v>
      </c>
    </row>
    <row r="60" spans="1:5">
      <c r="A60" s="3">
        <v>61</v>
      </c>
      <c r="B60" s="4" t="str">
        <f>CONCATENATE("Gracie may"," ","Lawton")</f>
        <v>Gracie may Lawton</v>
      </c>
      <c r="C60" s="4" t="s">
        <v>463</v>
      </c>
      <c r="D60" s="4" t="s">
        <v>460</v>
      </c>
      <c r="E60" s="4" t="s">
        <v>462</v>
      </c>
    </row>
    <row r="61" spans="1:5">
      <c r="A61" s="3">
        <v>62</v>
      </c>
      <c r="B61" s="4" t="str">
        <f>CONCATENATE("Gwennan"," ","Thomas")</f>
        <v>Gwennan Thomas</v>
      </c>
      <c r="C61" s="4" t="s">
        <v>499</v>
      </c>
      <c r="D61" s="4" t="s">
        <v>460</v>
      </c>
      <c r="E61" s="4" t="s">
        <v>462</v>
      </c>
    </row>
    <row r="62" spans="1:5">
      <c r="A62" s="3">
        <v>63</v>
      </c>
      <c r="B62" s="4" t="str">
        <f>CONCATENATE("Harrison kane"," ","Lawton")</f>
        <v>Harrison kane Lawton</v>
      </c>
      <c r="C62" s="4" t="s">
        <v>463</v>
      </c>
      <c r="D62" s="4" t="s">
        <v>452</v>
      </c>
      <c r="E62" s="4" t="s">
        <v>479</v>
      </c>
    </row>
    <row r="63" spans="1:5">
      <c r="A63" s="3">
        <v>64</v>
      </c>
      <c r="B63" s="4" t="str">
        <f>CONCATENATE("Himmat singh"," ","Jandu")</f>
        <v>Himmat singh Jandu</v>
      </c>
      <c r="C63" s="4" t="s">
        <v>500</v>
      </c>
      <c r="D63" s="4" t="s">
        <v>460</v>
      </c>
      <c r="E63" s="4" t="s">
        <v>461</v>
      </c>
    </row>
    <row r="64" spans="1:5">
      <c r="A64" s="3">
        <v>65</v>
      </c>
      <c r="B64" s="4" t="str">
        <f>CONCATENATE("Holly"," ","Huett")</f>
        <v>Holly Huett</v>
      </c>
      <c r="C64" s="4" t="s">
        <v>478</v>
      </c>
      <c r="D64" s="4" t="s">
        <v>464</v>
      </c>
      <c r="E64" s="4" t="s">
        <v>465</v>
      </c>
    </row>
    <row r="65" spans="1:5">
      <c r="A65" s="3">
        <v>66</v>
      </c>
      <c r="B65" s="4" t="str">
        <f>CONCATENATE("Holly"," ","Ryan")</f>
        <v>Holly Ryan</v>
      </c>
      <c r="C65" s="4" t="s">
        <v>456</v>
      </c>
      <c r="D65" s="4" t="s">
        <v>460</v>
      </c>
      <c r="E65" s="4" t="s">
        <v>462</v>
      </c>
    </row>
    <row r="66" spans="1:5">
      <c r="A66" s="3">
        <v>67</v>
      </c>
      <c r="B66" s="4" t="str">
        <f>CONCATENATE("Hope"," ","Still")</f>
        <v>Hope Still</v>
      </c>
      <c r="C66" s="4" t="s">
        <v>493</v>
      </c>
      <c r="D66" s="4" t="s">
        <v>464</v>
      </c>
      <c r="E66" s="4" t="s">
        <v>465</v>
      </c>
    </row>
    <row r="67" spans="1:5">
      <c r="A67" s="3">
        <v>68</v>
      </c>
      <c r="B67" s="4" t="str">
        <f>CONCATENATE("Ifeanyi"," ","Okoro")</f>
        <v>Ifeanyi Okoro</v>
      </c>
      <c r="C67" s="4" t="s">
        <v>451</v>
      </c>
      <c r="D67" s="4" t="s">
        <v>466</v>
      </c>
      <c r="E67" s="4" t="s">
        <v>467</v>
      </c>
    </row>
    <row r="68" spans="1:5">
      <c r="A68" s="3">
        <v>69</v>
      </c>
      <c r="B68" s="4" t="str">
        <f>CONCATENATE("Ikenna"," ","Azodoh")</f>
        <v>Ikenna Azodoh</v>
      </c>
      <c r="C68" s="4" t="s">
        <v>493</v>
      </c>
      <c r="D68" s="4" t="s">
        <v>460</v>
      </c>
      <c r="E68" s="4" t="s">
        <v>461</v>
      </c>
    </row>
    <row r="69" spans="1:5">
      <c r="A69" s="3">
        <v>70</v>
      </c>
      <c r="B69" s="4" t="str">
        <f>CONCATENATE("Isabelle"," ","Humphreys")</f>
        <v>Isabelle Humphreys</v>
      </c>
      <c r="C69" s="4" t="s">
        <v>468</v>
      </c>
      <c r="D69" s="4" t="s">
        <v>466</v>
      </c>
      <c r="E69" s="4" t="s">
        <v>482</v>
      </c>
    </row>
    <row r="70" spans="1:5">
      <c r="A70" s="3">
        <v>71</v>
      </c>
      <c r="B70" s="4" t="str">
        <f>CONCATENATE("Isabelle"," ","Kyson")</f>
        <v>Isabelle Kyson</v>
      </c>
      <c r="C70" s="4" t="s">
        <v>501</v>
      </c>
      <c r="D70" s="4" t="s">
        <v>464</v>
      </c>
      <c r="E70" s="4" t="s">
        <v>465</v>
      </c>
    </row>
    <row r="71" spans="1:5">
      <c r="A71" s="3">
        <v>72</v>
      </c>
      <c r="B71" s="4" t="str">
        <f>CONCATENATE("Jacob"," ","Graham")</f>
        <v>Jacob Graham</v>
      </c>
      <c r="C71" s="4" t="s">
        <v>451</v>
      </c>
      <c r="D71" s="4" t="s">
        <v>452</v>
      </c>
      <c r="E71" s="4" t="s">
        <v>479</v>
      </c>
    </row>
    <row r="72" spans="1:5">
      <c r="A72" s="3">
        <v>73</v>
      </c>
      <c r="B72" s="4" t="str">
        <f>CONCATENATE("Jake"," ","Foster")</f>
        <v>Jake Foster</v>
      </c>
      <c r="C72" s="4" t="s">
        <v>451</v>
      </c>
      <c r="D72" s="4" t="s">
        <v>464</v>
      </c>
      <c r="E72" s="4" t="s">
        <v>475</v>
      </c>
    </row>
    <row r="73" spans="1:5">
      <c r="A73" s="3">
        <v>74</v>
      </c>
      <c r="B73" s="4" t="str">
        <f>CONCATENATE("Jamie"," ","Holme")</f>
        <v>Jamie Holme</v>
      </c>
      <c r="C73" s="4" t="s">
        <v>468</v>
      </c>
      <c r="D73" s="4" t="s">
        <v>457</v>
      </c>
      <c r="E73" s="4" t="s">
        <v>458</v>
      </c>
    </row>
    <row r="74" spans="1:5">
      <c r="A74" s="3">
        <v>75</v>
      </c>
      <c r="B74" s="4" t="str">
        <f>CONCATENATE("Jasmine"," ","Mark")</f>
        <v>Jasmine Mark</v>
      </c>
      <c r="C74" s="4" t="s">
        <v>451</v>
      </c>
      <c r="D74" s="4" t="s">
        <v>460</v>
      </c>
      <c r="E74" s="4" t="s">
        <v>462</v>
      </c>
    </row>
    <row r="75" spans="1:5">
      <c r="A75" s="3">
        <v>76</v>
      </c>
      <c r="B75" s="4" t="str">
        <f>CONCATENATE("Jasper"," ","Emmanuel")</f>
        <v>Jasper Emmanuel</v>
      </c>
      <c r="C75" s="4" t="s">
        <v>451</v>
      </c>
      <c r="D75" s="4" t="s">
        <v>452</v>
      </c>
      <c r="E75" s="4" t="s">
        <v>479</v>
      </c>
    </row>
    <row r="76" spans="1:5">
      <c r="A76" s="3">
        <v>77</v>
      </c>
      <c r="B76" s="4" t="str">
        <f>CONCATENATE("Jessica"," ","Heath")</f>
        <v>Jessica Heath</v>
      </c>
      <c r="C76" s="4" t="s">
        <v>478</v>
      </c>
      <c r="D76" s="4" t="s">
        <v>464</v>
      </c>
      <c r="E76" s="4" t="s">
        <v>465</v>
      </c>
    </row>
    <row r="77" spans="1:5">
      <c r="A77" s="3">
        <v>78</v>
      </c>
      <c r="B77" s="4" t="str">
        <f>CONCATENATE("Jessica"," ","Penny")</f>
        <v>Jessica Penny</v>
      </c>
      <c r="C77" s="4" t="s">
        <v>488</v>
      </c>
      <c r="D77" s="4" t="s">
        <v>452</v>
      </c>
      <c r="E77" s="4" t="s">
        <v>453</v>
      </c>
    </row>
    <row r="78" spans="1:5">
      <c r="A78" s="3">
        <v>79</v>
      </c>
      <c r="B78" s="4" t="str">
        <f>CONCATENATE("Joe"," ","Appiah")</f>
        <v>Joe Appiah</v>
      </c>
      <c r="C78" s="4" t="s">
        <v>491</v>
      </c>
      <c r="D78" s="4" t="s">
        <v>454</v>
      </c>
      <c r="E78" s="4" t="s">
        <v>455</v>
      </c>
    </row>
    <row r="79" spans="1:5">
      <c r="A79" s="3">
        <v>80</v>
      </c>
      <c r="B79" s="4" t="str">
        <f>CONCATENATE("John"," ","Foster")</f>
        <v>John Foster</v>
      </c>
      <c r="C79" s="4" t="s">
        <v>451</v>
      </c>
      <c r="D79" s="4" t="s">
        <v>454</v>
      </c>
      <c r="E79" s="4" t="s">
        <v>455</v>
      </c>
    </row>
    <row r="80" spans="1:5">
      <c r="A80" s="3">
        <v>81</v>
      </c>
      <c r="B80" s="4" t="str">
        <f>CONCATENATE("Josephine"," ","Bassett")</f>
        <v>Josephine Bassett</v>
      </c>
      <c r="C80" s="4" t="s">
        <v>499</v>
      </c>
      <c r="D80" s="4" t="s">
        <v>452</v>
      </c>
      <c r="E80" s="4" t="s">
        <v>453</v>
      </c>
    </row>
    <row r="81" spans="1:5">
      <c r="A81" s="3">
        <v>82</v>
      </c>
      <c r="B81" s="4" t="str">
        <f>CONCATENATE("Josh"," ","Buddle-Smith")</f>
        <v>Josh Buddle-Smith</v>
      </c>
      <c r="C81" s="4" t="s">
        <v>480</v>
      </c>
      <c r="D81" s="4" t="s">
        <v>452</v>
      </c>
      <c r="E81" s="4" t="s">
        <v>479</v>
      </c>
    </row>
    <row r="82" spans="1:5">
      <c r="A82">
        <v>83</v>
      </c>
      <c r="B82" s="5" t="str">
        <f>CONCATENATE("Kaspars"," ","Kazemaks")</f>
        <v>Kaspars Kazemaks</v>
      </c>
      <c r="C82" s="5" t="s">
        <v>502</v>
      </c>
      <c r="D82" s="5" t="s">
        <v>476</v>
      </c>
      <c r="E82" s="5" t="s">
        <v>477</v>
      </c>
    </row>
    <row r="83" spans="1:5">
      <c r="A83" s="3">
        <v>84</v>
      </c>
      <c r="B83" s="4" t="str">
        <f>CONCATENATE("Katie"," ","Rothery")</f>
        <v>Katie Rothery</v>
      </c>
      <c r="C83" s="4" t="s">
        <v>451</v>
      </c>
      <c r="D83" s="4" t="s">
        <v>466</v>
      </c>
      <c r="E83" s="4" t="s">
        <v>482</v>
      </c>
    </row>
    <row r="84" spans="1:5">
      <c r="A84" s="3">
        <v>85</v>
      </c>
      <c r="B84" s="4" t="str">
        <f>CONCATENATE("Katie"," ","Scoones")</f>
        <v>Katie Scoones</v>
      </c>
      <c r="C84" s="4" t="s">
        <v>459</v>
      </c>
      <c r="D84" s="4" t="s">
        <v>457</v>
      </c>
      <c r="E84" s="4" t="s">
        <v>503</v>
      </c>
    </row>
    <row r="85" spans="1:5">
      <c r="A85" s="3">
        <v>86</v>
      </c>
      <c r="B85" s="4" t="str">
        <f>CONCATENATE("Kevin"," ","Still")</f>
        <v>Kevin Still</v>
      </c>
      <c r="C85" s="4" t="s">
        <v>493</v>
      </c>
      <c r="D85" s="4" t="s">
        <v>454</v>
      </c>
      <c r="E85" s="4" t="s">
        <v>455</v>
      </c>
    </row>
    <row r="86" spans="1:5">
      <c r="A86" s="3">
        <v>87</v>
      </c>
      <c r="B86" s="4" t="str">
        <f>CONCATENATE("Lara"," ","Hambleton")</f>
        <v>Lara Hambleton</v>
      </c>
      <c r="C86" s="4" t="s">
        <v>504</v>
      </c>
      <c r="D86" s="4" t="s">
        <v>469</v>
      </c>
      <c r="E86" s="4" t="s">
        <v>470</v>
      </c>
    </row>
    <row r="87" spans="1:5">
      <c r="A87" s="3">
        <v>88</v>
      </c>
      <c r="B87" s="4" t="str">
        <f>CONCATENATE("Lewis"," ","Mills")</f>
        <v>Lewis Mills</v>
      </c>
      <c r="C87" s="4" t="s">
        <v>480</v>
      </c>
      <c r="D87" s="4" t="s">
        <v>469</v>
      </c>
      <c r="E87" s="4" t="s">
        <v>481</v>
      </c>
    </row>
    <row r="88" spans="1:5">
      <c r="A88" s="3">
        <v>89</v>
      </c>
      <c r="B88" s="4" t="str">
        <f>CONCATENATE("Lexie"," ","Hammon")</f>
        <v>Lexie Hammon</v>
      </c>
      <c r="C88" s="4" t="s">
        <v>459</v>
      </c>
      <c r="D88" s="4" t="s">
        <v>469</v>
      </c>
      <c r="E88" s="4" t="s">
        <v>470</v>
      </c>
    </row>
    <row r="89" spans="1:5">
      <c r="A89" s="3">
        <v>90</v>
      </c>
      <c r="B89" s="4" t="str">
        <f>CONCATENATE("Lily"," ","Hartman")</f>
        <v>Lily Hartman</v>
      </c>
      <c r="C89" s="4" t="s">
        <v>456</v>
      </c>
      <c r="D89" s="4" t="s">
        <v>460</v>
      </c>
      <c r="E89" s="4" t="s">
        <v>462</v>
      </c>
    </row>
    <row r="90" spans="1:5">
      <c r="A90" s="3">
        <v>91</v>
      </c>
      <c r="B90" s="4" t="str">
        <f>CONCATENATE("Lorcan"," ","Rodgers")</f>
        <v>Lorcan Rodgers</v>
      </c>
      <c r="C90" s="4" t="s">
        <v>451</v>
      </c>
      <c r="D90" s="4" t="s">
        <v>469</v>
      </c>
      <c r="E90" s="4" t="s">
        <v>481</v>
      </c>
    </row>
    <row r="91" spans="1:5">
      <c r="A91" s="3">
        <v>92</v>
      </c>
      <c r="B91" s="4" t="str">
        <f>CONCATENATE("Lord"," ","Owusu")</f>
        <v>Lord Owusu</v>
      </c>
      <c r="C91" s="4" t="s">
        <v>505</v>
      </c>
      <c r="D91" s="4" t="s">
        <v>457</v>
      </c>
      <c r="E91" s="4" t="s">
        <v>458</v>
      </c>
    </row>
    <row r="92" spans="1:5">
      <c r="A92" s="3">
        <v>93</v>
      </c>
      <c r="B92" s="4" t="str">
        <f>CONCATENATE("Lucas"," ","Cameron")</f>
        <v>Lucas Cameron</v>
      </c>
      <c r="C92" s="4" t="s">
        <v>451</v>
      </c>
      <c r="D92" s="4" t="s">
        <v>460</v>
      </c>
      <c r="E92" s="4" t="s">
        <v>461</v>
      </c>
    </row>
    <row r="93" spans="1:5">
      <c r="A93" s="3">
        <v>94</v>
      </c>
      <c r="B93" s="4" t="str">
        <f>CONCATENATE("Lucy"," ","Hope")</f>
        <v>Lucy Hope</v>
      </c>
      <c r="C93" s="4" t="s">
        <v>451</v>
      </c>
      <c r="D93" s="4" t="s">
        <v>469</v>
      </c>
      <c r="E93" s="4" t="s">
        <v>470</v>
      </c>
    </row>
    <row r="94" spans="1:5">
      <c r="A94" s="3">
        <v>95</v>
      </c>
      <c r="B94" s="4" t="str">
        <f>CONCATENATE("Lucy"," ","Morgan-brown")</f>
        <v>Lucy Morgan-brown</v>
      </c>
      <c r="C94" s="4" t="s">
        <v>499</v>
      </c>
      <c r="D94" s="4" t="s">
        <v>469</v>
      </c>
      <c r="E94" s="4" t="s">
        <v>470</v>
      </c>
    </row>
    <row r="95" spans="1:5">
      <c r="A95">
        <v>96</v>
      </c>
      <c r="B95" s="5" t="str">
        <f>CONCATENATE("Lucy"," ","Tallon")</f>
        <v>Lucy Tallon</v>
      </c>
      <c r="C95" s="5" t="s">
        <v>488</v>
      </c>
      <c r="D95" s="5" t="s">
        <v>452</v>
      </c>
      <c r="E95" s="5" t="s">
        <v>453</v>
      </c>
    </row>
    <row r="96" spans="1:5">
      <c r="A96" s="3">
        <v>97</v>
      </c>
      <c r="B96" s="4" t="str">
        <f>CONCATENATE("Luke"," ","Finch")</f>
        <v>Luke Finch</v>
      </c>
      <c r="C96" s="4" t="s">
        <v>501</v>
      </c>
      <c r="D96" s="4" t="s">
        <v>452</v>
      </c>
      <c r="E96" s="6" t="s">
        <v>479</v>
      </c>
    </row>
    <row r="97" spans="1:5">
      <c r="A97" s="3">
        <v>98</v>
      </c>
      <c r="B97" s="4" t="str">
        <f>CONCATENATE("Luke"," ","Sandell")</f>
        <v>Luke Sandell</v>
      </c>
      <c r="C97" s="4" t="s">
        <v>500</v>
      </c>
      <c r="D97" s="4" t="s">
        <v>460</v>
      </c>
      <c r="E97" s="4" t="s">
        <v>461</v>
      </c>
    </row>
    <row r="98" spans="1:5">
      <c r="A98">
        <v>99</v>
      </c>
      <c r="B98" s="5" t="str">
        <f>CONCATENATE("Luke"," ","Sargeant")</f>
        <v>Luke Sargeant</v>
      </c>
      <c r="C98" s="5" t="s">
        <v>491</v>
      </c>
      <c r="D98" s="5" t="s">
        <v>457</v>
      </c>
      <c r="E98" s="5" t="s">
        <v>458</v>
      </c>
    </row>
    <row r="99" spans="1:5">
      <c r="A99" s="3">
        <v>100</v>
      </c>
      <c r="B99" s="4" t="str">
        <f>CONCATENATE("Manroop kaur"," ","Jandu")</f>
        <v>Manroop kaur Jandu</v>
      </c>
      <c r="C99" s="4" t="s">
        <v>500</v>
      </c>
      <c r="D99" s="4" t="s">
        <v>460</v>
      </c>
      <c r="E99" s="4" t="s">
        <v>462</v>
      </c>
    </row>
    <row r="100" spans="1:5">
      <c r="A100">
        <v>101</v>
      </c>
      <c r="B100" s="5" t="str">
        <f>CONCATENATE("Marilyn"," ","Nwawulor kazemaks")</f>
        <v>Marilyn Nwawulor kazemaks</v>
      </c>
      <c r="C100" s="5" t="s">
        <v>506</v>
      </c>
      <c r="D100" s="5" t="s">
        <v>457</v>
      </c>
      <c r="E100" s="5" t="s">
        <v>458</v>
      </c>
    </row>
    <row r="101" spans="1:5">
      <c r="A101" s="3">
        <v>102</v>
      </c>
      <c r="B101" s="4" t="str">
        <f>CONCATENATE("Mark"," ","Hall")</f>
        <v>Mark Hall</v>
      </c>
      <c r="C101" s="4" t="s">
        <v>491</v>
      </c>
      <c r="D101" s="4" t="s">
        <v>457</v>
      </c>
      <c r="E101" s="4" t="s">
        <v>458</v>
      </c>
    </row>
    <row r="102" spans="1:5">
      <c r="A102" s="3">
        <v>103</v>
      </c>
      <c r="B102" s="4" t="str">
        <f>CONCATENATE("Mark"," ","Hanson")</f>
        <v>Mark Hanson</v>
      </c>
      <c r="C102" s="4" t="s">
        <v>505</v>
      </c>
      <c r="D102" s="4" t="s">
        <v>476</v>
      </c>
      <c r="E102" s="4" t="s">
        <v>477</v>
      </c>
    </row>
    <row r="103" spans="1:5">
      <c r="A103" s="3">
        <v>104</v>
      </c>
      <c r="B103" s="4" t="str">
        <f>CONCATENATE("Marley"," ","Godden")</f>
        <v>Marley Godden</v>
      </c>
      <c r="C103" s="4" t="s">
        <v>451</v>
      </c>
      <c r="D103" s="4" t="s">
        <v>457</v>
      </c>
      <c r="E103" s="4" t="s">
        <v>458</v>
      </c>
    </row>
    <row r="104" spans="1:5">
      <c r="A104" s="3">
        <v>105</v>
      </c>
      <c r="B104" s="4" t="str">
        <f>CONCATENATE("Mathew"," ","Beech")</f>
        <v>Mathew Beech</v>
      </c>
      <c r="C104" s="4" t="s">
        <v>459</v>
      </c>
      <c r="D104" s="4" t="s">
        <v>457</v>
      </c>
      <c r="E104" s="4" t="s">
        <v>458</v>
      </c>
    </row>
    <row r="105" spans="1:5">
      <c r="A105">
        <v>106</v>
      </c>
      <c r="B105" s="5" t="str">
        <f>CONCATENATE("Matilda"," ","Canty")</f>
        <v>Matilda Canty</v>
      </c>
      <c r="C105" s="5" t="s">
        <v>507</v>
      </c>
      <c r="D105" s="5" t="s">
        <v>452</v>
      </c>
      <c r="E105" s="5" t="s">
        <v>453</v>
      </c>
    </row>
    <row r="106" spans="1:5">
      <c r="A106" s="3">
        <v>107</v>
      </c>
      <c r="B106" s="4" t="str">
        <f>CONCATENATE("Matilda"," ","Holliday")</f>
        <v>Matilda Holliday</v>
      </c>
      <c r="C106" s="4" t="s">
        <v>500</v>
      </c>
      <c r="D106" s="4" t="s">
        <v>460</v>
      </c>
      <c r="E106" s="4" t="s">
        <v>462</v>
      </c>
    </row>
    <row r="107" spans="1:5">
      <c r="A107">
        <v>108</v>
      </c>
      <c r="B107" s="5" t="str">
        <f>CONCATENATE("Matthew"," ","Francis")</f>
        <v>Matthew Francis</v>
      </c>
      <c r="C107" s="5" t="s">
        <v>480</v>
      </c>
      <c r="D107" s="5" t="s">
        <v>469</v>
      </c>
      <c r="E107" s="5" t="s">
        <v>481</v>
      </c>
    </row>
    <row r="108" spans="1:5">
      <c r="A108" s="3">
        <v>109</v>
      </c>
      <c r="B108" s="4" t="str">
        <f>CONCATENATE("Max"," ","Thorne")</f>
        <v>Max Thorne</v>
      </c>
      <c r="C108" s="4" t="s">
        <v>451</v>
      </c>
      <c r="D108" s="4" t="s">
        <v>464</v>
      </c>
      <c r="E108" s="4" t="s">
        <v>475</v>
      </c>
    </row>
    <row r="109" spans="1:5">
      <c r="A109" s="3">
        <v>110</v>
      </c>
      <c r="B109" s="4" t="str">
        <f>CONCATENATE("Melissa"," ","Cagan")</f>
        <v>Melissa Cagan</v>
      </c>
      <c r="C109" s="4" t="s">
        <v>451</v>
      </c>
      <c r="D109" s="4" t="s">
        <v>464</v>
      </c>
      <c r="E109" s="4" t="s">
        <v>465</v>
      </c>
    </row>
    <row r="110" spans="1:5">
      <c r="A110" s="3">
        <v>111</v>
      </c>
      <c r="B110" s="4" t="str">
        <f>CONCATENATE("Myles"," ","Xavier")</f>
        <v>Myles Xavier</v>
      </c>
      <c r="C110" s="4" t="s">
        <v>480</v>
      </c>
      <c r="D110" s="4" t="s">
        <v>469</v>
      </c>
      <c r="E110" s="4" t="s">
        <v>481</v>
      </c>
    </row>
    <row r="111" spans="1:5">
      <c r="A111" s="3">
        <v>112</v>
      </c>
      <c r="B111" s="4" t="str">
        <f>CONCATENATE("Natalie"," ","Mann")</f>
        <v>Natalie Mann</v>
      </c>
      <c r="C111" s="4" t="s">
        <v>508</v>
      </c>
      <c r="D111" s="4" t="s">
        <v>476</v>
      </c>
      <c r="E111" s="4" t="s">
        <v>509</v>
      </c>
    </row>
    <row r="112" spans="1:5">
      <c r="A112" s="3">
        <v>113</v>
      </c>
      <c r="B112" s="4" t="str">
        <f>CONCATENATE("Nia"," ","Thomas")</f>
        <v>Nia Thomas</v>
      </c>
      <c r="C112" s="4" t="s">
        <v>499</v>
      </c>
      <c r="D112" s="4" t="s">
        <v>464</v>
      </c>
      <c r="E112" s="4" t="s">
        <v>465</v>
      </c>
    </row>
    <row r="113" spans="1:5">
      <c r="A113" s="3">
        <v>114</v>
      </c>
      <c r="B113" s="4" t="str">
        <f>CONCATENATE("Noah"," ","Jennings")</f>
        <v>Noah Jennings</v>
      </c>
      <c r="C113" s="4" t="s">
        <v>459</v>
      </c>
      <c r="D113" s="4" t="s">
        <v>460</v>
      </c>
      <c r="E113" s="4" t="s">
        <v>461</v>
      </c>
    </row>
    <row r="114" spans="1:5">
      <c r="A114" s="3">
        <v>115</v>
      </c>
      <c r="B114" s="4" t="str">
        <f>CONCATENATE("Oliver"," ","Gregory")</f>
        <v>Oliver Gregory</v>
      </c>
      <c r="C114" s="4" t="s">
        <v>510</v>
      </c>
      <c r="D114" s="4" t="s">
        <v>466</v>
      </c>
      <c r="E114" s="4" t="s">
        <v>467</v>
      </c>
    </row>
    <row r="115" spans="1:5">
      <c r="A115" s="3">
        <v>116</v>
      </c>
      <c r="B115" s="4" t="str">
        <f>CONCATENATE("Ollie"," ","Rodwell")</f>
        <v>Ollie Rodwell</v>
      </c>
      <c r="C115" s="4" t="s">
        <v>451</v>
      </c>
      <c r="D115" s="4" t="s">
        <v>452</v>
      </c>
      <c r="E115" s="4" t="s">
        <v>479</v>
      </c>
    </row>
    <row r="116" spans="1:5">
      <c r="A116" s="3">
        <v>117</v>
      </c>
      <c r="B116" s="4" t="str">
        <f>CONCATENATE("Oskar"," ","Kyson")</f>
        <v>Oskar Kyson</v>
      </c>
      <c r="C116" s="4" t="s">
        <v>501</v>
      </c>
      <c r="D116" s="4" t="s">
        <v>460</v>
      </c>
      <c r="E116" s="4" t="s">
        <v>461</v>
      </c>
    </row>
    <row r="117" spans="1:5">
      <c r="A117" s="3">
        <v>118</v>
      </c>
      <c r="B117" s="4" t="str">
        <f>CONCATENATE("Pierre"," ","walker")</f>
        <v>Pierre walker</v>
      </c>
      <c r="C117" s="4" t="s">
        <v>511</v>
      </c>
      <c r="D117" s="4" t="s">
        <v>457</v>
      </c>
      <c r="E117" s="4" t="s">
        <v>458</v>
      </c>
    </row>
    <row r="118" spans="1:5">
      <c r="A118" s="3">
        <v>119</v>
      </c>
      <c r="B118" s="4" t="str">
        <f>CONCATENATE("Princess"," ","Asemota")</f>
        <v>Princess Asemota</v>
      </c>
      <c r="C118" s="4" t="s">
        <v>451</v>
      </c>
      <c r="D118" s="4" t="s">
        <v>452</v>
      </c>
      <c r="E118" s="4" t="s">
        <v>453</v>
      </c>
    </row>
    <row r="119" spans="1:5">
      <c r="A119" s="3">
        <v>120</v>
      </c>
      <c r="B119" s="4" t="str">
        <f>CONCATENATE("Reece"," ","Perkins")</f>
        <v>Reece Perkins</v>
      </c>
      <c r="C119" s="4" t="s">
        <v>451</v>
      </c>
      <c r="D119" s="4" t="s">
        <v>469</v>
      </c>
      <c r="E119" s="4" t="s">
        <v>481</v>
      </c>
    </row>
    <row r="120" spans="1:5">
      <c r="A120" s="3">
        <v>121</v>
      </c>
      <c r="B120" s="4" t="str">
        <f>CONCATENATE("Reef"," ","Page")</f>
        <v>Reef Page</v>
      </c>
      <c r="C120" s="4" t="s">
        <v>463</v>
      </c>
      <c r="D120" s="4" t="s">
        <v>452</v>
      </c>
      <c r="E120" s="4" t="s">
        <v>479</v>
      </c>
    </row>
    <row r="121" spans="1:5">
      <c r="A121" s="3">
        <v>122</v>
      </c>
      <c r="B121" s="4" t="str">
        <f>CONCATENATE("Richard"," ","Scoones")</f>
        <v>Richard Scoones</v>
      </c>
      <c r="C121" s="4" t="s">
        <v>459</v>
      </c>
      <c r="D121" s="4" t="s">
        <v>472</v>
      </c>
      <c r="E121" s="4" t="s">
        <v>473</v>
      </c>
    </row>
    <row r="122" spans="1:5">
      <c r="A122" s="3">
        <v>123</v>
      </c>
      <c r="B122" s="4" t="str">
        <f>CONCATENATE("Ruby"," ","Towler")</f>
        <v>Ruby Towler</v>
      </c>
      <c r="C122" s="4" t="s">
        <v>451</v>
      </c>
      <c r="D122" s="4" t="s">
        <v>452</v>
      </c>
      <c r="E122" s="4" t="s">
        <v>453</v>
      </c>
    </row>
    <row r="123" spans="1:5">
      <c r="A123" s="3">
        <v>124</v>
      </c>
      <c r="B123" s="4" t="str">
        <f>CONCATENATE("Samuel"," ","Ebun")</f>
        <v>Samuel Ebun</v>
      </c>
      <c r="C123" s="4" t="s">
        <v>451</v>
      </c>
      <c r="D123" s="4" t="s">
        <v>452</v>
      </c>
      <c r="E123" s="4" t="s">
        <v>479</v>
      </c>
    </row>
    <row r="124" spans="1:5">
      <c r="A124" s="3">
        <v>125</v>
      </c>
      <c r="B124" s="4" t="str">
        <f>CONCATENATE("Sarah"," ","Mitchell")</f>
        <v>Sarah Mitchell</v>
      </c>
      <c r="C124" s="4" t="s">
        <v>451</v>
      </c>
      <c r="D124" s="4" t="s">
        <v>452</v>
      </c>
      <c r="E124" s="4" t="s">
        <v>453</v>
      </c>
    </row>
    <row r="125" spans="1:5">
      <c r="A125" s="3">
        <v>126</v>
      </c>
      <c r="B125" s="4" t="str">
        <f>CONCATENATE("Sean"," ","Rodwell")</f>
        <v>Sean Rodwell</v>
      </c>
      <c r="C125" s="4" t="s">
        <v>451</v>
      </c>
      <c r="D125" s="4" t="s">
        <v>457</v>
      </c>
      <c r="E125" s="4" t="s">
        <v>458</v>
      </c>
    </row>
    <row r="126" spans="1:5">
      <c r="A126" s="3">
        <v>127</v>
      </c>
      <c r="B126" s="4" t="str">
        <f>CONCATENATE("Shemar"," ","Boldizsar")</f>
        <v>Shemar Boldizsar</v>
      </c>
      <c r="C126" s="4" t="s">
        <v>512</v>
      </c>
      <c r="D126" s="4" t="s">
        <v>457</v>
      </c>
      <c r="E126" s="4" t="s">
        <v>458</v>
      </c>
    </row>
    <row r="127" spans="1:5">
      <c r="A127" s="3">
        <v>128</v>
      </c>
      <c r="B127" s="4" t="str">
        <f>CONCATENATE("Sophie"," ","Nugent")</f>
        <v>Sophie Nugent</v>
      </c>
      <c r="C127" s="4" t="s">
        <v>478</v>
      </c>
      <c r="D127" s="4" t="s">
        <v>452</v>
      </c>
      <c r="E127" s="4" t="s">
        <v>453</v>
      </c>
    </row>
    <row r="128" spans="1:5">
      <c r="A128" s="3">
        <v>129</v>
      </c>
      <c r="B128" s="4" t="str">
        <f>CONCATENATE("Sophie"," ","Shaw")</f>
        <v>Sophie Shaw</v>
      </c>
      <c r="C128" s="4" t="s">
        <v>451</v>
      </c>
      <c r="D128" s="4" t="s">
        <v>466</v>
      </c>
      <c r="E128" s="4" t="s">
        <v>482</v>
      </c>
    </row>
    <row r="129" spans="1:5">
      <c r="A129" s="3">
        <v>130</v>
      </c>
      <c r="B129" s="4" t="str">
        <f>CONCATENATE("Stanley"," ","Cook")</f>
        <v>Stanley Cook</v>
      </c>
      <c r="C129" s="4" t="s">
        <v>451</v>
      </c>
      <c r="D129" s="4" t="s">
        <v>464</v>
      </c>
      <c r="E129" s="4" t="s">
        <v>475</v>
      </c>
    </row>
    <row r="130" spans="1:5">
      <c r="A130" s="3">
        <v>131</v>
      </c>
      <c r="B130" s="4" t="str">
        <f>CONCATENATE("Stephen"," ","Turpie")</f>
        <v>Stephen Turpie</v>
      </c>
      <c r="C130" s="4" t="s">
        <v>451</v>
      </c>
      <c r="D130" s="4" t="s">
        <v>454</v>
      </c>
      <c r="E130" s="4" t="s">
        <v>455</v>
      </c>
    </row>
    <row r="131" spans="1:5">
      <c r="A131" s="3">
        <v>132</v>
      </c>
      <c r="B131" s="4" t="str">
        <f>CONCATENATE("Steve"," ","Rodwell")</f>
        <v>Steve Rodwell</v>
      </c>
      <c r="C131" s="4" t="s">
        <v>451</v>
      </c>
      <c r="D131" s="4" t="s">
        <v>513</v>
      </c>
      <c r="E131" s="4" t="s">
        <v>514</v>
      </c>
    </row>
    <row r="132" spans="1:5">
      <c r="A132" s="3">
        <v>133</v>
      </c>
      <c r="B132" s="4" t="str">
        <f>CONCATENATE("Steve"," ","Tredray")</f>
        <v>Steve Tredray</v>
      </c>
      <c r="C132" s="4" t="s">
        <v>508</v>
      </c>
      <c r="D132" s="4" t="s">
        <v>457</v>
      </c>
      <c r="E132" s="4" t="s">
        <v>458</v>
      </c>
    </row>
    <row r="133" spans="1:5">
      <c r="A133" s="3">
        <v>134</v>
      </c>
      <c r="B133" s="4" t="str">
        <f>CONCATENATE("Summer"," ","Salter")</f>
        <v>Summer Salter</v>
      </c>
      <c r="C133" s="4" t="s">
        <v>451</v>
      </c>
      <c r="D133" s="4" t="s">
        <v>466</v>
      </c>
      <c r="E133" s="4" t="s">
        <v>482</v>
      </c>
    </row>
    <row r="134" spans="1:5">
      <c r="A134" s="3">
        <v>135</v>
      </c>
      <c r="B134" s="4" t="str">
        <f>CONCATENATE("Teddy"," ","Newson")</f>
        <v>Teddy Newson</v>
      </c>
      <c r="C134" s="4" t="s">
        <v>515</v>
      </c>
      <c r="D134" s="4" t="s">
        <v>460</v>
      </c>
      <c r="E134" s="4" t="s">
        <v>461</v>
      </c>
    </row>
    <row r="135" spans="1:5">
      <c r="A135" s="3">
        <v>136</v>
      </c>
      <c r="B135" s="4" t="str">
        <f>CONCATENATE("Theo"," ","Ronchetti")</f>
        <v>Theo Ronchetti</v>
      </c>
      <c r="C135" s="4" t="s">
        <v>451</v>
      </c>
      <c r="D135" s="4" t="s">
        <v>464</v>
      </c>
      <c r="E135" s="4" t="s">
        <v>475</v>
      </c>
    </row>
    <row r="136" spans="1:5">
      <c r="A136" s="3">
        <v>137</v>
      </c>
      <c r="B136" s="4" t="str">
        <f>CONCATENATE("Tia"," ","Leaver")</f>
        <v>Tia Leaver</v>
      </c>
      <c r="C136" s="4" t="s">
        <v>456</v>
      </c>
      <c r="D136" s="4" t="s">
        <v>460</v>
      </c>
      <c r="E136" s="4" t="s">
        <v>462</v>
      </c>
    </row>
    <row r="137" spans="1:5">
      <c r="A137" s="3">
        <v>138</v>
      </c>
      <c r="B137" s="4" t="str">
        <f>CONCATENATE("Tilly"," ","Ryan")</f>
        <v>Tilly Ryan</v>
      </c>
      <c r="C137" s="4" t="s">
        <v>488</v>
      </c>
      <c r="D137" s="4" t="s">
        <v>460</v>
      </c>
      <c r="E137" s="4" t="s">
        <v>462</v>
      </c>
    </row>
    <row r="138" spans="1:5">
      <c r="A138" s="3">
        <v>139</v>
      </c>
      <c r="B138" s="4" t="str">
        <f>CONCATENATE("Tobechi"," ","Azodoh")</f>
        <v>Tobechi Azodoh</v>
      </c>
      <c r="C138" s="4" t="s">
        <v>493</v>
      </c>
      <c r="D138" s="4" t="s">
        <v>460</v>
      </c>
      <c r="E138" s="4" t="s">
        <v>461</v>
      </c>
    </row>
    <row r="139" spans="1:5">
      <c r="A139" s="3">
        <v>140</v>
      </c>
      <c r="B139" s="4" t="str">
        <f>CONCATENATE("Tobiah"," ","Falowo")</f>
        <v>Tobiah Falowo</v>
      </c>
      <c r="C139" s="4" t="s">
        <v>456</v>
      </c>
      <c r="D139" s="4" t="s">
        <v>452</v>
      </c>
      <c r="E139" s="4" t="s">
        <v>479</v>
      </c>
    </row>
    <row r="140" spans="1:5">
      <c r="A140" s="3">
        <v>141</v>
      </c>
      <c r="B140" s="4" t="str">
        <f>CONCATENATE("Tom"," ","Walker")</f>
        <v>Tom Walker</v>
      </c>
      <c r="C140" s="4" t="s">
        <v>495</v>
      </c>
      <c r="D140" s="4" t="s">
        <v>464</v>
      </c>
      <c r="E140" s="4" t="s">
        <v>475</v>
      </c>
    </row>
    <row r="141" spans="1:5">
      <c r="A141" s="3">
        <v>142</v>
      </c>
      <c r="B141" s="4" t="str">
        <f>CONCATENATE("Toyin"," ","Omosini")</f>
        <v>Toyin Omosini</v>
      </c>
      <c r="C141" s="4" t="s">
        <v>456</v>
      </c>
      <c r="D141" s="4" t="s">
        <v>460</v>
      </c>
      <c r="E141" s="4" t="s">
        <v>461</v>
      </c>
    </row>
    <row r="142" spans="1:5">
      <c r="A142" s="3">
        <v>143</v>
      </c>
      <c r="B142" s="4" t="str">
        <f>CONCATENATE("William"," ","Heathcote")</f>
        <v>William Heathcote</v>
      </c>
      <c r="C142" s="4" t="s">
        <v>451</v>
      </c>
      <c r="D142" s="4" t="s">
        <v>466</v>
      </c>
      <c r="E142" s="4" t="s">
        <v>467</v>
      </c>
    </row>
    <row r="143" spans="1:5">
      <c r="A143" s="3">
        <v>144</v>
      </c>
      <c r="B143" s="4" t="str">
        <f>CONCATENATE("William"," ","Jury")</f>
        <v>William Jury</v>
      </c>
      <c r="C143" s="4" t="s">
        <v>459</v>
      </c>
      <c r="D143" s="4" t="s">
        <v>464</v>
      </c>
      <c r="E143" s="4" t="s">
        <v>475</v>
      </c>
    </row>
    <row r="144" spans="1:5">
      <c r="A144" s="3">
        <v>145</v>
      </c>
      <c r="B144" s="4" t="str">
        <f>CONCATENATE("Wole"," ","Odele")</f>
        <v>Wole Odele</v>
      </c>
      <c r="C144" s="4" t="s">
        <v>508</v>
      </c>
      <c r="D144" s="4" t="s">
        <v>513</v>
      </c>
      <c r="E144" s="4" t="s">
        <v>514</v>
      </c>
    </row>
    <row r="145" spans="1:5">
      <c r="A145" s="3">
        <v>146</v>
      </c>
      <c r="B145" s="4" t="str">
        <f>CONCATENATE("Zac"," ","Beasty")</f>
        <v>Zac Beasty</v>
      </c>
      <c r="C145" s="4" t="s">
        <v>495</v>
      </c>
      <c r="D145" s="4" t="s">
        <v>466</v>
      </c>
      <c r="E145" s="4" t="s">
        <v>467</v>
      </c>
    </row>
    <row r="146" spans="1:5">
      <c r="A146" s="3">
        <v>147</v>
      </c>
      <c r="B146" s="4" t="s">
        <v>516</v>
      </c>
      <c r="C146" s="4"/>
      <c r="D146" s="7"/>
      <c r="E146" s="4" t="s">
        <v>462</v>
      </c>
    </row>
    <row r="147" spans="1:5">
      <c r="A147" s="3">
        <v>148</v>
      </c>
      <c r="B147" s="4" t="s">
        <v>517</v>
      </c>
      <c r="C147" s="4" t="s">
        <v>451</v>
      </c>
      <c r="D147" s="7"/>
      <c r="E147" s="4" t="s">
        <v>461</v>
      </c>
    </row>
    <row r="148" spans="1:5">
      <c r="A148" s="3">
        <v>149</v>
      </c>
      <c r="B148" s="4" t="s">
        <v>518</v>
      </c>
      <c r="C148" s="4"/>
      <c r="D148" s="7"/>
      <c r="E148" s="4" t="s">
        <v>461</v>
      </c>
    </row>
    <row r="149" spans="1:5">
      <c r="A149" s="3">
        <v>150</v>
      </c>
      <c r="B149" s="4" t="s">
        <v>519</v>
      </c>
      <c r="C149" s="4"/>
      <c r="D149" s="7"/>
      <c r="E149" s="4" t="s">
        <v>461</v>
      </c>
    </row>
    <row r="150" spans="1:5">
      <c r="A150" s="3">
        <v>151</v>
      </c>
      <c r="B150" s="4" t="s">
        <v>520</v>
      </c>
      <c r="C150" s="4" t="s">
        <v>463</v>
      </c>
      <c r="D150" s="7"/>
      <c r="E150" s="4" t="s">
        <v>462</v>
      </c>
    </row>
    <row r="151" spans="1:5">
      <c r="A151" s="3">
        <v>152</v>
      </c>
      <c r="B151" s="4" t="s">
        <v>521</v>
      </c>
      <c r="C151" s="4"/>
      <c r="D151" s="7"/>
      <c r="E151" s="4" t="s">
        <v>461</v>
      </c>
    </row>
    <row r="152" spans="1:5">
      <c r="A152" s="3">
        <v>153</v>
      </c>
      <c r="B152" s="4" t="s">
        <v>522</v>
      </c>
      <c r="C152" s="4" t="s">
        <v>463</v>
      </c>
      <c r="D152" s="7"/>
      <c r="E152" s="4" t="s">
        <v>461</v>
      </c>
    </row>
    <row r="153" spans="1:5">
      <c r="A153" s="3">
        <v>154</v>
      </c>
      <c r="B153" s="4" t="s">
        <v>523</v>
      </c>
      <c r="C153" s="4" t="s">
        <v>463</v>
      </c>
      <c r="D153" s="4"/>
      <c r="E153" s="7" t="s">
        <v>462</v>
      </c>
    </row>
    <row r="154" spans="1:5">
      <c r="A154" s="3">
        <v>155</v>
      </c>
      <c r="B154" s="4" t="s">
        <v>524</v>
      </c>
      <c r="C154" s="4" t="s">
        <v>501</v>
      </c>
      <c r="D154" s="4"/>
      <c r="E154" s="7" t="s">
        <v>462</v>
      </c>
    </row>
    <row r="155" spans="1:5">
      <c r="A155" s="3">
        <v>156</v>
      </c>
      <c r="B155" s="4" t="s">
        <v>525</v>
      </c>
      <c r="C155" s="4" t="s">
        <v>451</v>
      </c>
      <c r="D155" s="4"/>
      <c r="E155" s="7" t="s">
        <v>461</v>
      </c>
    </row>
    <row r="156" spans="1:5">
      <c r="A156" s="3">
        <v>157</v>
      </c>
      <c r="B156" s="4" t="s">
        <v>526</v>
      </c>
      <c r="C156" s="4" t="s">
        <v>527</v>
      </c>
      <c r="D156" s="4"/>
      <c r="E156" s="7" t="s">
        <v>462</v>
      </c>
    </row>
    <row r="157" spans="1:5">
      <c r="A157" s="3">
        <v>158</v>
      </c>
      <c r="B157" s="4" t="s">
        <v>528</v>
      </c>
      <c r="C157" s="4" t="s">
        <v>529</v>
      </c>
      <c r="D157" s="4"/>
      <c r="E157" s="7" t="s">
        <v>462</v>
      </c>
    </row>
    <row r="158" spans="1:5">
      <c r="A158" s="3">
        <v>159</v>
      </c>
      <c r="B158" s="4" t="s">
        <v>530</v>
      </c>
      <c r="C158" s="4" t="s">
        <v>515</v>
      </c>
      <c r="D158" s="4"/>
      <c r="E158" s="7" t="s">
        <v>462</v>
      </c>
    </row>
    <row r="159" spans="1:5">
      <c r="A159" s="3">
        <v>160</v>
      </c>
      <c r="B159" s="4" t="s">
        <v>531</v>
      </c>
      <c r="C159" s="4" t="s">
        <v>451</v>
      </c>
      <c r="D159" s="4"/>
      <c r="E159" s="7" t="s">
        <v>461</v>
      </c>
    </row>
    <row r="160" spans="1:5">
      <c r="A160" s="3">
        <v>161</v>
      </c>
      <c r="B160" s="4" t="s">
        <v>532</v>
      </c>
      <c r="C160" s="4" t="s">
        <v>451</v>
      </c>
      <c r="D160" s="4"/>
      <c r="E160" s="7" t="s">
        <v>461</v>
      </c>
    </row>
    <row r="161" spans="1:5">
      <c r="A161" s="3">
        <v>162</v>
      </c>
      <c r="B161" s="4" t="s">
        <v>533</v>
      </c>
      <c r="C161" s="4" t="s">
        <v>451</v>
      </c>
      <c r="D161" s="4"/>
      <c r="E161" s="7" t="s">
        <v>461</v>
      </c>
    </row>
    <row r="162" spans="1:5">
      <c r="A162" s="3">
        <v>163</v>
      </c>
      <c r="B162" s="4" t="s">
        <v>534</v>
      </c>
      <c r="C162" s="4" t="s">
        <v>451</v>
      </c>
      <c r="D162" s="4"/>
      <c r="E162" s="7" t="s">
        <v>461</v>
      </c>
    </row>
    <row r="163" spans="1:5">
      <c r="A163" s="3">
        <v>164</v>
      </c>
      <c r="B163" s="4" t="s">
        <v>535</v>
      </c>
      <c r="C163" s="4" t="s">
        <v>451</v>
      </c>
      <c r="D163" s="4"/>
      <c r="E163" s="7" t="s">
        <v>462</v>
      </c>
    </row>
    <row r="164" spans="1:5">
      <c r="A164" s="3">
        <v>165</v>
      </c>
      <c r="B164" s="4" t="s">
        <v>536</v>
      </c>
      <c r="C164" s="4" t="s">
        <v>451</v>
      </c>
      <c r="D164" s="4"/>
      <c r="E164" s="7" t="s">
        <v>461</v>
      </c>
    </row>
    <row r="165" spans="1:5">
      <c r="A165" s="3">
        <v>166</v>
      </c>
      <c r="B165" s="4" t="s">
        <v>537</v>
      </c>
      <c r="C165" s="4" t="s">
        <v>451</v>
      </c>
      <c r="D165" s="4"/>
      <c r="E165" s="7" t="s">
        <v>461</v>
      </c>
    </row>
    <row r="166" spans="1:5">
      <c r="A166" s="3">
        <v>167</v>
      </c>
      <c r="B166" s="4" t="s">
        <v>538</v>
      </c>
      <c r="C166" s="4" t="s">
        <v>451</v>
      </c>
      <c r="D166" s="4"/>
      <c r="E166" s="7" t="s">
        <v>461</v>
      </c>
    </row>
    <row r="167" spans="1:5">
      <c r="A167" s="3">
        <v>168</v>
      </c>
      <c r="B167" s="4" t="s">
        <v>539</v>
      </c>
      <c r="C167" s="4" t="s">
        <v>451</v>
      </c>
      <c r="D167" s="4"/>
      <c r="E167" s="7" t="s">
        <v>462</v>
      </c>
    </row>
    <row r="168" spans="1:5">
      <c r="A168" s="3">
        <v>169</v>
      </c>
      <c r="B168" s="4" t="s">
        <v>540</v>
      </c>
      <c r="C168" s="4" t="s">
        <v>451</v>
      </c>
      <c r="D168" s="4"/>
      <c r="E168" s="7" t="s">
        <v>461</v>
      </c>
    </row>
    <row r="169" spans="1:5">
      <c r="A169" s="3">
        <v>170</v>
      </c>
      <c r="B169" s="4" t="s">
        <v>541</v>
      </c>
      <c r="C169" s="4" t="s">
        <v>451</v>
      </c>
      <c r="D169" s="4"/>
      <c r="E169" s="7" t="s">
        <v>461</v>
      </c>
    </row>
    <row r="170" spans="1:5">
      <c r="A170" s="3">
        <v>171</v>
      </c>
      <c r="B170" s="4" t="s">
        <v>542</v>
      </c>
      <c r="C170" s="4" t="s">
        <v>451</v>
      </c>
      <c r="D170" s="4"/>
      <c r="E170" s="7" t="s">
        <v>462</v>
      </c>
    </row>
    <row r="171" spans="1:5">
      <c r="A171" s="3">
        <v>172</v>
      </c>
      <c r="B171" s="4" t="s">
        <v>543</v>
      </c>
      <c r="C171" s="4"/>
      <c r="D171" s="4"/>
      <c r="E171" s="7" t="s">
        <v>462</v>
      </c>
    </row>
    <row r="172" spans="1:5">
      <c r="A172" s="3">
        <v>173</v>
      </c>
      <c r="B172" s="4" t="s">
        <v>544</v>
      </c>
      <c r="C172" s="4" t="s">
        <v>451</v>
      </c>
      <c r="D172" s="4"/>
      <c r="E172" s="7" t="s">
        <v>461</v>
      </c>
    </row>
    <row r="173" spans="1:5">
      <c r="A173" s="3">
        <v>174</v>
      </c>
      <c r="B173" s="4" t="s">
        <v>545</v>
      </c>
      <c r="C173" s="4" t="s">
        <v>451</v>
      </c>
      <c r="D173" s="4"/>
      <c r="E173" s="7" t="s">
        <v>462</v>
      </c>
    </row>
    <row r="174" spans="1:5">
      <c r="A174" s="3">
        <v>175</v>
      </c>
      <c r="B174" s="4" t="s">
        <v>546</v>
      </c>
      <c r="C174" s="4" t="s">
        <v>459</v>
      </c>
      <c r="D174" s="4"/>
      <c r="E174" s="7" t="s">
        <v>461</v>
      </c>
    </row>
    <row r="175" spans="1:5">
      <c r="A175" s="3">
        <v>176</v>
      </c>
      <c r="B175" s="4" t="s">
        <v>547</v>
      </c>
      <c r="C175" s="4"/>
      <c r="D175" s="4"/>
      <c r="E175" s="7" t="s">
        <v>461</v>
      </c>
    </row>
    <row r="176" spans="1:5">
      <c r="A176" s="3">
        <v>177</v>
      </c>
      <c r="B176" s="4" t="s">
        <v>548</v>
      </c>
      <c r="C176" s="4" t="s">
        <v>451</v>
      </c>
      <c r="D176" s="5"/>
      <c r="E176" s="7" t="s">
        <v>462</v>
      </c>
    </row>
    <row r="177" spans="1:5">
      <c r="A177" s="3">
        <v>178</v>
      </c>
      <c r="B177" s="6" t="s">
        <v>549</v>
      </c>
      <c r="C177" s="6" t="s">
        <v>451</v>
      </c>
      <c r="D177" s="4"/>
      <c r="E177" s="8" t="s">
        <v>453</v>
      </c>
    </row>
    <row r="178" spans="1:5">
      <c r="A178" s="3">
        <v>179</v>
      </c>
      <c r="B178" s="6" t="s">
        <v>550</v>
      </c>
      <c r="C178" s="6" t="s">
        <v>451</v>
      </c>
      <c r="D178" s="4"/>
      <c r="E178" s="8" t="s">
        <v>465</v>
      </c>
    </row>
    <row r="179" spans="1:5">
      <c r="A179" s="3">
        <v>180</v>
      </c>
      <c r="B179" s="9" t="s">
        <v>551</v>
      </c>
      <c r="C179" s="9" t="s">
        <v>451</v>
      </c>
      <c r="D179" s="3"/>
      <c r="E179" s="9" t="s">
        <v>453</v>
      </c>
    </row>
    <row r="180" spans="1:5">
      <c r="A180" s="3">
        <v>181</v>
      </c>
      <c r="B180" s="6" t="s">
        <v>552</v>
      </c>
      <c r="C180" s="6" t="s">
        <v>451</v>
      </c>
      <c r="D180" s="4"/>
      <c r="E180" s="8" t="s">
        <v>553</v>
      </c>
    </row>
    <row r="181" spans="1:5">
      <c r="A181" s="3">
        <v>182</v>
      </c>
      <c r="B181" s="6" t="s">
        <v>554</v>
      </c>
      <c r="C181" s="6" t="s">
        <v>451</v>
      </c>
      <c r="D181" s="4"/>
      <c r="E181" s="8" t="s">
        <v>453</v>
      </c>
    </row>
    <row r="182" spans="1:5">
      <c r="A182" s="3">
        <v>183</v>
      </c>
      <c r="B182" s="6" t="s">
        <v>555</v>
      </c>
      <c r="C182" s="6" t="s">
        <v>451</v>
      </c>
      <c r="D182" s="4"/>
      <c r="E182" s="8" t="s">
        <v>465</v>
      </c>
    </row>
    <row r="183" spans="1:5">
      <c r="A183" s="3">
        <v>184</v>
      </c>
      <c r="B183" s="6" t="s">
        <v>556</v>
      </c>
      <c r="C183" s="6" t="s">
        <v>451</v>
      </c>
      <c r="D183" s="4"/>
      <c r="E183" s="8" t="s">
        <v>475</v>
      </c>
    </row>
    <row r="184" spans="1:5">
      <c r="A184" s="3">
        <v>185</v>
      </c>
      <c r="B184" s="6" t="s">
        <v>557</v>
      </c>
      <c r="C184" s="6" t="s">
        <v>488</v>
      </c>
      <c r="D184" s="4"/>
      <c r="E184" s="8" t="s">
        <v>558</v>
      </c>
    </row>
    <row r="185" spans="1:5">
      <c r="A185" s="3">
        <v>186</v>
      </c>
      <c r="B185" s="6" t="s">
        <v>559</v>
      </c>
      <c r="C185" s="6" t="s">
        <v>480</v>
      </c>
      <c r="D185" s="4"/>
      <c r="E185" s="8" t="s">
        <v>560</v>
      </c>
    </row>
    <row r="186" spans="1:5">
      <c r="A186" s="3">
        <v>187</v>
      </c>
      <c r="B186" s="6" t="s">
        <v>561</v>
      </c>
      <c r="C186" s="6" t="s">
        <v>488</v>
      </c>
      <c r="D186" s="4"/>
      <c r="E186" s="8" t="s">
        <v>479</v>
      </c>
    </row>
    <row r="187" spans="1:5">
      <c r="A187" s="3">
        <v>188</v>
      </c>
      <c r="B187" s="6" t="s">
        <v>562</v>
      </c>
      <c r="C187" s="6" t="s">
        <v>488</v>
      </c>
      <c r="D187" s="4"/>
      <c r="E187" s="8" t="s">
        <v>475</v>
      </c>
    </row>
    <row r="188" spans="1:5">
      <c r="A188" s="3">
        <v>189</v>
      </c>
      <c r="B188" s="6" t="s">
        <v>563</v>
      </c>
      <c r="C188" s="6" t="s">
        <v>451</v>
      </c>
      <c r="D188" s="4"/>
      <c r="E188" s="8" t="s">
        <v>458</v>
      </c>
    </row>
    <row r="189" spans="1:5">
      <c r="A189" s="3">
        <v>190</v>
      </c>
      <c r="B189" s="6" t="s">
        <v>564</v>
      </c>
      <c r="C189" s="6" t="s">
        <v>565</v>
      </c>
      <c r="D189" s="4"/>
      <c r="E189" s="8" t="s">
        <v>470</v>
      </c>
    </row>
    <row r="190" spans="1:5">
      <c r="A190" s="3">
        <v>191</v>
      </c>
      <c r="B190" s="6" t="s">
        <v>566</v>
      </c>
      <c r="C190" s="6" t="s">
        <v>451</v>
      </c>
      <c r="D190" s="4"/>
      <c r="E190" s="8" t="s">
        <v>481</v>
      </c>
    </row>
    <row r="191" spans="1:5">
      <c r="A191" s="3">
        <v>192</v>
      </c>
      <c r="B191" s="6" t="s">
        <v>567</v>
      </c>
      <c r="C191" s="6" t="s">
        <v>568</v>
      </c>
      <c r="D191" s="4"/>
      <c r="E191" s="8" t="s">
        <v>470</v>
      </c>
    </row>
    <row r="192" spans="1:5">
      <c r="A192" s="3">
        <v>193</v>
      </c>
      <c r="B192" s="6" t="s">
        <v>569</v>
      </c>
      <c r="C192" s="6" t="s">
        <v>463</v>
      </c>
      <c r="D192" s="4"/>
      <c r="E192" s="8" t="s">
        <v>465</v>
      </c>
    </row>
    <row r="193" spans="1:5">
      <c r="A193" s="3">
        <v>194</v>
      </c>
      <c r="B193" s="6" t="s">
        <v>570</v>
      </c>
      <c r="C193" s="6" t="s">
        <v>571</v>
      </c>
      <c r="D193" s="4"/>
      <c r="E193" s="8" t="s">
        <v>479</v>
      </c>
    </row>
    <row r="194" spans="1:5">
      <c r="A194" s="3">
        <v>195</v>
      </c>
      <c r="B194" s="6" t="s">
        <v>572</v>
      </c>
      <c r="C194" s="6" t="s">
        <v>529</v>
      </c>
      <c r="D194" s="4"/>
      <c r="E194" s="8" t="s">
        <v>482</v>
      </c>
    </row>
    <row r="195" spans="1:5">
      <c r="A195" s="3">
        <v>196</v>
      </c>
      <c r="B195" s="6" t="s">
        <v>573</v>
      </c>
      <c r="C195" s="6" t="s">
        <v>529</v>
      </c>
      <c r="D195" s="4"/>
      <c r="E195" s="8" t="s">
        <v>473</v>
      </c>
    </row>
    <row r="196" spans="1:5">
      <c r="A196" s="3">
        <v>197</v>
      </c>
      <c r="B196" s="6" t="s">
        <v>574</v>
      </c>
      <c r="C196" s="6" t="s">
        <v>575</v>
      </c>
      <c r="D196" s="4"/>
      <c r="E196" s="8" t="s">
        <v>465</v>
      </c>
    </row>
    <row r="197" spans="1:5">
      <c r="A197" s="3">
        <v>198</v>
      </c>
      <c r="B197" s="6" t="s">
        <v>576</v>
      </c>
      <c r="C197" s="6" t="s">
        <v>575</v>
      </c>
      <c r="D197" s="4"/>
      <c r="E197" s="8" t="s">
        <v>577</v>
      </c>
    </row>
    <row r="198" spans="1:5">
      <c r="A198" s="3">
        <v>199</v>
      </c>
      <c r="B198" s="6" t="s">
        <v>578</v>
      </c>
      <c r="C198" s="6" t="s">
        <v>529</v>
      </c>
      <c r="D198" s="4"/>
      <c r="E198" s="8" t="s">
        <v>579</v>
      </c>
    </row>
    <row r="199" spans="1:5">
      <c r="A199" s="3">
        <v>200</v>
      </c>
      <c r="B199" s="6" t="s">
        <v>580</v>
      </c>
      <c r="C199" s="6" t="s">
        <v>581</v>
      </c>
      <c r="D199" s="4"/>
      <c r="E199" s="8" t="s">
        <v>453</v>
      </c>
    </row>
    <row r="200" spans="1:5">
      <c r="A200" s="3">
        <v>301</v>
      </c>
      <c r="B200" s="6" t="s">
        <v>582</v>
      </c>
      <c r="C200" s="6" t="s">
        <v>575</v>
      </c>
      <c r="D200" s="4"/>
      <c r="E200" s="8" t="s">
        <v>465</v>
      </c>
    </row>
    <row r="201" spans="1:5">
      <c r="A201" s="3">
        <v>302</v>
      </c>
      <c r="B201" s="6" t="s">
        <v>583</v>
      </c>
      <c r="C201" s="6" t="s">
        <v>575</v>
      </c>
      <c r="D201" s="4"/>
      <c r="E201" s="8" t="s">
        <v>481</v>
      </c>
    </row>
    <row r="202" spans="1:5">
      <c r="A202" s="3">
        <v>303</v>
      </c>
      <c r="B202" s="6" t="s">
        <v>584</v>
      </c>
      <c r="C202" s="6" t="s">
        <v>575</v>
      </c>
      <c r="D202" s="4"/>
      <c r="E202" s="8" t="s">
        <v>585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Justiming</dc:creator>
  <cp:lastModifiedBy>Linda Neeves</cp:lastModifiedBy>
  <dcterms:created xsi:type="dcterms:W3CDTF">2019-09-01T16:05:32Z</dcterms:created>
  <dcterms:modified xsi:type="dcterms:W3CDTF">2019-09-01T18:27:42Z</dcterms:modified>
</cp:coreProperties>
</file>