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jacky\Dropbox\My PC (DESKTOP-2LGMMPR)\Documents\POT to upload\"/>
    </mc:Choice>
  </mc:AlternateContent>
  <xr:revisionPtr revIDLastSave="0" documentId="8_{C42EE8B3-32CD-484D-A22F-55AB69B6F1E7}" xr6:coauthVersionLast="47" xr6:coauthVersionMax="47" xr10:uidLastSave="{00000000-0000-0000-0000-000000000000}"/>
  <bookViews>
    <workbookView xWindow="-120" yWindow="-120" windowWidth="29040" windowHeight="15840" firstSheet="2" activeTab="2" xr2:uid="{00000000-000D-0000-FFFF-FFFF00000000}"/>
  </bookViews>
  <sheets>
    <sheet name="Blank Declaration" sheetId="2" state="hidden" r:id="rId1"/>
    <sheet name="Entry List" sheetId="9" state="hidden" r:id="rId2"/>
    <sheet name="Results" sheetId="10" r:id="rId3"/>
    <sheet name="Raw Lists" sheetId="11" state="hidden" r:id="rId4"/>
    <sheet name="Score Calc" sheetId="13" state="hidden" r:id="rId5"/>
  </sheets>
  <definedNames>
    <definedName name="Events_Age_Order">#REF!</definedName>
    <definedName name="Events_Time_Order">#REF!</definedName>
  </definedNames>
  <calcPr calcId="191029"/>
</workbook>
</file>

<file path=xl/calcChain.xml><?xml version="1.0" encoding="utf-8"?>
<calcChain xmlns="http://schemas.openxmlformats.org/spreadsheetml/2006/main">
  <c r="BS500" i="13" l="1"/>
  <c r="BR500" i="13"/>
  <c r="BQ500" i="13"/>
  <c r="BP500" i="13"/>
  <c r="BO500" i="13"/>
  <c r="BN500" i="13"/>
  <c r="BJ500" i="13"/>
  <c r="BI500" i="13"/>
  <c r="BH500" i="13"/>
  <c r="BG500" i="13"/>
  <c r="BF500" i="13"/>
  <c r="BE500" i="13"/>
  <c r="BA500" i="13"/>
  <c r="AZ500" i="13"/>
  <c r="AY500" i="13"/>
  <c r="AX500" i="13"/>
  <c r="AW500" i="13"/>
  <c r="AV500" i="13"/>
  <c r="AR500" i="13"/>
  <c r="AQ500" i="13"/>
  <c r="AP500" i="13"/>
  <c r="AO500" i="13"/>
  <c r="AN500" i="13"/>
  <c r="AM500" i="13"/>
  <c r="AI500" i="13"/>
  <c r="AH500" i="13"/>
  <c r="AG500" i="13"/>
  <c r="AF500" i="13"/>
  <c r="AE500" i="13"/>
  <c r="AD500" i="13"/>
  <c r="Z500" i="13"/>
  <c r="Y500" i="13"/>
  <c r="X500" i="13"/>
  <c r="W500" i="13"/>
  <c r="V500" i="13"/>
  <c r="U500" i="13"/>
  <c r="Q500" i="13"/>
  <c r="P500" i="13"/>
  <c r="O500" i="13"/>
  <c r="N500" i="13"/>
  <c r="M500" i="13"/>
  <c r="L500" i="13"/>
  <c r="H500" i="13"/>
  <c r="G500" i="13"/>
  <c r="F500" i="13"/>
  <c r="E500" i="13"/>
  <c r="D500" i="13"/>
  <c r="C500" i="13"/>
  <c r="BS499" i="13"/>
  <c r="BR499" i="13"/>
  <c r="BQ499" i="13"/>
  <c r="BP499" i="13"/>
  <c r="BO499" i="13"/>
  <c r="BN499" i="13"/>
  <c r="BJ499" i="13"/>
  <c r="BI499" i="13"/>
  <c r="BH499" i="13"/>
  <c r="BG499" i="13"/>
  <c r="BF499" i="13"/>
  <c r="BE499" i="13"/>
  <c r="BA499" i="13"/>
  <c r="AZ499" i="13"/>
  <c r="AY499" i="13"/>
  <c r="AX499" i="13"/>
  <c r="AW499" i="13"/>
  <c r="AV499" i="13"/>
  <c r="AR499" i="13"/>
  <c r="AQ499" i="13"/>
  <c r="AP499" i="13"/>
  <c r="AO499" i="13"/>
  <c r="AN499" i="13"/>
  <c r="AM499" i="13"/>
  <c r="AI499" i="13"/>
  <c r="AH499" i="13"/>
  <c r="AG499" i="13"/>
  <c r="AF499" i="13"/>
  <c r="AE499" i="13"/>
  <c r="AD499" i="13"/>
  <c r="Z499" i="13"/>
  <c r="Y499" i="13"/>
  <c r="X499" i="13"/>
  <c r="W499" i="13"/>
  <c r="V499" i="13"/>
  <c r="U499" i="13"/>
  <c r="Q499" i="13"/>
  <c r="P499" i="13"/>
  <c r="O499" i="13"/>
  <c r="N499" i="13"/>
  <c r="M499" i="13"/>
  <c r="L499" i="13"/>
  <c r="H499" i="13"/>
  <c r="G499" i="13"/>
  <c r="F499" i="13"/>
  <c r="E499" i="13"/>
  <c r="D499" i="13"/>
  <c r="C499" i="13"/>
  <c r="BS498" i="13"/>
  <c r="BR498" i="13"/>
  <c r="BQ498" i="13"/>
  <c r="BP498" i="13"/>
  <c r="BO498" i="13"/>
  <c r="BN498" i="13"/>
  <c r="BJ498" i="13"/>
  <c r="BI498" i="13"/>
  <c r="BH498" i="13"/>
  <c r="BG498" i="13"/>
  <c r="BF498" i="13"/>
  <c r="BE498" i="13"/>
  <c r="BA498" i="13"/>
  <c r="AZ498" i="13"/>
  <c r="AY498" i="13"/>
  <c r="AX498" i="13"/>
  <c r="AW498" i="13"/>
  <c r="AV498" i="13"/>
  <c r="AR498" i="13"/>
  <c r="AQ498" i="13"/>
  <c r="AP498" i="13"/>
  <c r="AO498" i="13"/>
  <c r="AN498" i="13"/>
  <c r="AM498" i="13"/>
  <c r="AI498" i="13"/>
  <c r="AH498" i="13"/>
  <c r="AG498" i="13"/>
  <c r="AF498" i="13"/>
  <c r="AE498" i="13"/>
  <c r="AD498" i="13"/>
  <c r="Z498" i="13"/>
  <c r="Y498" i="13"/>
  <c r="X498" i="13"/>
  <c r="W498" i="13"/>
  <c r="V498" i="13"/>
  <c r="U498" i="13"/>
  <c r="Q498" i="13"/>
  <c r="P498" i="13"/>
  <c r="O498" i="13"/>
  <c r="N498" i="13"/>
  <c r="M498" i="13"/>
  <c r="L498" i="13"/>
  <c r="H498" i="13"/>
  <c r="G498" i="13"/>
  <c r="F498" i="13"/>
  <c r="E498" i="13"/>
  <c r="D498" i="13"/>
  <c r="C498" i="13"/>
  <c r="BS497" i="13"/>
  <c r="BR497" i="13"/>
  <c r="BQ497" i="13"/>
  <c r="BP497" i="13"/>
  <c r="BO497" i="13"/>
  <c r="BN497" i="13"/>
  <c r="BJ497" i="13"/>
  <c r="BI497" i="13"/>
  <c r="BH497" i="13"/>
  <c r="BG497" i="13"/>
  <c r="BF497" i="13"/>
  <c r="BE497" i="13"/>
  <c r="BA497" i="13"/>
  <c r="AZ497" i="13"/>
  <c r="AY497" i="13"/>
  <c r="AX497" i="13"/>
  <c r="AW497" i="13"/>
  <c r="AV497" i="13"/>
  <c r="AR497" i="13"/>
  <c r="AQ497" i="13"/>
  <c r="AP497" i="13"/>
  <c r="AO497" i="13"/>
  <c r="AN497" i="13"/>
  <c r="AM497" i="13"/>
  <c r="AI497" i="13"/>
  <c r="AH497" i="13"/>
  <c r="AG497" i="13"/>
  <c r="AF497" i="13"/>
  <c r="AE497" i="13"/>
  <c r="AD497" i="13"/>
  <c r="Z497" i="13"/>
  <c r="Y497" i="13"/>
  <c r="X497" i="13"/>
  <c r="W497" i="13"/>
  <c r="V497" i="13"/>
  <c r="U497" i="13"/>
  <c r="Q497" i="13"/>
  <c r="P497" i="13"/>
  <c r="O497" i="13"/>
  <c r="N497" i="13"/>
  <c r="M497" i="13"/>
  <c r="L497" i="13"/>
  <c r="H497" i="13"/>
  <c r="G497" i="13"/>
  <c r="F497" i="13"/>
  <c r="E497" i="13"/>
  <c r="D497" i="13"/>
  <c r="C497" i="13"/>
  <c r="BS496" i="13"/>
  <c r="BR496" i="13"/>
  <c r="BQ496" i="13"/>
  <c r="BP496" i="13"/>
  <c r="BO496" i="13"/>
  <c r="BN496" i="13"/>
  <c r="BJ496" i="13"/>
  <c r="BI496" i="13"/>
  <c r="BH496" i="13"/>
  <c r="BG496" i="13"/>
  <c r="BF496" i="13"/>
  <c r="BE496" i="13"/>
  <c r="BA496" i="13"/>
  <c r="AZ496" i="13"/>
  <c r="AY496" i="13"/>
  <c r="AX496" i="13"/>
  <c r="AW496" i="13"/>
  <c r="AV496" i="13"/>
  <c r="AR496" i="13"/>
  <c r="AQ496" i="13"/>
  <c r="AP496" i="13"/>
  <c r="AO496" i="13"/>
  <c r="AN496" i="13"/>
  <c r="AM496" i="13"/>
  <c r="AI496" i="13"/>
  <c r="AH496" i="13"/>
  <c r="AG496" i="13"/>
  <c r="AF496" i="13"/>
  <c r="AE496" i="13"/>
  <c r="AD496" i="13"/>
  <c r="Z496" i="13"/>
  <c r="Y496" i="13"/>
  <c r="X496" i="13"/>
  <c r="W496" i="13"/>
  <c r="V496" i="13"/>
  <c r="U496" i="13"/>
  <c r="Q496" i="13"/>
  <c r="P496" i="13"/>
  <c r="O496" i="13"/>
  <c r="N496" i="13"/>
  <c r="M496" i="13"/>
  <c r="L496" i="13"/>
  <c r="H496" i="13"/>
  <c r="G496" i="13"/>
  <c r="F496" i="13"/>
  <c r="E496" i="13"/>
  <c r="D496" i="13"/>
  <c r="C496" i="13"/>
  <c r="BS495" i="13"/>
  <c r="BR495" i="13"/>
  <c r="BQ495" i="13"/>
  <c r="BP495" i="13"/>
  <c r="BO495" i="13"/>
  <c r="BN495" i="13"/>
  <c r="BJ495" i="13"/>
  <c r="BI495" i="13"/>
  <c r="BH495" i="13"/>
  <c r="BG495" i="13"/>
  <c r="BF495" i="13"/>
  <c r="BE495" i="13"/>
  <c r="BA495" i="13"/>
  <c r="AZ495" i="13"/>
  <c r="AY495" i="13"/>
  <c r="AX495" i="13"/>
  <c r="AW495" i="13"/>
  <c r="AV495" i="13"/>
  <c r="AR495" i="13"/>
  <c r="AQ495" i="13"/>
  <c r="AP495" i="13"/>
  <c r="AO495" i="13"/>
  <c r="AN495" i="13"/>
  <c r="AM495" i="13"/>
  <c r="AI495" i="13"/>
  <c r="AH495" i="13"/>
  <c r="AG495" i="13"/>
  <c r="AF495" i="13"/>
  <c r="AE495" i="13"/>
  <c r="AD495" i="13"/>
  <c r="Z495" i="13"/>
  <c r="Y495" i="13"/>
  <c r="X495" i="13"/>
  <c r="W495" i="13"/>
  <c r="V495" i="13"/>
  <c r="U495" i="13"/>
  <c r="Q495" i="13"/>
  <c r="P495" i="13"/>
  <c r="O495" i="13"/>
  <c r="N495" i="13"/>
  <c r="M495" i="13"/>
  <c r="L495" i="13"/>
  <c r="H495" i="13"/>
  <c r="G495" i="13"/>
  <c r="F495" i="13"/>
  <c r="E495" i="13"/>
  <c r="D495" i="13"/>
  <c r="C495" i="13"/>
  <c r="BS494" i="13"/>
  <c r="BR494" i="13"/>
  <c r="BQ494" i="13"/>
  <c r="BP494" i="13"/>
  <c r="BO494" i="13"/>
  <c r="BN494" i="13"/>
  <c r="BJ494" i="13"/>
  <c r="BI494" i="13"/>
  <c r="BH494" i="13"/>
  <c r="BG494" i="13"/>
  <c r="BF494" i="13"/>
  <c r="BE494" i="13"/>
  <c r="BA494" i="13"/>
  <c r="AZ494" i="13"/>
  <c r="AY494" i="13"/>
  <c r="AX494" i="13"/>
  <c r="AW494" i="13"/>
  <c r="AV494" i="13"/>
  <c r="AR494" i="13"/>
  <c r="AQ494" i="13"/>
  <c r="AP494" i="13"/>
  <c r="AO494" i="13"/>
  <c r="AN494" i="13"/>
  <c r="AM494" i="13"/>
  <c r="AI494" i="13"/>
  <c r="AH494" i="13"/>
  <c r="AG494" i="13"/>
  <c r="AF494" i="13"/>
  <c r="AE494" i="13"/>
  <c r="AD494" i="13"/>
  <c r="Z494" i="13"/>
  <c r="Y494" i="13"/>
  <c r="X494" i="13"/>
  <c r="W494" i="13"/>
  <c r="V494" i="13"/>
  <c r="U494" i="13"/>
  <c r="Q494" i="13"/>
  <c r="P494" i="13"/>
  <c r="O494" i="13"/>
  <c r="N494" i="13"/>
  <c r="M494" i="13"/>
  <c r="L494" i="13"/>
  <c r="H494" i="13"/>
  <c r="G494" i="13"/>
  <c r="F494" i="13"/>
  <c r="E494" i="13"/>
  <c r="D494" i="13"/>
  <c r="C494" i="13"/>
  <c r="BS493" i="13"/>
  <c r="BR493" i="13"/>
  <c r="BQ493" i="13"/>
  <c r="BP493" i="13"/>
  <c r="BO493" i="13"/>
  <c r="BN493" i="13"/>
  <c r="BJ493" i="13"/>
  <c r="BI493" i="13"/>
  <c r="BH493" i="13"/>
  <c r="BG493" i="13"/>
  <c r="BF493" i="13"/>
  <c r="BE493" i="13"/>
  <c r="BA493" i="13"/>
  <c r="AZ493" i="13"/>
  <c r="AY493" i="13"/>
  <c r="AX493" i="13"/>
  <c r="AW493" i="13"/>
  <c r="AV493" i="13"/>
  <c r="AR493" i="13"/>
  <c r="AQ493" i="13"/>
  <c r="AP493" i="13"/>
  <c r="AO493" i="13"/>
  <c r="AN493" i="13"/>
  <c r="AM493" i="13"/>
  <c r="AI493" i="13"/>
  <c r="AH493" i="13"/>
  <c r="AG493" i="13"/>
  <c r="AF493" i="13"/>
  <c r="AE493" i="13"/>
  <c r="AD493" i="13"/>
  <c r="Z493" i="13"/>
  <c r="Y493" i="13"/>
  <c r="X493" i="13"/>
  <c r="W493" i="13"/>
  <c r="V493" i="13"/>
  <c r="U493" i="13"/>
  <c r="Q493" i="13"/>
  <c r="P493" i="13"/>
  <c r="O493" i="13"/>
  <c r="N493" i="13"/>
  <c r="M493" i="13"/>
  <c r="L493" i="13"/>
  <c r="H493" i="13"/>
  <c r="G493" i="13"/>
  <c r="F493" i="13"/>
  <c r="E493" i="13"/>
  <c r="D493" i="13"/>
  <c r="C493" i="13"/>
  <c r="BS492" i="13"/>
  <c r="BR492" i="13"/>
  <c r="BQ492" i="13"/>
  <c r="BP492" i="13"/>
  <c r="BO492" i="13"/>
  <c r="BN492" i="13"/>
  <c r="BJ492" i="13"/>
  <c r="BI492" i="13"/>
  <c r="BH492" i="13"/>
  <c r="BG492" i="13"/>
  <c r="BF492" i="13"/>
  <c r="BE492" i="13"/>
  <c r="BA492" i="13"/>
  <c r="AZ492" i="13"/>
  <c r="AY492" i="13"/>
  <c r="AX492" i="13"/>
  <c r="AW492" i="13"/>
  <c r="AV492" i="13"/>
  <c r="AR492" i="13"/>
  <c r="AQ492" i="13"/>
  <c r="AP492" i="13"/>
  <c r="AO492" i="13"/>
  <c r="AN492" i="13"/>
  <c r="AM492" i="13"/>
  <c r="AI492" i="13"/>
  <c r="AH492" i="13"/>
  <c r="AG492" i="13"/>
  <c r="AF492" i="13"/>
  <c r="AE492" i="13"/>
  <c r="AD492" i="13"/>
  <c r="Z492" i="13"/>
  <c r="Y492" i="13"/>
  <c r="X492" i="13"/>
  <c r="W492" i="13"/>
  <c r="V492" i="13"/>
  <c r="U492" i="13"/>
  <c r="Q492" i="13"/>
  <c r="P492" i="13"/>
  <c r="O492" i="13"/>
  <c r="N492" i="13"/>
  <c r="M492" i="13"/>
  <c r="L492" i="13"/>
  <c r="H492" i="13"/>
  <c r="G492" i="13"/>
  <c r="F492" i="13"/>
  <c r="E492" i="13"/>
  <c r="D492" i="13"/>
  <c r="C492" i="13"/>
  <c r="BS491" i="13"/>
  <c r="BR491" i="13"/>
  <c r="BQ491" i="13"/>
  <c r="BP491" i="13"/>
  <c r="BO491" i="13"/>
  <c r="BN491" i="13"/>
  <c r="BJ491" i="13"/>
  <c r="BI491" i="13"/>
  <c r="BH491" i="13"/>
  <c r="BG491" i="13"/>
  <c r="BF491" i="13"/>
  <c r="BE491" i="13"/>
  <c r="BA491" i="13"/>
  <c r="AZ491" i="13"/>
  <c r="AY491" i="13"/>
  <c r="AX491" i="13"/>
  <c r="AW491" i="13"/>
  <c r="AV491" i="13"/>
  <c r="AR491" i="13"/>
  <c r="AQ491" i="13"/>
  <c r="AP491" i="13"/>
  <c r="AO491" i="13"/>
  <c r="AN491" i="13"/>
  <c r="AM491" i="13"/>
  <c r="AI491" i="13"/>
  <c r="AH491" i="13"/>
  <c r="AG491" i="13"/>
  <c r="AF491" i="13"/>
  <c r="AE491" i="13"/>
  <c r="AD491" i="13"/>
  <c r="Z491" i="13"/>
  <c r="Y491" i="13"/>
  <c r="X491" i="13"/>
  <c r="W491" i="13"/>
  <c r="V491" i="13"/>
  <c r="U491" i="13"/>
  <c r="Q491" i="13"/>
  <c r="P491" i="13"/>
  <c r="O491" i="13"/>
  <c r="N491" i="13"/>
  <c r="M491" i="13"/>
  <c r="L491" i="13"/>
  <c r="H491" i="13"/>
  <c r="G491" i="13"/>
  <c r="F491" i="13"/>
  <c r="E491" i="13"/>
  <c r="D491" i="13"/>
  <c r="C491" i="13"/>
  <c r="BS490" i="13"/>
  <c r="BR490" i="13"/>
  <c r="BQ490" i="13"/>
  <c r="BP490" i="13"/>
  <c r="BO490" i="13"/>
  <c r="BN490" i="13"/>
  <c r="BJ490" i="13"/>
  <c r="BI490" i="13"/>
  <c r="BH490" i="13"/>
  <c r="BG490" i="13"/>
  <c r="BF490" i="13"/>
  <c r="BE490" i="13"/>
  <c r="BA490" i="13"/>
  <c r="AZ490" i="13"/>
  <c r="AY490" i="13"/>
  <c r="AX490" i="13"/>
  <c r="AW490" i="13"/>
  <c r="AV490" i="13"/>
  <c r="AR490" i="13"/>
  <c r="AQ490" i="13"/>
  <c r="AP490" i="13"/>
  <c r="AO490" i="13"/>
  <c r="AN490" i="13"/>
  <c r="AM490" i="13"/>
  <c r="AI490" i="13"/>
  <c r="AH490" i="13"/>
  <c r="AG490" i="13"/>
  <c r="AF490" i="13"/>
  <c r="AE490" i="13"/>
  <c r="AD490" i="13"/>
  <c r="Z490" i="13"/>
  <c r="Y490" i="13"/>
  <c r="X490" i="13"/>
  <c r="W490" i="13"/>
  <c r="V490" i="13"/>
  <c r="U490" i="13"/>
  <c r="Q490" i="13"/>
  <c r="P490" i="13"/>
  <c r="O490" i="13"/>
  <c r="N490" i="13"/>
  <c r="M490" i="13"/>
  <c r="L490" i="13"/>
  <c r="H490" i="13"/>
  <c r="G490" i="13"/>
  <c r="F490" i="13"/>
  <c r="E490" i="13"/>
  <c r="D490" i="13"/>
  <c r="C490" i="13"/>
  <c r="BS489" i="13"/>
  <c r="BR489" i="13"/>
  <c r="BQ489" i="13"/>
  <c r="BP489" i="13"/>
  <c r="BO489" i="13"/>
  <c r="BN489" i="13"/>
  <c r="BJ489" i="13"/>
  <c r="BI489" i="13"/>
  <c r="BH489" i="13"/>
  <c r="BG489" i="13"/>
  <c r="BF489" i="13"/>
  <c r="BE489" i="13"/>
  <c r="BA489" i="13"/>
  <c r="AZ489" i="13"/>
  <c r="AY489" i="13"/>
  <c r="AX489" i="13"/>
  <c r="AW489" i="13"/>
  <c r="AV489" i="13"/>
  <c r="AR489" i="13"/>
  <c r="AQ489" i="13"/>
  <c r="AP489" i="13"/>
  <c r="AO489" i="13"/>
  <c r="AN489" i="13"/>
  <c r="AM489" i="13"/>
  <c r="AI489" i="13"/>
  <c r="AH489" i="13"/>
  <c r="AG489" i="13"/>
  <c r="AF489" i="13"/>
  <c r="AE489" i="13"/>
  <c r="AD489" i="13"/>
  <c r="Z489" i="13"/>
  <c r="Y489" i="13"/>
  <c r="X489" i="13"/>
  <c r="W489" i="13"/>
  <c r="V489" i="13"/>
  <c r="U489" i="13"/>
  <c r="Q489" i="13"/>
  <c r="P489" i="13"/>
  <c r="O489" i="13"/>
  <c r="N489" i="13"/>
  <c r="M489" i="13"/>
  <c r="L489" i="13"/>
  <c r="H489" i="13"/>
  <c r="G489" i="13"/>
  <c r="F489" i="13"/>
  <c r="E489" i="13"/>
  <c r="D489" i="13"/>
  <c r="C489" i="13"/>
  <c r="BS488" i="13"/>
  <c r="BR488" i="13"/>
  <c r="BQ488" i="13"/>
  <c r="BP488" i="13"/>
  <c r="BO488" i="13"/>
  <c r="BN488" i="13"/>
  <c r="BJ488" i="13"/>
  <c r="BI488" i="13"/>
  <c r="BH488" i="13"/>
  <c r="BG488" i="13"/>
  <c r="BF488" i="13"/>
  <c r="BE488" i="13"/>
  <c r="BA488" i="13"/>
  <c r="AZ488" i="13"/>
  <c r="AY488" i="13"/>
  <c r="AX488" i="13"/>
  <c r="AW488" i="13"/>
  <c r="AV488" i="13"/>
  <c r="AR488" i="13"/>
  <c r="AQ488" i="13"/>
  <c r="AP488" i="13"/>
  <c r="AO488" i="13"/>
  <c r="AN488" i="13"/>
  <c r="AM488" i="13"/>
  <c r="AI488" i="13"/>
  <c r="AH488" i="13"/>
  <c r="AG488" i="13"/>
  <c r="AF488" i="13"/>
  <c r="AE488" i="13"/>
  <c r="AD488" i="13"/>
  <c r="Z488" i="13"/>
  <c r="Y488" i="13"/>
  <c r="X488" i="13"/>
  <c r="W488" i="13"/>
  <c r="V488" i="13"/>
  <c r="U488" i="13"/>
  <c r="Q488" i="13"/>
  <c r="P488" i="13"/>
  <c r="O488" i="13"/>
  <c r="N488" i="13"/>
  <c r="M488" i="13"/>
  <c r="L488" i="13"/>
  <c r="H488" i="13"/>
  <c r="G488" i="13"/>
  <c r="F488" i="13"/>
  <c r="E488" i="13"/>
  <c r="D488" i="13"/>
  <c r="C488" i="13"/>
  <c r="BS487" i="13"/>
  <c r="BR487" i="13"/>
  <c r="BQ487" i="13"/>
  <c r="BP487" i="13"/>
  <c r="BO487" i="13"/>
  <c r="BN487" i="13"/>
  <c r="BJ487" i="13"/>
  <c r="BI487" i="13"/>
  <c r="BH487" i="13"/>
  <c r="BG487" i="13"/>
  <c r="BF487" i="13"/>
  <c r="BE487" i="13"/>
  <c r="BA487" i="13"/>
  <c r="AZ487" i="13"/>
  <c r="AY487" i="13"/>
  <c r="AX487" i="13"/>
  <c r="AW487" i="13"/>
  <c r="AV487" i="13"/>
  <c r="AR487" i="13"/>
  <c r="AQ487" i="13"/>
  <c r="AP487" i="13"/>
  <c r="AO487" i="13"/>
  <c r="AN487" i="13"/>
  <c r="AM487" i="13"/>
  <c r="AI487" i="13"/>
  <c r="AH487" i="13"/>
  <c r="AG487" i="13"/>
  <c r="AF487" i="13"/>
  <c r="AE487" i="13"/>
  <c r="AD487" i="13"/>
  <c r="Z487" i="13"/>
  <c r="Y487" i="13"/>
  <c r="X487" i="13"/>
  <c r="W487" i="13"/>
  <c r="V487" i="13"/>
  <c r="U487" i="13"/>
  <c r="Q487" i="13"/>
  <c r="P487" i="13"/>
  <c r="O487" i="13"/>
  <c r="N487" i="13"/>
  <c r="M487" i="13"/>
  <c r="L487" i="13"/>
  <c r="H487" i="13"/>
  <c r="G487" i="13"/>
  <c r="F487" i="13"/>
  <c r="E487" i="13"/>
  <c r="D487" i="13"/>
  <c r="C487" i="13"/>
  <c r="BS486" i="13"/>
  <c r="BR486" i="13"/>
  <c r="BQ486" i="13"/>
  <c r="BP486" i="13"/>
  <c r="BO486" i="13"/>
  <c r="BN486" i="13"/>
  <c r="BJ486" i="13"/>
  <c r="BI486" i="13"/>
  <c r="BH486" i="13"/>
  <c r="BG486" i="13"/>
  <c r="BF486" i="13"/>
  <c r="BE486" i="13"/>
  <c r="BA486" i="13"/>
  <c r="AZ486" i="13"/>
  <c r="AY486" i="13"/>
  <c r="AX486" i="13"/>
  <c r="AW486" i="13"/>
  <c r="AV486" i="13"/>
  <c r="AR486" i="13"/>
  <c r="AQ486" i="13"/>
  <c r="AP486" i="13"/>
  <c r="AO486" i="13"/>
  <c r="AN486" i="13"/>
  <c r="AM486" i="13"/>
  <c r="AI486" i="13"/>
  <c r="AH486" i="13"/>
  <c r="AG486" i="13"/>
  <c r="AF486" i="13"/>
  <c r="AE486" i="13"/>
  <c r="AD486" i="13"/>
  <c r="Z486" i="13"/>
  <c r="Y486" i="13"/>
  <c r="X486" i="13"/>
  <c r="W486" i="13"/>
  <c r="V486" i="13"/>
  <c r="U486" i="13"/>
  <c r="Q486" i="13"/>
  <c r="P486" i="13"/>
  <c r="O486" i="13"/>
  <c r="N486" i="13"/>
  <c r="M486" i="13"/>
  <c r="L486" i="13"/>
  <c r="H486" i="13"/>
  <c r="G486" i="13"/>
  <c r="F486" i="13"/>
  <c r="E486" i="13"/>
  <c r="D486" i="13"/>
  <c r="C486" i="13"/>
  <c r="BS485" i="13"/>
  <c r="BR485" i="13"/>
  <c r="BQ485" i="13"/>
  <c r="BP485" i="13"/>
  <c r="BO485" i="13"/>
  <c r="BN485" i="13"/>
  <c r="BJ485" i="13"/>
  <c r="BI485" i="13"/>
  <c r="BH485" i="13"/>
  <c r="BG485" i="13"/>
  <c r="BF485" i="13"/>
  <c r="BE485" i="13"/>
  <c r="BA485" i="13"/>
  <c r="AZ485" i="13"/>
  <c r="AY485" i="13"/>
  <c r="AX485" i="13"/>
  <c r="AW485" i="13"/>
  <c r="AV485" i="13"/>
  <c r="AR485" i="13"/>
  <c r="AQ485" i="13"/>
  <c r="AP485" i="13"/>
  <c r="AO485" i="13"/>
  <c r="AN485" i="13"/>
  <c r="AM485" i="13"/>
  <c r="AI485" i="13"/>
  <c r="AH485" i="13"/>
  <c r="AG485" i="13"/>
  <c r="AF485" i="13"/>
  <c r="AE485" i="13"/>
  <c r="AD485" i="13"/>
  <c r="Z485" i="13"/>
  <c r="Y485" i="13"/>
  <c r="X485" i="13"/>
  <c r="W485" i="13"/>
  <c r="V485" i="13"/>
  <c r="U485" i="13"/>
  <c r="Q485" i="13"/>
  <c r="P485" i="13"/>
  <c r="O485" i="13"/>
  <c r="N485" i="13"/>
  <c r="M485" i="13"/>
  <c r="L485" i="13"/>
  <c r="H485" i="13"/>
  <c r="G485" i="13"/>
  <c r="F485" i="13"/>
  <c r="E485" i="13"/>
  <c r="D485" i="13"/>
  <c r="C485" i="13"/>
  <c r="BS484" i="13"/>
  <c r="BR484" i="13"/>
  <c r="BQ484" i="13"/>
  <c r="BP484" i="13"/>
  <c r="BO484" i="13"/>
  <c r="BN484" i="13"/>
  <c r="BJ484" i="13"/>
  <c r="BI484" i="13"/>
  <c r="BH484" i="13"/>
  <c r="BG484" i="13"/>
  <c r="BF484" i="13"/>
  <c r="BE484" i="13"/>
  <c r="BA484" i="13"/>
  <c r="AZ484" i="13"/>
  <c r="AY484" i="13"/>
  <c r="AX484" i="13"/>
  <c r="AW484" i="13"/>
  <c r="AV484" i="13"/>
  <c r="AR484" i="13"/>
  <c r="AQ484" i="13"/>
  <c r="AP484" i="13"/>
  <c r="AO484" i="13"/>
  <c r="AN484" i="13"/>
  <c r="AM484" i="13"/>
  <c r="AI484" i="13"/>
  <c r="AH484" i="13"/>
  <c r="AG484" i="13"/>
  <c r="AF484" i="13"/>
  <c r="AE484" i="13"/>
  <c r="AD484" i="13"/>
  <c r="Z484" i="13"/>
  <c r="Y484" i="13"/>
  <c r="X484" i="13"/>
  <c r="W484" i="13"/>
  <c r="V484" i="13"/>
  <c r="U484" i="13"/>
  <c r="Q484" i="13"/>
  <c r="P484" i="13"/>
  <c r="O484" i="13"/>
  <c r="N484" i="13"/>
  <c r="M484" i="13"/>
  <c r="L484" i="13"/>
  <c r="H484" i="13"/>
  <c r="G484" i="13"/>
  <c r="F484" i="13"/>
  <c r="E484" i="13"/>
  <c r="D484" i="13"/>
  <c r="C484" i="13"/>
  <c r="BS483" i="13"/>
  <c r="BR483" i="13"/>
  <c r="BQ483" i="13"/>
  <c r="BP483" i="13"/>
  <c r="BO483" i="13"/>
  <c r="BN483" i="13"/>
  <c r="BJ483" i="13"/>
  <c r="BI483" i="13"/>
  <c r="BH483" i="13"/>
  <c r="BG483" i="13"/>
  <c r="BF483" i="13"/>
  <c r="BE483" i="13"/>
  <c r="BA483" i="13"/>
  <c r="AZ483" i="13"/>
  <c r="AY483" i="13"/>
  <c r="AX483" i="13"/>
  <c r="AW483" i="13"/>
  <c r="AV483" i="13"/>
  <c r="AR483" i="13"/>
  <c r="AQ483" i="13"/>
  <c r="AP483" i="13"/>
  <c r="AO483" i="13"/>
  <c r="AN483" i="13"/>
  <c r="AM483" i="13"/>
  <c r="AI483" i="13"/>
  <c r="AH483" i="13"/>
  <c r="AG483" i="13"/>
  <c r="AF483" i="13"/>
  <c r="AE483" i="13"/>
  <c r="AD483" i="13"/>
  <c r="Z483" i="13"/>
  <c r="Y483" i="13"/>
  <c r="X483" i="13"/>
  <c r="W483" i="13"/>
  <c r="V483" i="13"/>
  <c r="U483" i="13"/>
  <c r="Q483" i="13"/>
  <c r="P483" i="13"/>
  <c r="O483" i="13"/>
  <c r="N483" i="13"/>
  <c r="M483" i="13"/>
  <c r="L483" i="13"/>
  <c r="H483" i="13"/>
  <c r="G483" i="13"/>
  <c r="F483" i="13"/>
  <c r="E483" i="13"/>
  <c r="D483" i="13"/>
  <c r="C483" i="13"/>
  <c r="BS482" i="13"/>
  <c r="BR482" i="13"/>
  <c r="BQ482" i="13"/>
  <c r="BP482" i="13"/>
  <c r="BO482" i="13"/>
  <c r="BN482" i="13"/>
  <c r="BJ482" i="13"/>
  <c r="BI482" i="13"/>
  <c r="BH482" i="13"/>
  <c r="BG482" i="13"/>
  <c r="BF482" i="13"/>
  <c r="BE482" i="13"/>
  <c r="BA482" i="13"/>
  <c r="AZ482" i="13"/>
  <c r="AY482" i="13"/>
  <c r="AX482" i="13"/>
  <c r="AW482" i="13"/>
  <c r="AV482" i="13"/>
  <c r="AR482" i="13"/>
  <c r="AQ482" i="13"/>
  <c r="AP482" i="13"/>
  <c r="AO482" i="13"/>
  <c r="AN482" i="13"/>
  <c r="AM482" i="13"/>
  <c r="AI482" i="13"/>
  <c r="AH482" i="13"/>
  <c r="AG482" i="13"/>
  <c r="AF482" i="13"/>
  <c r="AE482" i="13"/>
  <c r="AD482" i="13"/>
  <c r="Z482" i="13"/>
  <c r="Y482" i="13"/>
  <c r="X482" i="13"/>
  <c r="W482" i="13"/>
  <c r="V482" i="13"/>
  <c r="U482" i="13"/>
  <c r="Q482" i="13"/>
  <c r="P482" i="13"/>
  <c r="O482" i="13"/>
  <c r="N482" i="13"/>
  <c r="M482" i="13"/>
  <c r="L482" i="13"/>
  <c r="H482" i="13"/>
  <c r="G482" i="13"/>
  <c r="F482" i="13"/>
  <c r="E482" i="13"/>
  <c r="D482" i="13"/>
  <c r="C482" i="13"/>
  <c r="BS481" i="13"/>
  <c r="BR481" i="13"/>
  <c r="BQ481" i="13"/>
  <c r="BP481" i="13"/>
  <c r="BO481" i="13"/>
  <c r="BN481" i="13"/>
  <c r="BJ481" i="13"/>
  <c r="BI481" i="13"/>
  <c r="BH481" i="13"/>
  <c r="BG481" i="13"/>
  <c r="BF481" i="13"/>
  <c r="BE481" i="13"/>
  <c r="BA481" i="13"/>
  <c r="AZ481" i="13"/>
  <c r="AY481" i="13"/>
  <c r="AX481" i="13"/>
  <c r="AW481" i="13"/>
  <c r="AV481" i="13"/>
  <c r="AR481" i="13"/>
  <c r="AQ481" i="13"/>
  <c r="AP481" i="13"/>
  <c r="AO481" i="13"/>
  <c r="AN481" i="13"/>
  <c r="AM481" i="13"/>
  <c r="AI481" i="13"/>
  <c r="AH481" i="13"/>
  <c r="AG481" i="13"/>
  <c r="AF481" i="13"/>
  <c r="AE481" i="13"/>
  <c r="AD481" i="13"/>
  <c r="Z481" i="13"/>
  <c r="Y481" i="13"/>
  <c r="X481" i="13"/>
  <c r="W481" i="13"/>
  <c r="V481" i="13"/>
  <c r="U481" i="13"/>
  <c r="Q481" i="13"/>
  <c r="P481" i="13"/>
  <c r="O481" i="13"/>
  <c r="N481" i="13"/>
  <c r="M481" i="13"/>
  <c r="L481" i="13"/>
  <c r="H481" i="13"/>
  <c r="G481" i="13"/>
  <c r="F481" i="13"/>
  <c r="E481" i="13"/>
  <c r="D481" i="13"/>
  <c r="C481" i="13"/>
  <c r="BS480" i="13"/>
  <c r="BR480" i="13"/>
  <c r="BQ480" i="13"/>
  <c r="BP480" i="13"/>
  <c r="BO480" i="13"/>
  <c r="BN480" i="13"/>
  <c r="BJ480" i="13"/>
  <c r="BI480" i="13"/>
  <c r="BH480" i="13"/>
  <c r="BG480" i="13"/>
  <c r="BF480" i="13"/>
  <c r="BE480" i="13"/>
  <c r="BA480" i="13"/>
  <c r="AZ480" i="13"/>
  <c r="AY480" i="13"/>
  <c r="AX480" i="13"/>
  <c r="AW480" i="13"/>
  <c r="AV480" i="13"/>
  <c r="AR480" i="13"/>
  <c r="AQ480" i="13"/>
  <c r="AP480" i="13"/>
  <c r="AO480" i="13"/>
  <c r="AN480" i="13"/>
  <c r="AM480" i="13"/>
  <c r="AI480" i="13"/>
  <c r="AH480" i="13"/>
  <c r="AG480" i="13"/>
  <c r="AF480" i="13"/>
  <c r="AE480" i="13"/>
  <c r="AD480" i="13"/>
  <c r="Z480" i="13"/>
  <c r="Y480" i="13"/>
  <c r="X480" i="13"/>
  <c r="W480" i="13"/>
  <c r="V480" i="13"/>
  <c r="U480" i="13"/>
  <c r="Q480" i="13"/>
  <c r="P480" i="13"/>
  <c r="O480" i="13"/>
  <c r="N480" i="13"/>
  <c r="M480" i="13"/>
  <c r="L480" i="13"/>
  <c r="H480" i="13"/>
  <c r="G480" i="13"/>
  <c r="F480" i="13"/>
  <c r="E480" i="13"/>
  <c r="D480" i="13"/>
  <c r="C480" i="13"/>
  <c r="BS479" i="13"/>
  <c r="BR479" i="13"/>
  <c r="BQ479" i="13"/>
  <c r="BP479" i="13"/>
  <c r="BO479" i="13"/>
  <c r="BN479" i="13"/>
  <c r="BJ479" i="13"/>
  <c r="BI479" i="13"/>
  <c r="BH479" i="13"/>
  <c r="BG479" i="13"/>
  <c r="BF479" i="13"/>
  <c r="BE479" i="13"/>
  <c r="BA479" i="13"/>
  <c r="AZ479" i="13"/>
  <c r="AY479" i="13"/>
  <c r="AX479" i="13"/>
  <c r="AW479" i="13"/>
  <c r="AV479" i="13"/>
  <c r="AR479" i="13"/>
  <c r="AQ479" i="13"/>
  <c r="AP479" i="13"/>
  <c r="AO479" i="13"/>
  <c r="AN479" i="13"/>
  <c r="AM479" i="13"/>
  <c r="AI479" i="13"/>
  <c r="AH479" i="13"/>
  <c r="AG479" i="13"/>
  <c r="AF479" i="13"/>
  <c r="AE479" i="13"/>
  <c r="AD479" i="13"/>
  <c r="Z479" i="13"/>
  <c r="Y479" i="13"/>
  <c r="X479" i="13"/>
  <c r="W479" i="13"/>
  <c r="V479" i="13"/>
  <c r="U479" i="13"/>
  <c r="Q479" i="13"/>
  <c r="P479" i="13"/>
  <c r="O479" i="13"/>
  <c r="N479" i="13"/>
  <c r="M479" i="13"/>
  <c r="L479" i="13"/>
  <c r="H479" i="13"/>
  <c r="G479" i="13"/>
  <c r="F479" i="13"/>
  <c r="E479" i="13"/>
  <c r="D479" i="13"/>
  <c r="C479" i="13"/>
  <c r="BS478" i="13"/>
  <c r="BR478" i="13"/>
  <c r="BQ478" i="13"/>
  <c r="BP478" i="13"/>
  <c r="BO478" i="13"/>
  <c r="BN478" i="13"/>
  <c r="BJ478" i="13"/>
  <c r="BI478" i="13"/>
  <c r="BH478" i="13"/>
  <c r="BG478" i="13"/>
  <c r="BF478" i="13"/>
  <c r="BE478" i="13"/>
  <c r="BA478" i="13"/>
  <c r="AZ478" i="13"/>
  <c r="AY478" i="13"/>
  <c r="AX478" i="13"/>
  <c r="AW478" i="13"/>
  <c r="AV478" i="13"/>
  <c r="AR478" i="13"/>
  <c r="AQ478" i="13"/>
  <c r="AP478" i="13"/>
  <c r="AO478" i="13"/>
  <c r="AN478" i="13"/>
  <c r="AM478" i="13"/>
  <c r="AI478" i="13"/>
  <c r="AH478" i="13"/>
  <c r="AG478" i="13"/>
  <c r="AF478" i="13"/>
  <c r="AE478" i="13"/>
  <c r="AD478" i="13"/>
  <c r="Z478" i="13"/>
  <c r="Y478" i="13"/>
  <c r="X478" i="13"/>
  <c r="W478" i="13"/>
  <c r="V478" i="13"/>
  <c r="U478" i="13"/>
  <c r="Q478" i="13"/>
  <c r="P478" i="13"/>
  <c r="O478" i="13"/>
  <c r="N478" i="13"/>
  <c r="M478" i="13"/>
  <c r="L478" i="13"/>
  <c r="H478" i="13"/>
  <c r="G478" i="13"/>
  <c r="F478" i="13"/>
  <c r="E478" i="13"/>
  <c r="D478" i="13"/>
  <c r="C478" i="13"/>
  <c r="BS477" i="13"/>
  <c r="BR477" i="13"/>
  <c r="BQ477" i="13"/>
  <c r="BP477" i="13"/>
  <c r="BO477" i="13"/>
  <c r="BN477" i="13"/>
  <c r="BJ477" i="13"/>
  <c r="BI477" i="13"/>
  <c r="BH477" i="13"/>
  <c r="BG477" i="13"/>
  <c r="BF477" i="13"/>
  <c r="BE477" i="13"/>
  <c r="BA477" i="13"/>
  <c r="AZ477" i="13"/>
  <c r="AY477" i="13"/>
  <c r="AX477" i="13"/>
  <c r="AW477" i="13"/>
  <c r="AV477" i="13"/>
  <c r="AR477" i="13"/>
  <c r="AQ477" i="13"/>
  <c r="AP477" i="13"/>
  <c r="AO477" i="13"/>
  <c r="AN477" i="13"/>
  <c r="AM477" i="13"/>
  <c r="AI477" i="13"/>
  <c r="AH477" i="13"/>
  <c r="AG477" i="13"/>
  <c r="AF477" i="13"/>
  <c r="AE477" i="13"/>
  <c r="AD477" i="13"/>
  <c r="Z477" i="13"/>
  <c r="Y477" i="13"/>
  <c r="X477" i="13"/>
  <c r="W477" i="13"/>
  <c r="V477" i="13"/>
  <c r="U477" i="13"/>
  <c r="Q477" i="13"/>
  <c r="P477" i="13"/>
  <c r="O477" i="13"/>
  <c r="N477" i="13"/>
  <c r="M477" i="13"/>
  <c r="L477" i="13"/>
  <c r="H477" i="13"/>
  <c r="G477" i="13"/>
  <c r="F477" i="13"/>
  <c r="E477" i="13"/>
  <c r="D477" i="13"/>
  <c r="C477" i="13"/>
  <c r="BS476" i="13"/>
  <c r="BR476" i="13"/>
  <c r="BQ476" i="13"/>
  <c r="BP476" i="13"/>
  <c r="BO476" i="13"/>
  <c r="BN476" i="13"/>
  <c r="BJ476" i="13"/>
  <c r="BI476" i="13"/>
  <c r="BH476" i="13"/>
  <c r="BG476" i="13"/>
  <c r="BF476" i="13"/>
  <c r="BE476" i="13"/>
  <c r="BA476" i="13"/>
  <c r="AZ476" i="13"/>
  <c r="AY476" i="13"/>
  <c r="AX476" i="13"/>
  <c r="AW476" i="13"/>
  <c r="AV476" i="13"/>
  <c r="AR476" i="13"/>
  <c r="AQ476" i="13"/>
  <c r="AP476" i="13"/>
  <c r="AO476" i="13"/>
  <c r="AN476" i="13"/>
  <c r="AM476" i="13"/>
  <c r="AI476" i="13"/>
  <c r="AH476" i="13"/>
  <c r="AG476" i="13"/>
  <c r="AF476" i="13"/>
  <c r="AE476" i="13"/>
  <c r="AD476" i="13"/>
  <c r="Z476" i="13"/>
  <c r="Y476" i="13"/>
  <c r="X476" i="13"/>
  <c r="W476" i="13"/>
  <c r="V476" i="13"/>
  <c r="U476" i="13"/>
  <c r="Q476" i="13"/>
  <c r="P476" i="13"/>
  <c r="O476" i="13"/>
  <c r="N476" i="13"/>
  <c r="M476" i="13"/>
  <c r="L476" i="13"/>
  <c r="H476" i="13"/>
  <c r="G476" i="13"/>
  <c r="F476" i="13"/>
  <c r="E476" i="13"/>
  <c r="D476" i="13"/>
  <c r="C476" i="13"/>
  <c r="BS475" i="13"/>
  <c r="BR475" i="13"/>
  <c r="BQ475" i="13"/>
  <c r="BP475" i="13"/>
  <c r="BO475" i="13"/>
  <c r="BN475" i="13"/>
  <c r="BJ475" i="13"/>
  <c r="BI475" i="13"/>
  <c r="BH475" i="13"/>
  <c r="BG475" i="13"/>
  <c r="BF475" i="13"/>
  <c r="BE475" i="13"/>
  <c r="BA475" i="13"/>
  <c r="AZ475" i="13"/>
  <c r="AY475" i="13"/>
  <c r="AX475" i="13"/>
  <c r="AW475" i="13"/>
  <c r="AV475" i="13"/>
  <c r="AR475" i="13"/>
  <c r="AQ475" i="13"/>
  <c r="AP475" i="13"/>
  <c r="AO475" i="13"/>
  <c r="AN475" i="13"/>
  <c r="AM475" i="13"/>
  <c r="AI475" i="13"/>
  <c r="AH475" i="13"/>
  <c r="AG475" i="13"/>
  <c r="AF475" i="13"/>
  <c r="AE475" i="13"/>
  <c r="AD475" i="13"/>
  <c r="Z475" i="13"/>
  <c r="Y475" i="13"/>
  <c r="X475" i="13"/>
  <c r="W475" i="13"/>
  <c r="V475" i="13"/>
  <c r="U475" i="13"/>
  <c r="Q475" i="13"/>
  <c r="P475" i="13"/>
  <c r="O475" i="13"/>
  <c r="N475" i="13"/>
  <c r="M475" i="13"/>
  <c r="L475" i="13"/>
  <c r="H475" i="13"/>
  <c r="G475" i="13"/>
  <c r="F475" i="13"/>
  <c r="E475" i="13"/>
  <c r="D475" i="13"/>
  <c r="C475" i="13"/>
  <c r="BS474" i="13"/>
  <c r="BR474" i="13"/>
  <c r="BQ474" i="13"/>
  <c r="BP474" i="13"/>
  <c r="BO474" i="13"/>
  <c r="BN474" i="13"/>
  <c r="BJ474" i="13"/>
  <c r="BI474" i="13"/>
  <c r="BH474" i="13"/>
  <c r="BG474" i="13"/>
  <c r="BF474" i="13"/>
  <c r="BE474" i="13"/>
  <c r="BA474" i="13"/>
  <c r="AZ474" i="13"/>
  <c r="AY474" i="13"/>
  <c r="AX474" i="13"/>
  <c r="AW474" i="13"/>
  <c r="AV474" i="13"/>
  <c r="AR474" i="13"/>
  <c r="AQ474" i="13"/>
  <c r="AP474" i="13"/>
  <c r="AO474" i="13"/>
  <c r="AN474" i="13"/>
  <c r="AM474" i="13"/>
  <c r="AI474" i="13"/>
  <c r="AH474" i="13"/>
  <c r="AG474" i="13"/>
  <c r="AF474" i="13"/>
  <c r="AE474" i="13"/>
  <c r="AD474" i="13"/>
  <c r="Z474" i="13"/>
  <c r="Y474" i="13"/>
  <c r="X474" i="13"/>
  <c r="W474" i="13"/>
  <c r="V474" i="13"/>
  <c r="U474" i="13"/>
  <c r="Q474" i="13"/>
  <c r="P474" i="13"/>
  <c r="O474" i="13"/>
  <c r="N474" i="13"/>
  <c r="M474" i="13"/>
  <c r="L474" i="13"/>
  <c r="H474" i="13"/>
  <c r="G474" i="13"/>
  <c r="F474" i="13"/>
  <c r="E474" i="13"/>
  <c r="D474" i="13"/>
  <c r="C474" i="13"/>
  <c r="BS473" i="13"/>
  <c r="BR473" i="13"/>
  <c r="BQ473" i="13"/>
  <c r="BP473" i="13"/>
  <c r="BO473" i="13"/>
  <c r="BN473" i="13"/>
  <c r="BJ473" i="13"/>
  <c r="BI473" i="13"/>
  <c r="BH473" i="13"/>
  <c r="BG473" i="13"/>
  <c r="BF473" i="13"/>
  <c r="BE473" i="13"/>
  <c r="BA473" i="13"/>
  <c r="AZ473" i="13"/>
  <c r="AY473" i="13"/>
  <c r="AX473" i="13"/>
  <c r="AW473" i="13"/>
  <c r="AV473" i="13"/>
  <c r="AR473" i="13"/>
  <c r="AQ473" i="13"/>
  <c r="AP473" i="13"/>
  <c r="AO473" i="13"/>
  <c r="AN473" i="13"/>
  <c r="AM473" i="13"/>
  <c r="AI473" i="13"/>
  <c r="AH473" i="13"/>
  <c r="AG473" i="13"/>
  <c r="AF473" i="13"/>
  <c r="AE473" i="13"/>
  <c r="AD473" i="13"/>
  <c r="Z473" i="13"/>
  <c r="Y473" i="13"/>
  <c r="X473" i="13"/>
  <c r="W473" i="13"/>
  <c r="V473" i="13"/>
  <c r="U473" i="13"/>
  <c r="Q473" i="13"/>
  <c r="P473" i="13"/>
  <c r="O473" i="13"/>
  <c r="N473" i="13"/>
  <c r="M473" i="13"/>
  <c r="L473" i="13"/>
  <c r="H473" i="13"/>
  <c r="G473" i="13"/>
  <c r="F473" i="13"/>
  <c r="E473" i="13"/>
  <c r="D473" i="13"/>
  <c r="C473" i="13"/>
  <c r="BS472" i="13"/>
  <c r="BR472" i="13"/>
  <c r="BQ472" i="13"/>
  <c r="BP472" i="13"/>
  <c r="BO472" i="13"/>
  <c r="BN472" i="13"/>
  <c r="BJ472" i="13"/>
  <c r="BI472" i="13"/>
  <c r="BH472" i="13"/>
  <c r="BG472" i="13"/>
  <c r="BF472" i="13"/>
  <c r="BE472" i="13"/>
  <c r="BA472" i="13"/>
  <c r="AZ472" i="13"/>
  <c r="AY472" i="13"/>
  <c r="AX472" i="13"/>
  <c r="AW472" i="13"/>
  <c r="AV472" i="13"/>
  <c r="AR472" i="13"/>
  <c r="AQ472" i="13"/>
  <c r="AP472" i="13"/>
  <c r="AO472" i="13"/>
  <c r="AN472" i="13"/>
  <c r="AM472" i="13"/>
  <c r="AI472" i="13"/>
  <c r="AH472" i="13"/>
  <c r="AG472" i="13"/>
  <c r="AF472" i="13"/>
  <c r="AE472" i="13"/>
  <c r="AD472" i="13"/>
  <c r="Z472" i="13"/>
  <c r="Y472" i="13"/>
  <c r="X472" i="13"/>
  <c r="W472" i="13"/>
  <c r="V472" i="13"/>
  <c r="U472" i="13"/>
  <c r="Q472" i="13"/>
  <c r="P472" i="13"/>
  <c r="O472" i="13"/>
  <c r="N472" i="13"/>
  <c r="M472" i="13"/>
  <c r="L472" i="13"/>
  <c r="H472" i="13"/>
  <c r="G472" i="13"/>
  <c r="F472" i="13"/>
  <c r="E472" i="13"/>
  <c r="D472" i="13"/>
  <c r="C472" i="13"/>
  <c r="BS471" i="13"/>
  <c r="BR471" i="13"/>
  <c r="BQ471" i="13"/>
  <c r="BP471" i="13"/>
  <c r="BO471" i="13"/>
  <c r="BN471" i="13"/>
  <c r="BJ471" i="13"/>
  <c r="BI471" i="13"/>
  <c r="BH471" i="13"/>
  <c r="BG471" i="13"/>
  <c r="BF471" i="13"/>
  <c r="BE471" i="13"/>
  <c r="BA471" i="13"/>
  <c r="AZ471" i="13"/>
  <c r="AY471" i="13"/>
  <c r="AX471" i="13"/>
  <c r="AW471" i="13"/>
  <c r="AV471" i="13"/>
  <c r="AR471" i="13"/>
  <c r="AQ471" i="13"/>
  <c r="AP471" i="13"/>
  <c r="AO471" i="13"/>
  <c r="AN471" i="13"/>
  <c r="AM471" i="13"/>
  <c r="AI471" i="13"/>
  <c r="AH471" i="13"/>
  <c r="AG471" i="13"/>
  <c r="AF471" i="13"/>
  <c r="AE471" i="13"/>
  <c r="AD471" i="13"/>
  <c r="Z471" i="13"/>
  <c r="Y471" i="13"/>
  <c r="X471" i="13"/>
  <c r="W471" i="13"/>
  <c r="V471" i="13"/>
  <c r="U471" i="13"/>
  <c r="Q471" i="13"/>
  <c r="P471" i="13"/>
  <c r="O471" i="13"/>
  <c r="N471" i="13"/>
  <c r="M471" i="13"/>
  <c r="L471" i="13"/>
  <c r="H471" i="13"/>
  <c r="G471" i="13"/>
  <c r="F471" i="13"/>
  <c r="E471" i="13"/>
  <c r="D471" i="13"/>
  <c r="C471" i="13"/>
  <c r="BS470" i="13"/>
  <c r="BR470" i="13"/>
  <c r="BQ470" i="13"/>
  <c r="BP470" i="13"/>
  <c r="BO470" i="13"/>
  <c r="BN470" i="13"/>
  <c r="BJ470" i="13"/>
  <c r="BI470" i="13"/>
  <c r="BH470" i="13"/>
  <c r="BG470" i="13"/>
  <c r="BF470" i="13"/>
  <c r="BE470" i="13"/>
  <c r="BA470" i="13"/>
  <c r="AZ470" i="13"/>
  <c r="AY470" i="13"/>
  <c r="AX470" i="13"/>
  <c r="AW470" i="13"/>
  <c r="AV470" i="13"/>
  <c r="AR470" i="13"/>
  <c r="AQ470" i="13"/>
  <c r="AP470" i="13"/>
  <c r="AO470" i="13"/>
  <c r="AN470" i="13"/>
  <c r="AM470" i="13"/>
  <c r="AI470" i="13"/>
  <c r="AH470" i="13"/>
  <c r="AG470" i="13"/>
  <c r="AF470" i="13"/>
  <c r="AE470" i="13"/>
  <c r="AD470" i="13"/>
  <c r="Z470" i="13"/>
  <c r="Y470" i="13"/>
  <c r="X470" i="13"/>
  <c r="W470" i="13"/>
  <c r="V470" i="13"/>
  <c r="U470" i="13"/>
  <c r="Q470" i="13"/>
  <c r="P470" i="13"/>
  <c r="O470" i="13"/>
  <c r="N470" i="13"/>
  <c r="M470" i="13"/>
  <c r="L470" i="13"/>
  <c r="H470" i="13"/>
  <c r="G470" i="13"/>
  <c r="F470" i="13"/>
  <c r="E470" i="13"/>
  <c r="D470" i="13"/>
  <c r="C470" i="13"/>
  <c r="BS469" i="13"/>
  <c r="BR469" i="13"/>
  <c r="BQ469" i="13"/>
  <c r="BP469" i="13"/>
  <c r="BO469" i="13"/>
  <c r="BN469" i="13"/>
  <c r="BJ469" i="13"/>
  <c r="BI469" i="13"/>
  <c r="BH469" i="13"/>
  <c r="BG469" i="13"/>
  <c r="BF469" i="13"/>
  <c r="BE469" i="13"/>
  <c r="BA469" i="13"/>
  <c r="AZ469" i="13"/>
  <c r="AY469" i="13"/>
  <c r="AX469" i="13"/>
  <c r="AW469" i="13"/>
  <c r="AV469" i="13"/>
  <c r="AR469" i="13"/>
  <c r="AQ469" i="13"/>
  <c r="AP469" i="13"/>
  <c r="AO469" i="13"/>
  <c r="AN469" i="13"/>
  <c r="AM469" i="13"/>
  <c r="AI469" i="13"/>
  <c r="AH469" i="13"/>
  <c r="AG469" i="13"/>
  <c r="AF469" i="13"/>
  <c r="AE469" i="13"/>
  <c r="AD469" i="13"/>
  <c r="Z469" i="13"/>
  <c r="Y469" i="13"/>
  <c r="X469" i="13"/>
  <c r="W469" i="13"/>
  <c r="V469" i="13"/>
  <c r="U469" i="13"/>
  <c r="Q469" i="13"/>
  <c r="P469" i="13"/>
  <c r="O469" i="13"/>
  <c r="N469" i="13"/>
  <c r="M469" i="13"/>
  <c r="L469" i="13"/>
  <c r="H469" i="13"/>
  <c r="G469" i="13"/>
  <c r="F469" i="13"/>
  <c r="E469" i="13"/>
  <c r="D469" i="13"/>
  <c r="C469" i="13"/>
  <c r="BS468" i="13"/>
  <c r="BR468" i="13"/>
  <c r="BQ468" i="13"/>
  <c r="BP468" i="13"/>
  <c r="BO468" i="13"/>
  <c r="BN468" i="13"/>
  <c r="BJ468" i="13"/>
  <c r="BI468" i="13"/>
  <c r="BH468" i="13"/>
  <c r="BG468" i="13"/>
  <c r="BF468" i="13"/>
  <c r="BE468" i="13"/>
  <c r="BA468" i="13"/>
  <c r="AZ468" i="13"/>
  <c r="AY468" i="13"/>
  <c r="AX468" i="13"/>
  <c r="AW468" i="13"/>
  <c r="AV468" i="13"/>
  <c r="AR468" i="13"/>
  <c r="AQ468" i="13"/>
  <c r="AP468" i="13"/>
  <c r="AO468" i="13"/>
  <c r="AN468" i="13"/>
  <c r="AM468" i="13"/>
  <c r="AI468" i="13"/>
  <c r="AH468" i="13"/>
  <c r="AG468" i="13"/>
  <c r="AF468" i="13"/>
  <c r="AE468" i="13"/>
  <c r="AD468" i="13"/>
  <c r="Z468" i="13"/>
  <c r="Y468" i="13"/>
  <c r="X468" i="13"/>
  <c r="W468" i="13"/>
  <c r="V468" i="13"/>
  <c r="U468" i="13"/>
  <c r="Q468" i="13"/>
  <c r="P468" i="13"/>
  <c r="O468" i="13"/>
  <c r="N468" i="13"/>
  <c r="M468" i="13"/>
  <c r="L468" i="13"/>
  <c r="H468" i="13"/>
  <c r="G468" i="13"/>
  <c r="F468" i="13"/>
  <c r="E468" i="13"/>
  <c r="D468" i="13"/>
  <c r="C468" i="13"/>
  <c r="BS467" i="13"/>
  <c r="BR467" i="13"/>
  <c r="BQ467" i="13"/>
  <c r="BP467" i="13"/>
  <c r="BO467" i="13"/>
  <c r="BN467" i="13"/>
  <c r="BJ467" i="13"/>
  <c r="BI467" i="13"/>
  <c r="BH467" i="13"/>
  <c r="BG467" i="13"/>
  <c r="BF467" i="13"/>
  <c r="BE467" i="13"/>
  <c r="BA467" i="13"/>
  <c r="AZ467" i="13"/>
  <c r="AY467" i="13"/>
  <c r="AX467" i="13"/>
  <c r="AW467" i="13"/>
  <c r="AV467" i="13"/>
  <c r="AR467" i="13"/>
  <c r="AQ467" i="13"/>
  <c r="AP467" i="13"/>
  <c r="AO467" i="13"/>
  <c r="AN467" i="13"/>
  <c r="AM467" i="13"/>
  <c r="AI467" i="13"/>
  <c r="AH467" i="13"/>
  <c r="AG467" i="13"/>
  <c r="AF467" i="13"/>
  <c r="AE467" i="13"/>
  <c r="AD467" i="13"/>
  <c r="Z467" i="13"/>
  <c r="Y467" i="13"/>
  <c r="X467" i="13"/>
  <c r="W467" i="13"/>
  <c r="V467" i="13"/>
  <c r="U467" i="13"/>
  <c r="Q467" i="13"/>
  <c r="P467" i="13"/>
  <c r="O467" i="13"/>
  <c r="N467" i="13"/>
  <c r="M467" i="13"/>
  <c r="L467" i="13"/>
  <c r="H467" i="13"/>
  <c r="G467" i="13"/>
  <c r="F467" i="13"/>
  <c r="E467" i="13"/>
  <c r="D467" i="13"/>
  <c r="C467" i="13"/>
  <c r="BS466" i="13"/>
  <c r="BR466" i="13"/>
  <c r="BQ466" i="13"/>
  <c r="BP466" i="13"/>
  <c r="BO466" i="13"/>
  <c r="BN466" i="13"/>
  <c r="BJ466" i="13"/>
  <c r="BI466" i="13"/>
  <c r="BH466" i="13"/>
  <c r="BG466" i="13"/>
  <c r="BF466" i="13"/>
  <c r="BE466" i="13"/>
  <c r="BA466" i="13"/>
  <c r="AZ466" i="13"/>
  <c r="AY466" i="13"/>
  <c r="AX466" i="13"/>
  <c r="AW466" i="13"/>
  <c r="AV466" i="13"/>
  <c r="AR466" i="13"/>
  <c r="AQ466" i="13"/>
  <c r="AP466" i="13"/>
  <c r="AO466" i="13"/>
  <c r="AN466" i="13"/>
  <c r="AM466" i="13"/>
  <c r="AI466" i="13"/>
  <c r="AH466" i="13"/>
  <c r="AG466" i="13"/>
  <c r="AF466" i="13"/>
  <c r="AE466" i="13"/>
  <c r="AD466" i="13"/>
  <c r="Z466" i="13"/>
  <c r="Y466" i="13"/>
  <c r="X466" i="13"/>
  <c r="W466" i="13"/>
  <c r="V466" i="13"/>
  <c r="U466" i="13"/>
  <c r="Q466" i="13"/>
  <c r="P466" i="13"/>
  <c r="O466" i="13"/>
  <c r="N466" i="13"/>
  <c r="M466" i="13"/>
  <c r="L466" i="13"/>
  <c r="H466" i="13"/>
  <c r="G466" i="13"/>
  <c r="F466" i="13"/>
  <c r="E466" i="13"/>
  <c r="D466" i="13"/>
  <c r="C466" i="13"/>
  <c r="BS465" i="13"/>
  <c r="BR465" i="13"/>
  <c r="BQ465" i="13"/>
  <c r="BP465" i="13"/>
  <c r="BO465" i="13"/>
  <c r="BN465" i="13"/>
  <c r="BJ465" i="13"/>
  <c r="BI465" i="13"/>
  <c r="BH465" i="13"/>
  <c r="BG465" i="13"/>
  <c r="BF465" i="13"/>
  <c r="BE465" i="13"/>
  <c r="BA465" i="13"/>
  <c r="AZ465" i="13"/>
  <c r="AY465" i="13"/>
  <c r="AX465" i="13"/>
  <c r="AW465" i="13"/>
  <c r="AV465" i="13"/>
  <c r="AR465" i="13"/>
  <c r="AQ465" i="13"/>
  <c r="AP465" i="13"/>
  <c r="AO465" i="13"/>
  <c r="AN465" i="13"/>
  <c r="AM465" i="13"/>
  <c r="AI465" i="13"/>
  <c r="AH465" i="13"/>
  <c r="AG465" i="13"/>
  <c r="AF465" i="13"/>
  <c r="AE465" i="13"/>
  <c r="AD465" i="13"/>
  <c r="Z465" i="13"/>
  <c r="Y465" i="13"/>
  <c r="X465" i="13"/>
  <c r="W465" i="13"/>
  <c r="V465" i="13"/>
  <c r="U465" i="13"/>
  <c r="Q465" i="13"/>
  <c r="P465" i="13"/>
  <c r="O465" i="13"/>
  <c r="N465" i="13"/>
  <c r="M465" i="13"/>
  <c r="L465" i="13"/>
  <c r="H465" i="13"/>
  <c r="G465" i="13"/>
  <c r="F465" i="13"/>
  <c r="E465" i="13"/>
  <c r="D465" i="13"/>
  <c r="C465" i="13"/>
  <c r="BS464" i="13"/>
  <c r="BR464" i="13"/>
  <c r="BQ464" i="13"/>
  <c r="BP464" i="13"/>
  <c r="BO464" i="13"/>
  <c r="BN464" i="13"/>
  <c r="BJ464" i="13"/>
  <c r="BI464" i="13"/>
  <c r="BH464" i="13"/>
  <c r="BG464" i="13"/>
  <c r="BF464" i="13"/>
  <c r="BE464" i="13"/>
  <c r="BA464" i="13"/>
  <c r="AZ464" i="13"/>
  <c r="AY464" i="13"/>
  <c r="AX464" i="13"/>
  <c r="AW464" i="13"/>
  <c r="AV464" i="13"/>
  <c r="AR464" i="13"/>
  <c r="AQ464" i="13"/>
  <c r="AP464" i="13"/>
  <c r="AO464" i="13"/>
  <c r="AN464" i="13"/>
  <c r="AM464" i="13"/>
  <c r="AI464" i="13"/>
  <c r="AH464" i="13"/>
  <c r="AG464" i="13"/>
  <c r="AF464" i="13"/>
  <c r="AE464" i="13"/>
  <c r="AD464" i="13"/>
  <c r="Z464" i="13"/>
  <c r="Y464" i="13"/>
  <c r="X464" i="13"/>
  <c r="W464" i="13"/>
  <c r="V464" i="13"/>
  <c r="U464" i="13"/>
  <c r="Q464" i="13"/>
  <c r="P464" i="13"/>
  <c r="O464" i="13"/>
  <c r="N464" i="13"/>
  <c r="M464" i="13"/>
  <c r="L464" i="13"/>
  <c r="H464" i="13"/>
  <c r="G464" i="13"/>
  <c r="F464" i="13"/>
  <c r="E464" i="13"/>
  <c r="D464" i="13"/>
  <c r="C464" i="13"/>
  <c r="BS463" i="13"/>
  <c r="BR463" i="13"/>
  <c r="BQ463" i="13"/>
  <c r="BP463" i="13"/>
  <c r="BO463" i="13"/>
  <c r="BN463" i="13"/>
  <c r="BJ463" i="13"/>
  <c r="BI463" i="13"/>
  <c r="BH463" i="13"/>
  <c r="BG463" i="13"/>
  <c r="BF463" i="13"/>
  <c r="BE463" i="13"/>
  <c r="BA463" i="13"/>
  <c r="AZ463" i="13"/>
  <c r="AY463" i="13"/>
  <c r="AX463" i="13"/>
  <c r="AW463" i="13"/>
  <c r="AV463" i="13"/>
  <c r="AR463" i="13"/>
  <c r="AQ463" i="13"/>
  <c r="AP463" i="13"/>
  <c r="AO463" i="13"/>
  <c r="AN463" i="13"/>
  <c r="AM463" i="13"/>
  <c r="AI463" i="13"/>
  <c r="AH463" i="13"/>
  <c r="AG463" i="13"/>
  <c r="AF463" i="13"/>
  <c r="AE463" i="13"/>
  <c r="AD463" i="13"/>
  <c r="Z463" i="13"/>
  <c r="Y463" i="13"/>
  <c r="X463" i="13"/>
  <c r="W463" i="13"/>
  <c r="V463" i="13"/>
  <c r="U463" i="13"/>
  <c r="Q463" i="13"/>
  <c r="P463" i="13"/>
  <c r="O463" i="13"/>
  <c r="N463" i="13"/>
  <c r="M463" i="13"/>
  <c r="L463" i="13"/>
  <c r="H463" i="13"/>
  <c r="G463" i="13"/>
  <c r="F463" i="13"/>
  <c r="E463" i="13"/>
  <c r="D463" i="13"/>
  <c r="C463" i="13"/>
  <c r="BS462" i="13"/>
  <c r="BR462" i="13"/>
  <c r="BQ462" i="13"/>
  <c r="BP462" i="13"/>
  <c r="BO462" i="13"/>
  <c r="BN462" i="13"/>
  <c r="BJ462" i="13"/>
  <c r="BI462" i="13"/>
  <c r="BH462" i="13"/>
  <c r="BG462" i="13"/>
  <c r="BF462" i="13"/>
  <c r="BE462" i="13"/>
  <c r="BA462" i="13"/>
  <c r="AZ462" i="13"/>
  <c r="AY462" i="13"/>
  <c r="AX462" i="13"/>
  <c r="AW462" i="13"/>
  <c r="AV462" i="13"/>
  <c r="AR462" i="13"/>
  <c r="AQ462" i="13"/>
  <c r="AP462" i="13"/>
  <c r="AO462" i="13"/>
  <c r="AN462" i="13"/>
  <c r="AM462" i="13"/>
  <c r="AI462" i="13"/>
  <c r="AH462" i="13"/>
  <c r="AG462" i="13"/>
  <c r="AF462" i="13"/>
  <c r="AE462" i="13"/>
  <c r="AD462" i="13"/>
  <c r="Z462" i="13"/>
  <c r="Y462" i="13"/>
  <c r="X462" i="13"/>
  <c r="W462" i="13"/>
  <c r="V462" i="13"/>
  <c r="U462" i="13"/>
  <c r="Q462" i="13"/>
  <c r="P462" i="13"/>
  <c r="O462" i="13"/>
  <c r="N462" i="13"/>
  <c r="M462" i="13"/>
  <c r="L462" i="13"/>
  <c r="H462" i="13"/>
  <c r="G462" i="13"/>
  <c r="F462" i="13"/>
  <c r="E462" i="13"/>
  <c r="D462" i="13"/>
  <c r="C462" i="13"/>
  <c r="BS461" i="13"/>
  <c r="BR461" i="13"/>
  <c r="BQ461" i="13"/>
  <c r="BP461" i="13"/>
  <c r="BO461" i="13"/>
  <c r="BN461" i="13"/>
  <c r="BJ461" i="13"/>
  <c r="BI461" i="13"/>
  <c r="BH461" i="13"/>
  <c r="BG461" i="13"/>
  <c r="BF461" i="13"/>
  <c r="BE461" i="13"/>
  <c r="BA461" i="13"/>
  <c r="AZ461" i="13"/>
  <c r="AY461" i="13"/>
  <c r="AX461" i="13"/>
  <c r="AW461" i="13"/>
  <c r="AV461" i="13"/>
  <c r="AR461" i="13"/>
  <c r="AQ461" i="13"/>
  <c r="AP461" i="13"/>
  <c r="AO461" i="13"/>
  <c r="AN461" i="13"/>
  <c r="AM461" i="13"/>
  <c r="AI461" i="13"/>
  <c r="AH461" i="13"/>
  <c r="AG461" i="13"/>
  <c r="AF461" i="13"/>
  <c r="AE461" i="13"/>
  <c r="AD461" i="13"/>
  <c r="Z461" i="13"/>
  <c r="Y461" i="13"/>
  <c r="X461" i="13"/>
  <c r="W461" i="13"/>
  <c r="V461" i="13"/>
  <c r="U461" i="13"/>
  <c r="Q461" i="13"/>
  <c r="P461" i="13"/>
  <c r="O461" i="13"/>
  <c r="N461" i="13"/>
  <c r="M461" i="13"/>
  <c r="L461" i="13"/>
  <c r="H461" i="13"/>
  <c r="G461" i="13"/>
  <c r="F461" i="13"/>
  <c r="E461" i="13"/>
  <c r="D461" i="13"/>
  <c r="C461" i="13"/>
  <c r="BS460" i="13"/>
  <c r="BR460" i="13"/>
  <c r="BQ460" i="13"/>
  <c r="BP460" i="13"/>
  <c r="BO460" i="13"/>
  <c r="BN460" i="13"/>
  <c r="BJ460" i="13"/>
  <c r="BI460" i="13"/>
  <c r="BH460" i="13"/>
  <c r="BG460" i="13"/>
  <c r="BF460" i="13"/>
  <c r="BE460" i="13"/>
  <c r="BA460" i="13"/>
  <c r="AZ460" i="13"/>
  <c r="AY460" i="13"/>
  <c r="AX460" i="13"/>
  <c r="AW460" i="13"/>
  <c r="AV460" i="13"/>
  <c r="AR460" i="13"/>
  <c r="AQ460" i="13"/>
  <c r="AP460" i="13"/>
  <c r="AO460" i="13"/>
  <c r="AN460" i="13"/>
  <c r="AM460" i="13"/>
  <c r="AI460" i="13"/>
  <c r="AH460" i="13"/>
  <c r="AG460" i="13"/>
  <c r="AF460" i="13"/>
  <c r="AE460" i="13"/>
  <c r="AD460" i="13"/>
  <c r="Z460" i="13"/>
  <c r="Y460" i="13"/>
  <c r="X460" i="13"/>
  <c r="W460" i="13"/>
  <c r="V460" i="13"/>
  <c r="U460" i="13"/>
  <c r="Q460" i="13"/>
  <c r="P460" i="13"/>
  <c r="O460" i="13"/>
  <c r="N460" i="13"/>
  <c r="M460" i="13"/>
  <c r="L460" i="13"/>
  <c r="H460" i="13"/>
  <c r="G460" i="13"/>
  <c r="F460" i="13"/>
  <c r="E460" i="13"/>
  <c r="D460" i="13"/>
  <c r="C460" i="13"/>
  <c r="BS459" i="13"/>
  <c r="BR459" i="13"/>
  <c r="BQ459" i="13"/>
  <c r="BP459" i="13"/>
  <c r="BO459" i="13"/>
  <c r="BN459" i="13"/>
  <c r="BJ459" i="13"/>
  <c r="BI459" i="13"/>
  <c r="BH459" i="13"/>
  <c r="BG459" i="13"/>
  <c r="BF459" i="13"/>
  <c r="BE459" i="13"/>
  <c r="BA459" i="13"/>
  <c r="AZ459" i="13"/>
  <c r="AY459" i="13"/>
  <c r="AX459" i="13"/>
  <c r="AW459" i="13"/>
  <c r="AV459" i="13"/>
  <c r="AR459" i="13"/>
  <c r="AQ459" i="13"/>
  <c r="AP459" i="13"/>
  <c r="AO459" i="13"/>
  <c r="AN459" i="13"/>
  <c r="AM459" i="13"/>
  <c r="AI459" i="13"/>
  <c r="AH459" i="13"/>
  <c r="AG459" i="13"/>
  <c r="AF459" i="13"/>
  <c r="AE459" i="13"/>
  <c r="AD459" i="13"/>
  <c r="Z459" i="13"/>
  <c r="Y459" i="13"/>
  <c r="X459" i="13"/>
  <c r="W459" i="13"/>
  <c r="V459" i="13"/>
  <c r="U459" i="13"/>
  <c r="Q459" i="13"/>
  <c r="P459" i="13"/>
  <c r="O459" i="13"/>
  <c r="N459" i="13"/>
  <c r="M459" i="13"/>
  <c r="L459" i="13"/>
  <c r="H459" i="13"/>
  <c r="G459" i="13"/>
  <c r="F459" i="13"/>
  <c r="E459" i="13"/>
  <c r="D459" i="13"/>
  <c r="C459" i="13"/>
  <c r="BS458" i="13"/>
  <c r="BR458" i="13"/>
  <c r="BQ458" i="13"/>
  <c r="BP458" i="13"/>
  <c r="BO458" i="13"/>
  <c r="BN458" i="13"/>
  <c r="BJ458" i="13"/>
  <c r="BI458" i="13"/>
  <c r="BH458" i="13"/>
  <c r="BG458" i="13"/>
  <c r="BF458" i="13"/>
  <c r="BE458" i="13"/>
  <c r="BA458" i="13"/>
  <c r="AZ458" i="13"/>
  <c r="AY458" i="13"/>
  <c r="AX458" i="13"/>
  <c r="AW458" i="13"/>
  <c r="AV458" i="13"/>
  <c r="AR458" i="13"/>
  <c r="AQ458" i="13"/>
  <c r="AP458" i="13"/>
  <c r="AO458" i="13"/>
  <c r="AN458" i="13"/>
  <c r="AM458" i="13"/>
  <c r="AI458" i="13"/>
  <c r="AH458" i="13"/>
  <c r="AG458" i="13"/>
  <c r="AF458" i="13"/>
  <c r="AE458" i="13"/>
  <c r="AD458" i="13"/>
  <c r="Z458" i="13"/>
  <c r="Y458" i="13"/>
  <c r="X458" i="13"/>
  <c r="W458" i="13"/>
  <c r="V458" i="13"/>
  <c r="U458" i="13"/>
  <c r="Q458" i="13"/>
  <c r="P458" i="13"/>
  <c r="O458" i="13"/>
  <c r="N458" i="13"/>
  <c r="M458" i="13"/>
  <c r="L458" i="13"/>
  <c r="H458" i="13"/>
  <c r="G458" i="13"/>
  <c r="F458" i="13"/>
  <c r="E458" i="13"/>
  <c r="D458" i="13"/>
  <c r="C458" i="13"/>
  <c r="BS457" i="13"/>
  <c r="BR457" i="13"/>
  <c r="BQ457" i="13"/>
  <c r="BP457" i="13"/>
  <c r="BO457" i="13"/>
  <c r="BN457" i="13"/>
  <c r="BJ457" i="13"/>
  <c r="BI457" i="13"/>
  <c r="BH457" i="13"/>
  <c r="BG457" i="13"/>
  <c r="BF457" i="13"/>
  <c r="BE457" i="13"/>
  <c r="BA457" i="13"/>
  <c r="AZ457" i="13"/>
  <c r="AY457" i="13"/>
  <c r="AX457" i="13"/>
  <c r="AW457" i="13"/>
  <c r="AV457" i="13"/>
  <c r="AR457" i="13"/>
  <c r="AQ457" i="13"/>
  <c r="AP457" i="13"/>
  <c r="AO457" i="13"/>
  <c r="AN457" i="13"/>
  <c r="AM457" i="13"/>
  <c r="AI457" i="13"/>
  <c r="AH457" i="13"/>
  <c r="AG457" i="13"/>
  <c r="AF457" i="13"/>
  <c r="AE457" i="13"/>
  <c r="AD457" i="13"/>
  <c r="Z457" i="13"/>
  <c r="Y457" i="13"/>
  <c r="X457" i="13"/>
  <c r="W457" i="13"/>
  <c r="V457" i="13"/>
  <c r="U457" i="13"/>
  <c r="Q457" i="13"/>
  <c r="P457" i="13"/>
  <c r="O457" i="13"/>
  <c r="N457" i="13"/>
  <c r="M457" i="13"/>
  <c r="L457" i="13"/>
  <c r="H457" i="13"/>
  <c r="G457" i="13"/>
  <c r="F457" i="13"/>
  <c r="E457" i="13"/>
  <c r="D457" i="13"/>
  <c r="C457" i="13"/>
  <c r="BS456" i="13"/>
  <c r="BR456" i="13"/>
  <c r="BQ456" i="13"/>
  <c r="BP456" i="13"/>
  <c r="BO456" i="13"/>
  <c r="BN456" i="13"/>
  <c r="BJ456" i="13"/>
  <c r="BI456" i="13"/>
  <c r="BH456" i="13"/>
  <c r="BG456" i="13"/>
  <c r="BF456" i="13"/>
  <c r="BE456" i="13"/>
  <c r="BA456" i="13"/>
  <c r="AZ456" i="13"/>
  <c r="AY456" i="13"/>
  <c r="AX456" i="13"/>
  <c r="AW456" i="13"/>
  <c r="AV456" i="13"/>
  <c r="AR456" i="13"/>
  <c r="AQ456" i="13"/>
  <c r="AP456" i="13"/>
  <c r="AO456" i="13"/>
  <c r="AN456" i="13"/>
  <c r="AM456" i="13"/>
  <c r="AI456" i="13"/>
  <c r="AH456" i="13"/>
  <c r="AG456" i="13"/>
  <c r="AF456" i="13"/>
  <c r="AE456" i="13"/>
  <c r="AD456" i="13"/>
  <c r="Z456" i="13"/>
  <c r="Y456" i="13"/>
  <c r="X456" i="13"/>
  <c r="W456" i="13"/>
  <c r="V456" i="13"/>
  <c r="U456" i="13"/>
  <c r="Q456" i="13"/>
  <c r="P456" i="13"/>
  <c r="O456" i="13"/>
  <c r="N456" i="13"/>
  <c r="M456" i="13"/>
  <c r="L456" i="13"/>
  <c r="H456" i="13"/>
  <c r="G456" i="13"/>
  <c r="F456" i="13"/>
  <c r="E456" i="13"/>
  <c r="D456" i="13"/>
  <c r="C456" i="13"/>
  <c r="BS455" i="13"/>
  <c r="BR455" i="13"/>
  <c r="BQ455" i="13"/>
  <c r="BP455" i="13"/>
  <c r="BO455" i="13"/>
  <c r="BN455" i="13"/>
  <c r="BJ455" i="13"/>
  <c r="BI455" i="13"/>
  <c r="BH455" i="13"/>
  <c r="BG455" i="13"/>
  <c r="BF455" i="13"/>
  <c r="BE455" i="13"/>
  <c r="BA455" i="13"/>
  <c r="AZ455" i="13"/>
  <c r="AY455" i="13"/>
  <c r="AX455" i="13"/>
  <c r="AW455" i="13"/>
  <c r="AV455" i="13"/>
  <c r="AR455" i="13"/>
  <c r="AQ455" i="13"/>
  <c r="AP455" i="13"/>
  <c r="AO455" i="13"/>
  <c r="AN455" i="13"/>
  <c r="AM455" i="13"/>
  <c r="AI455" i="13"/>
  <c r="AH455" i="13"/>
  <c r="AG455" i="13"/>
  <c r="AF455" i="13"/>
  <c r="AE455" i="13"/>
  <c r="AD455" i="13"/>
  <c r="Z455" i="13"/>
  <c r="Y455" i="13"/>
  <c r="X455" i="13"/>
  <c r="W455" i="13"/>
  <c r="V455" i="13"/>
  <c r="U455" i="13"/>
  <c r="Q455" i="13"/>
  <c r="P455" i="13"/>
  <c r="O455" i="13"/>
  <c r="N455" i="13"/>
  <c r="M455" i="13"/>
  <c r="L455" i="13"/>
  <c r="H455" i="13"/>
  <c r="G455" i="13"/>
  <c r="F455" i="13"/>
  <c r="E455" i="13"/>
  <c r="D455" i="13"/>
  <c r="C455" i="13"/>
  <c r="BS454" i="13"/>
  <c r="BR454" i="13"/>
  <c r="BQ454" i="13"/>
  <c r="BP454" i="13"/>
  <c r="BO454" i="13"/>
  <c r="BN454" i="13"/>
  <c r="BJ454" i="13"/>
  <c r="BI454" i="13"/>
  <c r="BH454" i="13"/>
  <c r="BG454" i="13"/>
  <c r="BF454" i="13"/>
  <c r="BE454" i="13"/>
  <c r="BA454" i="13"/>
  <c r="AZ454" i="13"/>
  <c r="AY454" i="13"/>
  <c r="AX454" i="13"/>
  <c r="AW454" i="13"/>
  <c r="AV454" i="13"/>
  <c r="AR454" i="13"/>
  <c r="AQ454" i="13"/>
  <c r="AP454" i="13"/>
  <c r="AO454" i="13"/>
  <c r="AN454" i="13"/>
  <c r="AM454" i="13"/>
  <c r="AI454" i="13"/>
  <c r="AH454" i="13"/>
  <c r="AG454" i="13"/>
  <c r="AF454" i="13"/>
  <c r="AE454" i="13"/>
  <c r="AD454" i="13"/>
  <c r="Z454" i="13"/>
  <c r="Y454" i="13"/>
  <c r="X454" i="13"/>
  <c r="W454" i="13"/>
  <c r="V454" i="13"/>
  <c r="U454" i="13"/>
  <c r="Q454" i="13"/>
  <c r="P454" i="13"/>
  <c r="O454" i="13"/>
  <c r="N454" i="13"/>
  <c r="M454" i="13"/>
  <c r="L454" i="13"/>
  <c r="H454" i="13"/>
  <c r="G454" i="13"/>
  <c r="F454" i="13"/>
  <c r="E454" i="13"/>
  <c r="D454" i="13"/>
  <c r="C454" i="13"/>
  <c r="BS453" i="13"/>
  <c r="BR453" i="13"/>
  <c r="BQ453" i="13"/>
  <c r="BP453" i="13"/>
  <c r="BO453" i="13"/>
  <c r="BN453" i="13"/>
  <c r="BJ453" i="13"/>
  <c r="BI453" i="13"/>
  <c r="BH453" i="13"/>
  <c r="BG453" i="13"/>
  <c r="BF453" i="13"/>
  <c r="BE453" i="13"/>
  <c r="BA453" i="13"/>
  <c r="AZ453" i="13"/>
  <c r="AY453" i="13"/>
  <c r="AX453" i="13"/>
  <c r="AW453" i="13"/>
  <c r="AV453" i="13"/>
  <c r="AR453" i="13"/>
  <c r="AQ453" i="13"/>
  <c r="AP453" i="13"/>
  <c r="AO453" i="13"/>
  <c r="AN453" i="13"/>
  <c r="AM453" i="13"/>
  <c r="AI453" i="13"/>
  <c r="AH453" i="13"/>
  <c r="AG453" i="13"/>
  <c r="AF453" i="13"/>
  <c r="AE453" i="13"/>
  <c r="AD453" i="13"/>
  <c r="Z453" i="13"/>
  <c r="Y453" i="13"/>
  <c r="X453" i="13"/>
  <c r="W453" i="13"/>
  <c r="V453" i="13"/>
  <c r="U453" i="13"/>
  <c r="Q453" i="13"/>
  <c r="P453" i="13"/>
  <c r="O453" i="13"/>
  <c r="N453" i="13"/>
  <c r="M453" i="13"/>
  <c r="L453" i="13"/>
  <c r="H453" i="13"/>
  <c r="G453" i="13"/>
  <c r="F453" i="13"/>
  <c r="E453" i="13"/>
  <c r="D453" i="13"/>
  <c r="C453" i="13"/>
  <c r="BS452" i="13"/>
  <c r="BR452" i="13"/>
  <c r="BQ452" i="13"/>
  <c r="BP452" i="13"/>
  <c r="BO452" i="13"/>
  <c r="BN452" i="13"/>
  <c r="BJ452" i="13"/>
  <c r="BI452" i="13"/>
  <c r="BH452" i="13"/>
  <c r="BG452" i="13"/>
  <c r="BF452" i="13"/>
  <c r="BE452" i="13"/>
  <c r="BA452" i="13"/>
  <c r="AZ452" i="13"/>
  <c r="AY452" i="13"/>
  <c r="AX452" i="13"/>
  <c r="AW452" i="13"/>
  <c r="AV452" i="13"/>
  <c r="AR452" i="13"/>
  <c r="AQ452" i="13"/>
  <c r="AP452" i="13"/>
  <c r="AO452" i="13"/>
  <c r="AN452" i="13"/>
  <c r="AM452" i="13"/>
  <c r="AI452" i="13"/>
  <c r="AH452" i="13"/>
  <c r="AG452" i="13"/>
  <c r="AF452" i="13"/>
  <c r="AE452" i="13"/>
  <c r="AD452" i="13"/>
  <c r="Z452" i="13"/>
  <c r="Y452" i="13"/>
  <c r="X452" i="13"/>
  <c r="W452" i="13"/>
  <c r="V452" i="13"/>
  <c r="U452" i="13"/>
  <c r="Q452" i="13"/>
  <c r="P452" i="13"/>
  <c r="O452" i="13"/>
  <c r="N452" i="13"/>
  <c r="M452" i="13"/>
  <c r="L452" i="13"/>
  <c r="H452" i="13"/>
  <c r="G452" i="13"/>
  <c r="F452" i="13"/>
  <c r="E452" i="13"/>
  <c r="D452" i="13"/>
  <c r="C452" i="13"/>
  <c r="BS451" i="13"/>
  <c r="BR451" i="13"/>
  <c r="BQ451" i="13"/>
  <c r="BP451" i="13"/>
  <c r="BO451" i="13"/>
  <c r="BN451" i="13"/>
  <c r="BJ451" i="13"/>
  <c r="BI451" i="13"/>
  <c r="BH451" i="13"/>
  <c r="BG451" i="13"/>
  <c r="BF451" i="13"/>
  <c r="BE451" i="13"/>
  <c r="BA451" i="13"/>
  <c r="AZ451" i="13"/>
  <c r="AY451" i="13"/>
  <c r="AX451" i="13"/>
  <c r="AW451" i="13"/>
  <c r="AV451" i="13"/>
  <c r="AR451" i="13"/>
  <c r="AQ451" i="13"/>
  <c r="AP451" i="13"/>
  <c r="AO451" i="13"/>
  <c r="AN451" i="13"/>
  <c r="AM451" i="13"/>
  <c r="AI451" i="13"/>
  <c r="AH451" i="13"/>
  <c r="AG451" i="13"/>
  <c r="AF451" i="13"/>
  <c r="AE451" i="13"/>
  <c r="AD451" i="13"/>
  <c r="Z451" i="13"/>
  <c r="Y451" i="13"/>
  <c r="X451" i="13"/>
  <c r="W451" i="13"/>
  <c r="V451" i="13"/>
  <c r="U451" i="13"/>
  <c r="Q451" i="13"/>
  <c r="P451" i="13"/>
  <c r="O451" i="13"/>
  <c r="N451" i="13"/>
  <c r="M451" i="13"/>
  <c r="L451" i="13"/>
  <c r="H451" i="13"/>
  <c r="G451" i="13"/>
  <c r="F451" i="13"/>
  <c r="E451" i="13"/>
  <c r="D451" i="13"/>
  <c r="C451" i="13"/>
  <c r="BS450" i="13"/>
  <c r="BR450" i="13"/>
  <c r="BQ450" i="13"/>
  <c r="BP450" i="13"/>
  <c r="BO450" i="13"/>
  <c r="BN450" i="13"/>
  <c r="BJ450" i="13"/>
  <c r="BI450" i="13"/>
  <c r="BH450" i="13"/>
  <c r="BG450" i="13"/>
  <c r="BF450" i="13"/>
  <c r="BE450" i="13"/>
  <c r="BA450" i="13"/>
  <c r="AZ450" i="13"/>
  <c r="AY450" i="13"/>
  <c r="AX450" i="13"/>
  <c r="AW450" i="13"/>
  <c r="AV450" i="13"/>
  <c r="AR450" i="13"/>
  <c r="AQ450" i="13"/>
  <c r="AP450" i="13"/>
  <c r="AO450" i="13"/>
  <c r="AN450" i="13"/>
  <c r="AM450" i="13"/>
  <c r="AI450" i="13"/>
  <c r="AH450" i="13"/>
  <c r="AG450" i="13"/>
  <c r="AF450" i="13"/>
  <c r="AE450" i="13"/>
  <c r="AD450" i="13"/>
  <c r="Z450" i="13"/>
  <c r="Y450" i="13"/>
  <c r="X450" i="13"/>
  <c r="W450" i="13"/>
  <c r="V450" i="13"/>
  <c r="U450" i="13"/>
  <c r="Q450" i="13"/>
  <c r="P450" i="13"/>
  <c r="O450" i="13"/>
  <c r="N450" i="13"/>
  <c r="M450" i="13"/>
  <c r="L450" i="13"/>
  <c r="H450" i="13"/>
  <c r="G450" i="13"/>
  <c r="F450" i="13"/>
  <c r="E450" i="13"/>
  <c r="D450" i="13"/>
  <c r="C450" i="13"/>
  <c r="BS449" i="13"/>
  <c r="BR449" i="13"/>
  <c r="BQ449" i="13"/>
  <c r="BP449" i="13"/>
  <c r="BO449" i="13"/>
  <c r="BN449" i="13"/>
  <c r="BJ449" i="13"/>
  <c r="BI449" i="13"/>
  <c r="BH449" i="13"/>
  <c r="BG449" i="13"/>
  <c r="BF449" i="13"/>
  <c r="BE449" i="13"/>
  <c r="BA449" i="13"/>
  <c r="AZ449" i="13"/>
  <c r="AY449" i="13"/>
  <c r="AX449" i="13"/>
  <c r="AW449" i="13"/>
  <c r="AV449" i="13"/>
  <c r="AR449" i="13"/>
  <c r="AQ449" i="13"/>
  <c r="AP449" i="13"/>
  <c r="AO449" i="13"/>
  <c r="AN449" i="13"/>
  <c r="AM449" i="13"/>
  <c r="AI449" i="13"/>
  <c r="AH449" i="13"/>
  <c r="AG449" i="13"/>
  <c r="AF449" i="13"/>
  <c r="AE449" i="13"/>
  <c r="AD449" i="13"/>
  <c r="Z449" i="13"/>
  <c r="Y449" i="13"/>
  <c r="X449" i="13"/>
  <c r="W449" i="13"/>
  <c r="V449" i="13"/>
  <c r="U449" i="13"/>
  <c r="Q449" i="13"/>
  <c r="P449" i="13"/>
  <c r="O449" i="13"/>
  <c r="N449" i="13"/>
  <c r="M449" i="13"/>
  <c r="L449" i="13"/>
  <c r="H449" i="13"/>
  <c r="G449" i="13"/>
  <c r="F449" i="13"/>
  <c r="E449" i="13"/>
  <c r="D449" i="13"/>
  <c r="C449" i="13"/>
  <c r="BS448" i="13"/>
  <c r="BR448" i="13"/>
  <c r="BQ448" i="13"/>
  <c r="BP448" i="13"/>
  <c r="BO448" i="13"/>
  <c r="BN448" i="13"/>
  <c r="BJ448" i="13"/>
  <c r="BI448" i="13"/>
  <c r="BH448" i="13"/>
  <c r="BG448" i="13"/>
  <c r="BF448" i="13"/>
  <c r="BE448" i="13"/>
  <c r="BA448" i="13"/>
  <c r="AZ448" i="13"/>
  <c r="AY448" i="13"/>
  <c r="AX448" i="13"/>
  <c r="AW448" i="13"/>
  <c r="AV448" i="13"/>
  <c r="AR448" i="13"/>
  <c r="AQ448" i="13"/>
  <c r="AP448" i="13"/>
  <c r="AO448" i="13"/>
  <c r="AN448" i="13"/>
  <c r="AM448" i="13"/>
  <c r="AI448" i="13"/>
  <c r="AH448" i="13"/>
  <c r="AG448" i="13"/>
  <c r="AF448" i="13"/>
  <c r="AE448" i="13"/>
  <c r="AD448" i="13"/>
  <c r="Z448" i="13"/>
  <c r="Y448" i="13"/>
  <c r="X448" i="13"/>
  <c r="W448" i="13"/>
  <c r="V448" i="13"/>
  <c r="U448" i="13"/>
  <c r="Q448" i="13"/>
  <c r="P448" i="13"/>
  <c r="O448" i="13"/>
  <c r="N448" i="13"/>
  <c r="M448" i="13"/>
  <c r="L448" i="13"/>
  <c r="H448" i="13"/>
  <c r="G448" i="13"/>
  <c r="F448" i="13"/>
  <c r="E448" i="13"/>
  <c r="D448" i="13"/>
  <c r="C448" i="13"/>
  <c r="BS447" i="13"/>
  <c r="BR447" i="13"/>
  <c r="BQ447" i="13"/>
  <c r="BP447" i="13"/>
  <c r="BO447" i="13"/>
  <c r="BN447" i="13"/>
  <c r="BJ447" i="13"/>
  <c r="BI447" i="13"/>
  <c r="BH447" i="13"/>
  <c r="BG447" i="13"/>
  <c r="BF447" i="13"/>
  <c r="BE447" i="13"/>
  <c r="BA447" i="13"/>
  <c r="AZ447" i="13"/>
  <c r="AY447" i="13"/>
  <c r="AX447" i="13"/>
  <c r="AW447" i="13"/>
  <c r="AV447" i="13"/>
  <c r="AR447" i="13"/>
  <c r="AQ447" i="13"/>
  <c r="AP447" i="13"/>
  <c r="AO447" i="13"/>
  <c r="AN447" i="13"/>
  <c r="AM447" i="13"/>
  <c r="AI447" i="13"/>
  <c r="AH447" i="13"/>
  <c r="AG447" i="13"/>
  <c r="AF447" i="13"/>
  <c r="AE447" i="13"/>
  <c r="AD447" i="13"/>
  <c r="Z447" i="13"/>
  <c r="Y447" i="13"/>
  <c r="X447" i="13"/>
  <c r="W447" i="13"/>
  <c r="V447" i="13"/>
  <c r="U447" i="13"/>
  <c r="Q447" i="13"/>
  <c r="P447" i="13"/>
  <c r="O447" i="13"/>
  <c r="N447" i="13"/>
  <c r="M447" i="13"/>
  <c r="L447" i="13"/>
  <c r="H447" i="13"/>
  <c r="G447" i="13"/>
  <c r="F447" i="13"/>
  <c r="E447" i="13"/>
  <c r="D447" i="13"/>
  <c r="C447" i="13"/>
  <c r="BS446" i="13"/>
  <c r="BR446" i="13"/>
  <c r="BQ446" i="13"/>
  <c r="BP446" i="13"/>
  <c r="BO446" i="13"/>
  <c r="BN446" i="13"/>
  <c r="BJ446" i="13"/>
  <c r="BI446" i="13"/>
  <c r="BH446" i="13"/>
  <c r="BG446" i="13"/>
  <c r="BF446" i="13"/>
  <c r="BE446" i="13"/>
  <c r="BA446" i="13"/>
  <c r="AZ446" i="13"/>
  <c r="AY446" i="13"/>
  <c r="AX446" i="13"/>
  <c r="AW446" i="13"/>
  <c r="AV446" i="13"/>
  <c r="AR446" i="13"/>
  <c r="AQ446" i="13"/>
  <c r="AP446" i="13"/>
  <c r="AO446" i="13"/>
  <c r="AN446" i="13"/>
  <c r="AM446" i="13"/>
  <c r="AI446" i="13"/>
  <c r="AH446" i="13"/>
  <c r="AG446" i="13"/>
  <c r="AF446" i="13"/>
  <c r="AE446" i="13"/>
  <c r="AD446" i="13"/>
  <c r="Z446" i="13"/>
  <c r="Y446" i="13"/>
  <c r="X446" i="13"/>
  <c r="W446" i="13"/>
  <c r="V446" i="13"/>
  <c r="U446" i="13"/>
  <c r="Q446" i="13"/>
  <c r="P446" i="13"/>
  <c r="O446" i="13"/>
  <c r="N446" i="13"/>
  <c r="M446" i="13"/>
  <c r="L446" i="13"/>
  <c r="H446" i="13"/>
  <c r="G446" i="13"/>
  <c r="F446" i="13"/>
  <c r="E446" i="13"/>
  <c r="D446" i="13"/>
  <c r="C446" i="13"/>
  <c r="BS445" i="13"/>
  <c r="BR445" i="13"/>
  <c r="BQ445" i="13"/>
  <c r="BP445" i="13"/>
  <c r="BO445" i="13"/>
  <c r="BN445" i="13"/>
  <c r="BJ445" i="13"/>
  <c r="BI445" i="13"/>
  <c r="BH445" i="13"/>
  <c r="BG445" i="13"/>
  <c r="BF445" i="13"/>
  <c r="BE445" i="13"/>
  <c r="BA445" i="13"/>
  <c r="AZ445" i="13"/>
  <c r="AY445" i="13"/>
  <c r="AX445" i="13"/>
  <c r="AW445" i="13"/>
  <c r="AV445" i="13"/>
  <c r="AR445" i="13"/>
  <c r="AQ445" i="13"/>
  <c r="AP445" i="13"/>
  <c r="AO445" i="13"/>
  <c r="AN445" i="13"/>
  <c r="AM445" i="13"/>
  <c r="AI445" i="13"/>
  <c r="AH445" i="13"/>
  <c r="AG445" i="13"/>
  <c r="AF445" i="13"/>
  <c r="AE445" i="13"/>
  <c r="AD445" i="13"/>
  <c r="Z445" i="13"/>
  <c r="Y445" i="13"/>
  <c r="X445" i="13"/>
  <c r="W445" i="13"/>
  <c r="V445" i="13"/>
  <c r="U445" i="13"/>
  <c r="Q445" i="13"/>
  <c r="P445" i="13"/>
  <c r="O445" i="13"/>
  <c r="N445" i="13"/>
  <c r="M445" i="13"/>
  <c r="L445" i="13"/>
  <c r="H445" i="13"/>
  <c r="G445" i="13"/>
  <c r="F445" i="13"/>
  <c r="E445" i="13"/>
  <c r="D445" i="13"/>
  <c r="C445" i="13"/>
  <c r="BS444" i="13"/>
  <c r="BR444" i="13"/>
  <c r="BQ444" i="13"/>
  <c r="BP444" i="13"/>
  <c r="BO444" i="13"/>
  <c r="BN444" i="13"/>
  <c r="BJ444" i="13"/>
  <c r="BI444" i="13"/>
  <c r="BH444" i="13"/>
  <c r="BG444" i="13"/>
  <c r="BF444" i="13"/>
  <c r="BE444" i="13"/>
  <c r="BA444" i="13"/>
  <c r="AZ444" i="13"/>
  <c r="AY444" i="13"/>
  <c r="AX444" i="13"/>
  <c r="AW444" i="13"/>
  <c r="AV444" i="13"/>
  <c r="AR444" i="13"/>
  <c r="AQ444" i="13"/>
  <c r="AP444" i="13"/>
  <c r="AO444" i="13"/>
  <c r="AN444" i="13"/>
  <c r="AM444" i="13"/>
  <c r="AI444" i="13"/>
  <c r="AH444" i="13"/>
  <c r="AG444" i="13"/>
  <c r="AF444" i="13"/>
  <c r="AE444" i="13"/>
  <c r="AD444" i="13"/>
  <c r="Z444" i="13"/>
  <c r="Y444" i="13"/>
  <c r="X444" i="13"/>
  <c r="W444" i="13"/>
  <c r="V444" i="13"/>
  <c r="U444" i="13"/>
  <c r="Q444" i="13"/>
  <c r="P444" i="13"/>
  <c r="O444" i="13"/>
  <c r="N444" i="13"/>
  <c r="M444" i="13"/>
  <c r="L444" i="13"/>
  <c r="H444" i="13"/>
  <c r="G444" i="13"/>
  <c r="F444" i="13"/>
  <c r="E444" i="13"/>
  <c r="D444" i="13"/>
  <c r="C444" i="13"/>
  <c r="BS443" i="13"/>
  <c r="BR443" i="13"/>
  <c r="BQ443" i="13"/>
  <c r="BP443" i="13"/>
  <c r="BO443" i="13"/>
  <c r="BN443" i="13"/>
  <c r="BJ443" i="13"/>
  <c r="BI443" i="13"/>
  <c r="BH443" i="13"/>
  <c r="BG443" i="13"/>
  <c r="BF443" i="13"/>
  <c r="BE443" i="13"/>
  <c r="BA443" i="13"/>
  <c r="AZ443" i="13"/>
  <c r="AY443" i="13"/>
  <c r="AX443" i="13"/>
  <c r="AW443" i="13"/>
  <c r="AV443" i="13"/>
  <c r="AR443" i="13"/>
  <c r="AQ443" i="13"/>
  <c r="AP443" i="13"/>
  <c r="AO443" i="13"/>
  <c r="AN443" i="13"/>
  <c r="AM443" i="13"/>
  <c r="AI443" i="13"/>
  <c r="AH443" i="13"/>
  <c r="AG443" i="13"/>
  <c r="AF443" i="13"/>
  <c r="AE443" i="13"/>
  <c r="AD443" i="13"/>
  <c r="Z443" i="13"/>
  <c r="Y443" i="13"/>
  <c r="X443" i="13"/>
  <c r="W443" i="13"/>
  <c r="V443" i="13"/>
  <c r="U443" i="13"/>
  <c r="Q443" i="13"/>
  <c r="P443" i="13"/>
  <c r="O443" i="13"/>
  <c r="N443" i="13"/>
  <c r="M443" i="13"/>
  <c r="L443" i="13"/>
  <c r="H443" i="13"/>
  <c r="G443" i="13"/>
  <c r="F443" i="13"/>
  <c r="E443" i="13"/>
  <c r="D443" i="13"/>
  <c r="C443" i="13"/>
  <c r="BS442" i="13"/>
  <c r="BR442" i="13"/>
  <c r="BQ442" i="13"/>
  <c r="BP442" i="13"/>
  <c r="BO442" i="13"/>
  <c r="BN442" i="13"/>
  <c r="BJ442" i="13"/>
  <c r="BI442" i="13"/>
  <c r="BH442" i="13"/>
  <c r="BG442" i="13"/>
  <c r="BF442" i="13"/>
  <c r="BE442" i="13"/>
  <c r="BA442" i="13"/>
  <c r="AZ442" i="13"/>
  <c r="AY442" i="13"/>
  <c r="AX442" i="13"/>
  <c r="AW442" i="13"/>
  <c r="AV442" i="13"/>
  <c r="AR442" i="13"/>
  <c r="AQ442" i="13"/>
  <c r="AP442" i="13"/>
  <c r="AO442" i="13"/>
  <c r="AN442" i="13"/>
  <c r="AM442" i="13"/>
  <c r="AI442" i="13"/>
  <c r="AH442" i="13"/>
  <c r="AG442" i="13"/>
  <c r="AF442" i="13"/>
  <c r="AE442" i="13"/>
  <c r="AD442" i="13"/>
  <c r="Z442" i="13"/>
  <c r="Y442" i="13"/>
  <c r="X442" i="13"/>
  <c r="W442" i="13"/>
  <c r="V442" i="13"/>
  <c r="U442" i="13"/>
  <c r="Q442" i="13"/>
  <c r="P442" i="13"/>
  <c r="O442" i="13"/>
  <c r="N442" i="13"/>
  <c r="M442" i="13"/>
  <c r="L442" i="13"/>
  <c r="H442" i="13"/>
  <c r="G442" i="13"/>
  <c r="F442" i="13"/>
  <c r="E442" i="13"/>
  <c r="D442" i="13"/>
  <c r="C442" i="13"/>
  <c r="BS441" i="13"/>
  <c r="BR441" i="13"/>
  <c r="BQ441" i="13"/>
  <c r="BP441" i="13"/>
  <c r="BO441" i="13"/>
  <c r="BN441" i="13"/>
  <c r="BJ441" i="13"/>
  <c r="BI441" i="13"/>
  <c r="BH441" i="13"/>
  <c r="BG441" i="13"/>
  <c r="BF441" i="13"/>
  <c r="BE441" i="13"/>
  <c r="BA441" i="13"/>
  <c r="AZ441" i="13"/>
  <c r="AY441" i="13"/>
  <c r="AX441" i="13"/>
  <c r="AW441" i="13"/>
  <c r="AV441" i="13"/>
  <c r="AR441" i="13"/>
  <c r="AQ441" i="13"/>
  <c r="AP441" i="13"/>
  <c r="AO441" i="13"/>
  <c r="AN441" i="13"/>
  <c r="AM441" i="13"/>
  <c r="AI441" i="13"/>
  <c r="AH441" i="13"/>
  <c r="AG441" i="13"/>
  <c r="AF441" i="13"/>
  <c r="AE441" i="13"/>
  <c r="AD441" i="13"/>
  <c r="Z441" i="13"/>
  <c r="Y441" i="13"/>
  <c r="X441" i="13"/>
  <c r="W441" i="13"/>
  <c r="V441" i="13"/>
  <c r="U441" i="13"/>
  <c r="Q441" i="13"/>
  <c r="P441" i="13"/>
  <c r="O441" i="13"/>
  <c r="N441" i="13"/>
  <c r="M441" i="13"/>
  <c r="L441" i="13"/>
  <c r="H441" i="13"/>
  <c r="G441" i="13"/>
  <c r="F441" i="13"/>
  <c r="E441" i="13"/>
  <c r="D441" i="13"/>
  <c r="C441" i="13"/>
  <c r="BS440" i="13"/>
  <c r="BR440" i="13"/>
  <c r="BQ440" i="13"/>
  <c r="BP440" i="13"/>
  <c r="BO440" i="13"/>
  <c r="BN440" i="13"/>
  <c r="BJ440" i="13"/>
  <c r="BI440" i="13"/>
  <c r="BH440" i="13"/>
  <c r="BG440" i="13"/>
  <c r="BF440" i="13"/>
  <c r="BE440" i="13"/>
  <c r="BA440" i="13"/>
  <c r="AZ440" i="13"/>
  <c r="AY440" i="13"/>
  <c r="AX440" i="13"/>
  <c r="AW440" i="13"/>
  <c r="AV440" i="13"/>
  <c r="AR440" i="13"/>
  <c r="AQ440" i="13"/>
  <c r="AP440" i="13"/>
  <c r="AO440" i="13"/>
  <c r="AN440" i="13"/>
  <c r="AM440" i="13"/>
  <c r="AI440" i="13"/>
  <c r="AH440" i="13"/>
  <c r="AG440" i="13"/>
  <c r="AF440" i="13"/>
  <c r="AE440" i="13"/>
  <c r="AD440" i="13"/>
  <c r="Z440" i="13"/>
  <c r="Y440" i="13"/>
  <c r="X440" i="13"/>
  <c r="W440" i="13"/>
  <c r="V440" i="13"/>
  <c r="U440" i="13"/>
  <c r="Q440" i="13"/>
  <c r="P440" i="13"/>
  <c r="O440" i="13"/>
  <c r="N440" i="13"/>
  <c r="M440" i="13"/>
  <c r="L440" i="13"/>
  <c r="H440" i="13"/>
  <c r="G440" i="13"/>
  <c r="F440" i="13"/>
  <c r="E440" i="13"/>
  <c r="D440" i="13"/>
  <c r="C440" i="13"/>
  <c r="BS439" i="13"/>
  <c r="BR439" i="13"/>
  <c r="BQ439" i="13"/>
  <c r="BP439" i="13"/>
  <c r="BO439" i="13"/>
  <c r="BN439" i="13"/>
  <c r="BJ439" i="13"/>
  <c r="BI439" i="13"/>
  <c r="BH439" i="13"/>
  <c r="BG439" i="13"/>
  <c r="BF439" i="13"/>
  <c r="BE439" i="13"/>
  <c r="BA439" i="13"/>
  <c r="AZ439" i="13"/>
  <c r="AY439" i="13"/>
  <c r="AX439" i="13"/>
  <c r="AW439" i="13"/>
  <c r="AV439" i="13"/>
  <c r="AR439" i="13"/>
  <c r="AQ439" i="13"/>
  <c r="AP439" i="13"/>
  <c r="AO439" i="13"/>
  <c r="AN439" i="13"/>
  <c r="AM439" i="13"/>
  <c r="AI439" i="13"/>
  <c r="AH439" i="13"/>
  <c r="AG439" i="13"/>
  <c r="AF439" i="13"/>
  <c r="AE439" i="13"/>
  <c r="AD439" i="13"/>
  <c r="Z439" i="13"/>
  <c r="Y439" i="13"/>
  <c r="X439" i="13"/>
  <c r="W439" i="13"/>
  <c r="V439" i="13"/>
  <c r="U439" i="13"/>
  <c r="Q439" i="13"/>
  <c r="P439" i="13"/>
  <c r="O439" i="13"/>
  <c r="N439" i="13"/>
  <c r="M439" i="13"/>
  <c r="L439" i="13"/>
  <c r="H439" i="13"/>
  <c r="G439" i="13"/>
  <c r="F439" i="13"/>
  <c r="E439" i="13"/>
  <c r="D439" i="13"/>
  <c r="C439" i="13"/>
  <c r="BS438" i="13"/>
  <c r="BR438" i="13"/>
  <c r="BQ438" i="13"/>
  <c r="BP438" i="13"/>
  <c r="BO438" i="13"/>
  <c r="BN438" i="13"/>
  <c r="BJ438" i="13"/>
  <c r="BI438" i="13"/>
  <c r="BH438" i="13"/>
  <c r="BG438" i="13"/>
  <c r="BF438" i="13"/>
  <c r="BE438" i="13"/>
  <c r="BA438" i="13"/>
  <c r="AZ438" i="13"/>
  <c r="AY438" i="13"/>
  <c r="AX438" i="13"/>
  <c r="AW438" i="13"/>
  <c r="AV438" i="13"/>
  <c r="AR438" i="13"/>
  <c r="AQ438" i="13"/>
  <c r="AP438" i="13"/>
  <c r="AO438" i="13"/>
  <c r="AN438" i="13"/>
  <c r="AM438" i="13"/>
  <c r="AI438" i="13"/>
  <c r="AH438" i="13"/>
  <c r="AG438" i="13"/>
  <c r="AF438" i="13"/>
  <c r="AE438" i="13"/>
  <c r="AD438" i="13"/>
  <c r="Z438" i="13"/>
  <c r="Y438" i="13"/>
  <c r="X438" i="13"/>
  <c r="W438" i="13"/>
  <c r="V438" i="13"/>
  <c r="U438" i="13"/>
  <c r="Q438" i="13"/>
  <c r="P438" i="13"/>
  <c r="O438" i="13"/>
  <c r="N438" i="13"/>
  <c r="M438" i="13"/>
  <c r="L438" i="13"/>
  <c r="H438" i="13"/>
  <c r="G438" i="13"/>
  <c r="F438" i="13"/>
  <c r="E438" i="13"/>
  <c r="D438" i="13"/>
  <c r="C438" i="13"/>
  <c r="BS437" i="13"/>
  <c r="BR437" i="13"/>
  <c r="BQ437" i="13"/>
  <c r="BP437" i="13"/>
  <c r="BO437" i="13"/>
  <c r="BN437" i="13"/>
  <c r="BJ437" i="13"/>
  <c r="BI437" i="13"/>
  <c r="BH437" i="13"/>
  <c r="BG437" i="13"/>
  <c r="BF437" i="13"/>
  <c r="BE437" i="13"/>
  <c r="BA437" i="13"/>
  <c r="AZ437" i="13"/>
  <c r="AY437" i="13"/>
  <c r="AX437" i="13"/>
  <c r="AW437" i="13"/>
  <c r="AV437" i="13"/>
  <c r="AR437" i="13"/>
  <c r="AQ437" i="13"/>
  <c r="AP437" i="13"/>
  <c r="AO437" i="13"/>
  <c r="AN437" i="13"/>
  <c r="AM437" i="13"/>
  <c r="AI437" i="13"/>
  <c r="AH437" i="13"/>
  <c r="AG437" i="13"/>
  <c r="AF437" i="13"/>
  <c r="AE437" i="13"/>
  <c r="AD437" i="13"/>
  <c r="Z437" i="13"/>
  <c r="Y437" i="13"/>
  <c r="X437" i="13"/>
  <c r="W437" i="13"/>
  <c r="V437" i="13"/>
  <c r="U437" i="13"/>
  <c r="Q437" i="13"/>
  <c r="P437" i="13"/>
  <c r="O437" i="13"/>
  <c r="N437" i="13"/>
  <c r="M437" i="13"/>
  <c r="L437" i="13"/>
  <c r="H437" i="13"/>
  <c r="G437" i="13"/>
  <c r="F437" i="13"/>
  <c r="E437" i="13"/>
  <c r="D437" i="13"/>
  <c r="C437" i="13"/>
  <c r="BS436" i="13"/>
  <c r="BR436" i="13"/>
  <c r="BQ436" i="13"/>
  <c r="BP436" i="13"/>
  <c r="BO436" i="13"/>
  <c r="BN436" i="13"/>
  <c r="BJ436" i="13"/>
  <c r="BI436" i="13"/>
  <c r="BH436" i="13"/>
  <c r="BG436" i="13"/>
  <c r="BF436" i="13"/>
  <c r="BE436" i="13"/>
  <c r="BA436" i="13"/>
  <c r="AZ436" i="13"/>
  <c r="AY436" i="13"/>
  <c r="AX436" i="13"/>
  <c r="AW436" i="13"/>
  <c r="AV436" i="13"/>
  <c r="AR436" i="13"/>
  <c r="AQ436" i="13"/>
  <c r="AP436" i="13"/>
  <c r="AO436" i="13"/>
  <c r="AN436" i="13"/>
  <c r="AM436" i="13"/>
  <c r="AI436" i="13"/>
  <c r="AH436" i="13"/>
  <c r="AG436" i="13"/>
  <c r="AF436" i="13"/>
  <c r="AE436" i="13"/>
  <c r="AD436" i="13"/>
  <c r="Z436" i="13"/>
  <c r="Y436" i="13"/>
  <c r="X436" i="13"/>
  <c r="W436" i="13"/>
  <c r="V436" i="13"/>
  <c r="U436" i="13"/>
  <c r="Q436" i="13"/>
  <c r="P436" i="13"/>
  <c r="O436" i="13"/>
  <c r="N436" i="13"/>
  <c r="M436" i="13"/>
  <c r="L436" i="13"/>
  <c r="H436" i="13"/>
  <c r="G436" i="13"/>
  <c r="F436" i="13"/>
  <c r="E436" i="13"/>
  <c r="D436" i="13"/>
  <c r="C436" i="13"/>
  <c r="BS435" i="13"/>
  <c r="BR435" i="13"/>
  <c r="BQ435" i="13"/>
  <c r="BP435" i="13"/>
  <c r="BO435" i="13"/>
  <c r="BN435" i="13"/>
  <c r="BJ435" i="13"/>
  <c r="BI435" i="13"/>
  <c r="BH435" i="13"/>
  <c r="BG435" i="13"/>
  <c r="BF435" i="13"/>
  <c r="BE435" i="13"/>
  <c r="BA435" i="13"/>
  <c r="AZ435" i="13"/>
  <c r="AY435" i="13"/>
  <c r="AX435" i="13"/>
  <c r="AW435" i="13"/>
  <c r="AV435" i="13"/>
  <c r="AR435" i="13"/>
  <c r="AQ435" i="13"/>
  <c r="AP435" i="13"/>
  <c r="AO435" i="13"/>
  <c r="AN435" i="13"/>
  <c r="AM435" i="13"/>
  <c r="AI435" i="13"/>
  <c r="AH435" i="13"/>
  <c r="AG435" i="13"/>
  <c r="AF435" i="13"/>
  <c r="AE435" i="13"/>
  <c r="AD435" i="13"/>
  <c r="Z435" i="13"/>
  <c r="Y435" i="13"/>
  <c r="X435" i="13"/>
  <c r="W435" i="13"/>
  <c r="V435" i="13"/>
  <c r="U435" i="13"/>
  <c r="Q435" i="13"/>
  <c r="P435" i="13"/>
  <c r="O435" i="13"/>
  <c r="N435" i="13"/>
  <c r="M435" i="13"/>
  <c r="L435" i="13"/>
  <c r="H435" i="13"/>
  <c r="G435" i="13"/>
  <c r="F435" i="13"/>
  <c r="E435" i="13"/>
  <c r="D435" i="13"/>
  <c r="C435" i="13"/>
  <c r="BS434" i="13"/>
  <c r="BR434" i="13"/>
  <c r="BQ434" i="13"/>
  <c r="BP434" i="13"/>
  <c r="BO434" i="13"/>
  <c r="BN434" i="13"/>
  <c r="BJ434" i="13"/>
  <c r="BI434" i="13"/>
  <c r="BH434" i="13"/>
  <c r="BG434" i="13"/>
  <c r="BF434" i="13"/>
  <c r="BE434" i="13"/>
  <c r="BA434" i="13"/>
  <c r="AZ434" i="13"/>
  <c r="AY434" i="13"/>
  <c r="AX434" i="13"/>
  <c r="AW434" i="13"/>
  <c r="AV434" i="13"/>
  <c r="AR434" i="13"/>
  <c r="AQ434" i="13"/>
  <c r="AP434" i="13"/>
  <c r="AO434" i="13"/>
  <c r="AN434" i="13"/>
  <c r="AM434" i="13"/>
  <c r="AI434" i="13"/>
  <c r="AH434" i="13"/>
  <c r="AG434" i="13"/>
  <c r="AF434" i="13"/>
  <c r="AE434" i="13"/>
  <c r="AD434" i="13"/>
  <c r="Z434" i="13"/>
  <c r="Y434" i="13"/>
  <c r="X434" i="13"/>
  <c r="W434" i="13"/>
  <c r="V434" i="13"/>
  <c r="U434" i="13"/>
  <c r="Q434" i="13"/>
  <c r="P434" i="13"/>
  <c r="O434" i="13"/>
  <c r="N434" i="13"/>
  <c r="M434" i="13"/>
  <c r="L434" i="13"/>
  <c r="H434" i="13"/>
  <c r="G434" i="13"/>
  <c r="F434" i="13"/>
  <c r="E434" i="13"/>
  <c r="D434" i="13"/>
  <c r="C434" i="13"/>
  <c r="BS433" i="13"/>
  <c r="BR433" i="13"/>
  <c r="BQ433" i="13"/>
  <c r="BP433" i="13"/>
  <c r="BO433" i="13"/>
  <c r="BN433" i="13"/>
  <c r="BJ433" i="13"/>
  <c r="BI433" i="13"/>
  <c r="BH433" i="13"/>
  <c r="BG433" i="13"/>
  <c r="BF433" i="13"/>
  <c r="BE433" i="13"/>
  <c r="BA433" i="13"/>
  <c r="AZ433" i="13"/>
  <c r="AY433" i="13"/>
  <c r="AX433" i="13"/>
  <c r="AW433" i="13"/>
  <c r="AV433" i="13"/>
  <c r="AR433" i="13"/>
  <c r="AQ433" i="13"/>
  <c r="AP433" i="13"/>
  <c r="AO433" i="13"/>
  <c r="AN433" i="13"/>
  <c r="AM433" i="13"/>
  <c r="AI433" i="13"/>
  <c r="AH433" i="13"/>
  <c r="AG433" i="13"/>
  <c r="AF433" i="13"/>
  <c r="AE433" i="13"/>
  <c r="AD433" i="13"/>
  <c r="Z433" i="13"/>
  <c r="Y433" i="13"/>
  <c r="X433" i="13"/>
  <c r="W433" i="13"/>
  <c r="V433" i="13"/>
  <c r="U433" i="13"/>
  <c r="Q433" i="13"/>
  <c r="P433" i="13"/>
  <c r="O433" i="13"/>
  <c r="N433" i="13"/>
  <c r="M433" i="13"/>
  <c r="L433" i="13"/>
  <c r="H433" i="13"/>
  <c r="G433" i="13"/>
  <c r="F433" i="13"/>
  <c r="E433" i="13"/>
  <c r="D433" i="13"/>
  <c r="C433" i="13"/>
  <c r="BS432" i="13"/>
  <c r="BR432" i="13"/>
  <c r="BQ432" i="13"/>
  <c r="BP432" i="13"/>
  <c r="BO432" i="13"/>
  <c r="BN432" i="13"/>
  <c r="BJ432" i="13"/>
  <c r="BI432" i="13"/>
  <c r="BH432" i="13"/>
  <c r="BG432" i="13"/>
  <c r="BF432" i="13"/>
  <c r="BE432" i="13"/>
  <c r="BA432" i="13"/>
  <c r="AZ432" i="13"/>
  <c r="AY432" i="13"/>
  <c r="AX432" i="13"/>
  <c r="AW432" i="13"/>
  <c r="AV432" i="13"/>
  <c r="AR432" i="13"/>
  <c r="AQ432" i="13"/>
  <c r="AP432" i="13"/>
  <c r="AO432" i="13"/>
  <c r="AN432" i="13"/>
  <c r="AM432" i="13"/>
  <c r="AI432" i="13"/>
  <c r="AH432" i="13"/>
  <c r="AG432" i="13"/>
  <c r="AF432" i="13"/>
  <c r="AE432" i="13"/>
  <c r="AD432" i="13"/>
  <c r="Z432" i="13"/>
  <c r="Y432" i="13"/>
  <c r="X432" i="13"/>
  <c r="W432" i="13"/>
  <c r="V432" i="13"/>
  <c r="U432" i="13"/>
  <c r="Q432" i="13"/>
  <c r="P432" i="13"/>
  <c r="O432" i="13"/>
  <c r="N432" i="13"/>
  <c r="M432" i="13"/>
  <c r="L432" i="13"/>
  <c r="H432" i="13"/>
  <c r="G432" i="13"/>
  <c r="F432" i="13"/>
  <c r="E432" i="13"/>
  <c r="D432" i="13"/>
  <c r="C432" i="13"/>
  <c r="BS431" i="13"/>
  <c r="BR431" i="13"/>
  <c r="BQ431" i="13"/>
  <c r="BP431" i="13"/>
  <c r="BO431" i="13"/>
  <c r="BN431" i="13"/>
  <c r="BJ431" i="13"/>
  <c r="BI431" i="13"/>
  <c r="BH431" i="13"/>
  <c r="BG431" i="13"/>
  <c r="BF431" i="13"/>
  <c r="BE431" i="13"/>
  <c r="BA431" i="13"/>
  <c r="AZ431" i="13"/>
  <c r="AY431" i="13"/>
  <c r="AX431" i="13"/>
  <c r="AW431" i="13"/>
  <c r="AV431" i="13"/>
  <c r="AR431" i="13"/>
  <c r="AQ431" i="13"/>
  <c r="AP431" i="13"/>
  <c r="AO431" i="13"/>
  <c r="AN431" i="13"/>
  <c r="AM431" i="13"/>
  <c r="AI431" i="13"/>
  <c r="AH431" i="13"/>
  <c r="AG431" i="13"/>
  <c r="AF431" i="13"/>
  <c r="AE431" i="13"/>
  <c r="AD431" i="13"/>
  <c r="Z431" i="13"/>
  <c r="Y431" i="13"/>
  <c r="X431" i="13"/>
  <c r="W431" i="13"/>
  <c r="V431" i="13"/>
  <c r="U431" i="13"/>
  <c r="Q431" i="13"/>
  <c r="P431" i="13"/>
  <c r="O431" i="13"/>
  <c r="N431" i="13"/>
  <c r="M431" i="13"/>
  <c r="L431" i="13"/>
  <c r="H431" i="13"/>
  <c r="G431" i="13"/>
  <c r="F431" i="13"/>
  <c r="E431" i="13"/>
  <c r="D431" i="13"/>
  <c r="C431" i="13"/>
  <c r="BS430" i="13"/>
  <c r="BR430" i="13"/>
  <c r="BQ430" i="13"/>
  <c r="BP430" i="13"/>
  <c r="BO430" i="13"/>
  <c r="BN430" i="13"/>
  <c r="BJ430" i="13"/>
  <c r="BI430" i="13"/>
  <c r="BH430" i="13"/>
  <c r="BG430" i="13"/>
  <c r="BF430" i="13"/>
  <c r="BE430" i="13"/>
  <c r="BA430" i="13"/>
  <c r="AZ430" i="13"/>
  <c r="AY430" i="13"/>
  <c r="AX430" i="13"/>
  <c r="AW430" i="13"/>
  <c r="AV430" i="13"/>
  <c r="AR430" i="13"/>
  <c r="AQ430" i="13"/>
  <c r="AP430" i="13"/>
  <c r="AO430" i="13"/>
  <c r="AN430" i="13"/>
  <c r="AM430" i="13"/>
  <c r="AI430" i="13"/>
  <c r="AH430" i="13"/>
  <c r="AG430" i="13"/>
  <c r="AF430" i="13"/>
  <c r="AE430" i="13"/>
  <c r="AD430" i="13"/>
  <c r="Z430" i="13"/>
  <c r="Y430" i="13"/>
  <c r="X430" i="13"/>
  <c r="W430" i="13"/>
  <c r="V430" i="13"/>
  <c r="U430" i="13"/>
  <c r="Q430" i="13"/>
  <c r="P430" i="13"/>
  <c r="O430" i="13"/>
  <c r="N430" i="13"/>
  <c r="M430" i="13"/>
  <c r="L430" i="13"/>
  <c r="H430" i="13"/>
  <c r="G430" i="13"/>
  <c r="F430" i="13"/>
  <c r="E430" i="13"/>
  <c r="D430" i="13"/>
  <c r="C430" i="13"/>
  <c r="BS429" i="13"/>
  <c r="BR429" i="13"/>
  <c r="BQ429" i="13"/>
  <c r="BP429" i="13"/>
  <c r="BO429" i="13"/>
  <c r="BN429" i="13"/>
  <c r="BJ429" i="13"/>
  <c r="BI429" i="13"/>
  <c r="BH429" i="13"/>
  <c r="BG429" i="13"/>
  <c r="BF429" i="13"/>
  <c r="BE429" i="13"/>
  <c r="BA429" i="13"/>
  <c r="AZ429" i="13"/>
  <c r="AY429" i="13"/>
  <c r="AX429" i="13"/>
  <c r="AW429" i="13"/>
  <c r="AV429" i="13"/>
  <c r="AR429" i="13"/>
  <c r="AQ429" i="13"/>
  <c r="AP429" i="13"/>
  <c r="AO429" i="13"/>
  <c r="AN429" i="13"/>
  <c r="AM429" i="13"/>
  <c r="AI429" i="13"/>
  <c r="AH429" i="13"/>
  <c r="AG429" i="13"/>
  <c r="AF429" i="13"/>
  <c r="AE429" i="13"/>
  <c r="AD429" i="13"/>
  <c r="Z429" i="13"/>
  <c r="Y429" i="13"/>
  <c r="X429" i="13"/>
  <c r="W429" i="13"/>
  <c r="V429" i="13"/>
  <c r="U429" i="13"/>
  <c r="Q429" i="13"/>
  <c r="P429" i="13"/>
  <c r="O429" i="13"/>
  <c r="N429" i="13"/>
  <c r="M429" i="13"/>
  <c r="L429" i="13"/>
  <c r="H429" i="13"/>
  <c r="G429" i="13"/>
  <c r="F429" i="13"/>
  <c r="E429" i="13"/>
  <c r="D429" i="13"/>
  <c r="C429" i="13"/>
  <c r="BS428" i="13"/>
  <c r="BR428" i="13"/>
  <c r="BQ428" i="13"/>
  <c r="BP428" i="13"/>
  <c r="BO428" i="13"/>
  <c r="BN428" i="13"/>
  <c r="BJ428" i="13"/>
  <c r="BI428" i="13"/>
  <c r="BH428" i="13"/>
  <c r="BG428" i="13"/>
  <c r="BF428" i="13"/>
  <c r="BE428" i="13"/>
  <c r="BA428" i="13"/>
  <c r="AZ428" i="13"/>
  <c r="AY428" i="13"/>
  <c r="AX428" i="13"/>
  <c r="AW428" i="13"/>
  <c r="AV428" i="13"/>
  <c r="AR428" i="13"/>
  <c r="AQ428" i="13"/>
  <c r="AP428" i="13"/>
  <c r="AO428" i="13"/>
  <c r="AN428" i="13"/>
  <c r="AM428" i="13"/>
  <c r="AI428" i="13"/>
  <c r="AH428" i="13"/>
  <c r="AG428" i="13"/>
  <c r="AF428" i="13"/>
  <c r="AE428" i="13"/>
  <c r="AD428" i="13"/>
  <c r="Z428" i="13"/>
  <c r="Y428" i="13"/>
  <c r="X428" i="13"/>
  <c r="W428" i="13"/>
  <c r="V428" i="13"/>
  <c r="U428" i="13"/>
  <c r="Q428" i="13"/>
  <c r="P428" i="13"/>
  <c r="O428" i="13"/>
  <c r="N428" i="13"/>
  <c r="M428" i="13"/>
  <c r="L428" i="13"/>
  <c r="H428" i="13"/>
  <c r="G428" i="13"/>
  <c r="F428" i="13"/>
  <c r="E428" i="13"/>
  <c r="D428" i="13"/>
  <c r="C428" i="13"/>
  <c r="BS427" i="13"/>
  <c r="BR427" i="13"/>
  <c r="BQ427" i="13"/>
  <c r="BP427" i="13"/>
  <c r="BO427" i="13"/>
  <c r="BN427" i="13"/>
  <c r="BJ427" i="13"/>
  <c r="BI427" i="13"/>
  <c r="BH427" i="13"/>
  <c r="BG427" i="13"/>
  <c r="BF427" i="13"/>
  <c r="BE427" i="13"/>
  <c r="BA427" i="13"/>
  <c r="AZ427" i="13"/>
  <c r="AY427" i="13"/>
  <c r="AX427" i="13"/>
  <c r="AW427" i="13"/>
  <c r="AV427" i="13"/>
  <c r="AR427" i="13"/>
  <c r="AQ427" i="13"/>
  <c r="AP427" i="13"/>
  <c r="AO427" i="13"/>
  <c r="AN427" i="13"/>
  <c r="AM427" i="13"/>
  <c r="AI427" i="13"/>
  <c r="AH427" i="13"/>
  <c r="AG427" i="13"/>
  <c r="AF427" i="13"/>
  <c r="AE427" i="13"/>
  <c r="AD427" i="13"/>
  <c r="Z427" i="13"/>
  <c r="Y427" i="13"/>
  <c r="X427" i="13"/>
  <c r="W427" i="13"/>
  <c r="V427" i="13"/>
  <c r="U427" i="13"/>
  <c r="Q427" i="13"/>
  <c r="P427" i="13"/>
  <c r="O427" i="13"/>
  <c r="N427" i="13"/>
  <c r="M427" i="13"/>
  <c r="L427" i="13"/>
  <c r="H427" i="13"/>
  <c r="G427" i="13"/>
  <c r="F427" i="13"/>
  <c r="E427" i="13"/>
  <c r="D427" i="13"/>
  <c r="C427" i="13"/>
  <c r="BS426" i="13"/>
  <c r="BR426" i="13"/>
  <c r="BQ426" i="13"/>
  <c r="BP426" i="13"/>
  <c r="BO426" i="13"/>
  <c r="BN426" i="13"/>
  <c r="BJ426" i="13"/>
  <c r="BI426" i="13"/>
  <c r="BH426" i="13"/>
  <c r="BG426" i="13"/>
  <c r="BF426" i="13"/>
  <c r="BE426" i="13"/>
  <c r="BA426" i="13"/>
  <c r="AZ426" i="13"/>
  <c r="AY426" i="13"/>
  <c r="AX426" i="13"/>
  <c r="AW426" i="13"/>
  <c r="AV426" i="13"/>
  <c r="AR426" i="13"/>
  <c r="AQ426" i="13"/>
  <c r="AP426" i="13"/>
  <c r="AO426" i="13"/>
  <c r="AN426" i="13"/>
  <c r="AM426" i="13"/>
  <c r="AI426" i="13"/>
  <c r="AH426" i="13"/>
  <c r="AG426" i="13"/>
  <c r="AF426" i="13"/>
  <c r="AE426" i="13"/>
  <c r="AD426" i="13"/>
  <c r="Z426" i="13"/>
  <c r="Y426" i="13"/>
  <c r="X426" i="13"/>
  <c r="W426" i="13"/>
  <c r="V426" i="13"/>
  <c r="U426" i="13"/>
  <c r="Q426" i="13"/>
  <c r="P426" i="13"/>
  <c r="O426" i="13"/>
  <c r="N426" i="13"/>
  <c r="M426" i="13"/>
  <c r="L426" i="13"/>
  <c r="H426" i="13"/>
  <c r="G426" i="13"/>
  <c r="F426" i="13"/>
  <c r="E426" i="13"/>
  <c r="D426" i="13"/>
  <c r="C426" i="13"/>
  <c r="BS425" i="13"/>
  <c r="BR425" i="13"/>
  <c r="BQ425" i="13"/>
  <c r="BP425" i="13"/>
  <c r="BO425" i="13"/>
  <c r="BN425" i="13"/>
  <c r="BJ425" i="13"/>
  <c r="BI425" i="13"/>
  <c r="BH425" i="13"/>
  <c r="BG425" i="13"/>
  <c r="BF425" i="13"/>
  <c r="BE425" i="13"/>
  <c r="BA425" i="13"/>
  <c r="AZ425" i="13"/>
  <c r="AY425" i="13"/>
  <c r="AX425" i="13"/>
  <c r="AW425" i="13"/>
  <c r="AV425" i="13"/>
  <c r="AR425" i="13"/>
  <c r="AQ425" i="13"/>
  <c r="AP425" i="13"/>
  <c r="AO425" i="13"/>
  <c r="AN425" i="13"/>
  <c r="AM425" i="13"/>
  <c r="AI425" i="13"/>
  <c r="AH425" i="13"/>
  <c r="AG425" i="13"/>
  <c r="AF425" i="13"/>
  <c r="AE425" i="13"/>
  <c r="AD425" i="13"/>
  <c r="Z425" i="13"/>
  <c r="Y425" i="13"/>
  <c r="X425" i="13"/>
  <c r="W425" i="13"/>
  <c r="V425" i="13"/>
  <c r="U425" i="13"/>
  <c r="Q425" i="13"/>
  <c r="P425" i="13"/>
  <c r="O425" i="13"/>
  <c r="N425" i="13"/>
  <c r="M425" i="13"/>
  <c r="L425" i="13"/>
  <c r="H425" i="13"/>
  <c r="G425" i="13"/>
  <c r="F425" i="13"/>
  <c r="E425" i="13"/>
  <c r="D425" i="13"/>
  <c r="C425" i="13"/>
  <c r="BS424" i="13"/>
  <c r="BR424" i="13"/>
  <c r="BQ424" i="13"/>
  <c r="BP424" i="13"/>
  <c r="BO424" i="13"/>
  <c r="BN424" i="13"/>
  <c r="BJ424" i="13"/>
  <c r="BI424" i="13"/>
  <c r="BH424" i="13"/>
  <c r="BG424" i="13"/>
  <c r="BF424" i="13"/>
  <c r="BE424" i="13"/>
  <c r="BA424" i="13"/>
  <c r="AZ424" i="13"/>
  <c r="AY424" i="13"/>
  <c r="AX424" i="13"/>
  <c r="AW424" i="13"/>
  <c r="AV424" i="13"/>
  <c r="AR424" i="13"/>
  <c r="AQ424" i="13"/>
  <c r="AP424" i="13"/>
  <c r="AO424" i="13"/>
  <c r="AN424" i="13"/>
  <c r="AM424" i="13"/>
  <c r="AI424" i="13"/>
  <c r="AH424" i="13"/>
  <c r="AG424" i="13"/>
  <c r="AF424" i="13"/>
  <c r="AE424" i="13"/>
  <c r="AD424" i="13"/>
  <c r="Z424" i="13"/>
  <c r="Y424" i="13"/>
  <c r="X424" i="13"/>
  <c r="W424" i="13"/>
  <c r="V424" i="13"/>
  <c r="U424" i="13"/>
  <c r="Q424" i="13"/>
  <c r="P424" i="13"/>
  <c r="O424" i="13"/>
  <c r="N424" i="13"/>
  <c r="M424" i="13"/>
  <c r="L424" i="13"/>
  <c r="H424" i="13"/>
  <c r="G424" i="13"/>
  <c r="F424" i="13"/>
  <c r="E424" i="13"/>
  <c r="D424" i="13"/>
  <c r="C424" i="13"/>
  <c r="BS423" i="13"/>
  <c r="BR423" i="13"/>
  <c r="BQ423" i="13"/>
  <c r="BP423" i="13"/>
  <c r="BO423" i="13"/>
  <c r="BN423" i="13"/>
  <c r="BJ423" i="13"/>
  <c r="BI423" i="13"/>
  <c r="BH423" i="13"/>
  <c r="BG423" i="13"/>
  <c r="BF423" i="13"/>
  <c r="BE423" i="13"/>
  <c r="BA423" i="13"/>
  <c r="AZ423" i="13"/>
  <c r="AY423" i="13"/>
  <c r="AX423" i="13"/>
  <c r="AW423" i="13"/>
  <c r="AV423" i="13"/>
  <c r="AR423" i="13"/>
  <c r="AQ423" i="13"/>
  <c r="AP423" i="13"/>
  <c r="AO423" i="13"/>
  <c r="AN423" i="13"/>
  <c r="AM423" i="13"/>
  <c r="AI423" i="13"/>
  <c r="AH423" i="13"/>
  <c r="AG423" i="13"/>
  <c r="AF423" i="13"/>
  <c r="AE423" i="13"/>
  <c r="AD423" i="13"/>
  <c r="Z423" i="13"/>
  <c r="Y423" i="13"/>
  <c r="X423" i="13"/>
  <c r="W423" i="13"/>
  <c r="V423" i="13"/>
  <c r="U423" i="13"/>
  <c r="Q423" i="13"/>
  <c r="P423" i="13"/>
  <c r="O423" i="13"/>
  <c r="N423" i="13"/>
  <c r="M423" i="13"/>
  <c r="L423" i="13"/>
  <c r="H423" i="13"/>
  <c r="G423" i="13"/>
  <c r="F423" i="13"/>
  <c r="E423" i="13"/>
  <c r="D423" i="13"/>
  <c r="C423" i="13"/>
  <c r="BS422" i="13"/>
  <c r="BR422" i="13"/>
  <c r="BQ422" i="13"/>
  <c r="BP422" i="13"/>
  <c r="BO422" i="13"/>
  <c r="BN422" i="13"/>
  <c r="BJ422" i="13"/>
  <c r="BI422" i="13"/>
  <c r="BH422" i="13"/>
  <c r="BG422" i="13"/>
  <c r="BF422" i="13"/>
  <c r="BE422" i="13"/>
  <c r="BA422" i="13"/>
  <c r="AZ422" i="13"/>
  <c r="AY422" i="13"/>
  <c r="AX422" i="13"/>
  <c r="AW422" i="13"/>
  <c r="AV422" i="13"/>
  <c r="AR422" i="13"/>
  <c r="AQ422" i="13"/>
  <c r="AP422" i="13"/>
  <c r="AO422" i="13"/>
  <c r="AN422" i="13"/>
  <c r="AM422" i="13"/>
  <c r="AI422" i="13"/>
  <c r="AH422" i="13"/>
  <c r="AG422" i="13"/>
  <c r="AF422" i="13"/>
  <c r="AE422" i="13"/>
  <c r="AD422" i="13"/>
  <c r="Z422" i="13"/>
  <c r="Y422" i="13"/>
  <c r="X422" i="13"/>
  <c r="W422" i="13"/>
  <c r="V422" i="13"/>
  <c r="U422" i="13"/>
  <c r="Q422" i="13"/>
  <c r="P422" i="13"/>
  <c r="O422" i="13"/>
  <c r="N422" i="13"/>
  <c r="M422" i="13"/>
  <c r="L422" i="13"/>
  <c r="H422" i="13"/>
  <c r="G422" i="13"/>
  <c r="F422" i="13"/>
  <c r="E422" i="13"/>
  <c r="D422" i="13"/>
  <c r="C422" i="13"/>
  <c r="BS421" i="13"/>
  <c r="BR421" i="13"/>
  <c r="BQ421" i="13"/>
  <c r="BP421" i="13"/>
  <c r="BO421" i="13"/>
  <c r="BN421" i="13"/>
  <c r="BJ421" i="13"/>
  <c r="BI421" i="13"/>
  <c r="BH421" i="13"/>
  <c r="BG421" i="13"/>
  <c r="BF421" i="13"/>
  <c r="BE421" i="13"/>
  <c r="BA421" i="13"/>
  <c r="AZ421" i="13"/>
  <c r="AY421" i="13"/>
  <c r="AX421" i="13"/>
  <c r="AW421" i="13"/>
  <c r="AV421" i="13"/>
  <c r="AR421" i="13"/>
  <c r="AQ421" i="13"/>
  <c r="AP421" i="13"/>
  <c r="AO421" i="13"/>
  <c r="AN421" i="13"/>
  <c r="AM421" i="13"/>
  <c r="AI421" i="13"/>
  <c r="AH421" i="13"/>
  <c r="AG421" i="13"/>
  <c r="AF421" i="13"/>
  <c r="AE421" i="13"/>
  <c r="AD421" i="13"/>
  <c r="Z421" i="13"/>
  <c r="Y421" i="13"/>
  <c r="X421" i="13"/>
  <c r="W421" i="13"/>
  <c r="V421" i="13"/>
  <c r="U421" i="13"/>
  <c r="Q421" i="13"/>
  <c r="P421" i="13"/>
  <c r="O421" i="13"/>
  <c r="N421" i="13"/>
  <c r="M421" i="13"/>
  <c r="L421" i="13"/>
  <c r="H421" i="13"/>
  <c r="G421" i="13"/>
  <c r="F421" i="13"/>
  <c r="E421" i="13"/>
  <c r="D421" i="13"/>
  <c r="C421" i="13"/>
  <c r="BS420" i="13"/>
  <c r="BR420" i="13"/>
  <c r="BQ420" i="13"/>
  <c r="BP420" i="13"/>
  <c r="BO420" i="13"/>
  <c r="BN420" i="13"/>
  <c r="BJ420" i="13"/>
  <c r="BI420" i="13"/>
  <c r="BH420" i="13"/>
  <c r="BG420" i="13"/>
  <c r="BF420" i="13"/>
  <c r="BE420" i="13"/>
  <c r="BA420" i="13"/>
  <c r="AZ420" i="13"/>
  <c r="AY420" i="13"/>
  <c r="AX420" i="13"/>
  <c r="AW420" i="13"/>
  <c r="AV420" i="13"/>
  <c r="AR420" i="13"/>
  <c r="AQ420" i="13"/>
  <c r="AP420" i="13"/>
  <c r="AO420" i="13"/>
  <c r="AN420" i="13"/>
  <c r="AM420" i="13"/>
  <c r="AI420" i="13"/>
  <c r="AH420" i="13"/>
  <c r="AG420" i="13"/>
  <c r="AF420" i="13"/>
  <c r="AE420" i="13"/>
  <c r="AD420" i="13"/>
  <c r="Z420" i="13"/>
  <c r="Y420" i="13"/>
  <c r="X420" i="13"/>
  <c r="W420" i="13"/>
  <c r="V420" i="13"/>
  <c r="U420" i="13"/>
  <c r="Q420" i="13"/>
  <c r="P420" i="13"/>
  <c r="O420" i="13"/>
  <c r="N420" i="13"/>
  <c r="M420" i="13"/>
  <c r="L420" i="13"/>
  <c r="H420" i="13"/>
  <c r="G420" i="13"/>
  <c r="F420" i="13"/>
  <c r="E420" i="13"/>
  <c r="D420" i="13"/>
  <c r="C420" i="13"/>
  <c r="BS419" i="13"/>
  <c r="BR419" i="13"/>
  <c r="BQ419" i="13"/>
  <c r="BP419" i="13"/>
  <c r="BO419" i="13"/>
  <c r="BN419" i="13"/>
  <c r="BJ419" i="13"/>
  <c r="BI419" i="13"/>
  <c r="BH419" i="13"/>
  <c r="BG419" i="13"/>
  <c r="BF419" i="13"/>
  <c r="BE419" i="13"/>
  <c r="BA419" i="13"/>
  <c r="AZ419" i="13"/>
  <c r="AY419" i="13"/>
  <c r="AX419" i="13"/>
  <c r="AW419" i="13"/>
  <c r="AV419" i="13"/>
  <c r="AR419" i="13"/>
  <c r="AQ419" i="13"/>
  <c r="AP419" i="13"/>
  <c r="AO419" i="13"/>
  <c r="AN419" i="13"/>
  <c r="AM419" i="13"/>
  <c r="AI419" i="13"/>
  <c r="AH419" i="13"/>
  <c r="AG419" i="13"/>
  <c r="AF419" i="13"/>
  <c r="AE419" i="13"/>
  <c r="AD419" i="13"/>
  <c r="Z419" i="13"/>
  <c r="Y419" i="13"/>
  <c r="X419" i="13"/>
  <c r="W419" i="13"/>
  <c r="V419" i="13"/>
  <c r="U419" i="13"/>
  <c r="Q419" i="13"/>
  <c r="P419" i="13"/>
  <c r="O419" i="13"/>
  <c r="N419" i="13"/>
  <c r="M419" i="13"/>
  <c r="L419" i="13"/>
  <c r="H419" i="13"/>
  <c r="G419" i="13"/>
  <c r="F419" i="13"/>
  <c r="E419" i="13"/>
  <c r="D419" i="13"/>
  <c r="C419" i="13"/>
  <c r="BS418" i="13"/>
  <c r="BR418" i="13"/>
  <c r="BQ418" i="13"/>
  <c r="BP418" i="13"/>
  <c r="BO418" i="13"/>
  <c r="BN418" i="13"/>
  <c r="BJ418" i="13"/>
  <c r="BI418" i="13"/>
  <c r="BH418" i="13"/>
  <c r="BG418" i="13"/>
  <c r="BF418" i="13"/>
  <c r="BE418" i="13"/>
  <c r="BA418" i="13"/>
  <c r="AZ418" i="13"/>
  <c r="AY418" i="13"/>
  <c r="AX418" i="13"/>
  <c r="AW418" i="13"/>
  <c r="AV418" i="13"/>
  <c r="AR418" i="13"/>
  <c r="AQ418" i="13"/>
  <c r="AP418" i="13"/>
  <c r="AO418" i="13"/>
  <c r="AN418" i="13"/>
  <c r="AM418" i="13"/>
  <c r="AI418" i="13"/>
  <c r="AH418" i="13"/>
  <c r="AG418" i="13"/>
  <c r="AF418" i="13"/>
  <c r="AE418" i="13"/>
  <c r="AD418" i="13"/>
  <c r="Z418" i="13"/>
  <c r="Y418" i="13"/>
  <c r="X418" i="13"/>
  <c r="W418" i="13"/>
  <c r="V418" i="13"/>
  <c r="U418" i="13"/>
  <c r="Q418" i="13"/>
  <c r="P418" i="13"/>
  <c r="O418" i="13"/>
  <c r="N418" i="13"/>
  <c r="M418" i="13"/>
  <c r="L418" i="13"/>
  <c r="H418" i="13"/>
  <c r="G418" i="13"/>
  <c r="F418" i="13"/>
  <c r="E418" i="13"/>
  <c r="D418" i="13"/>
  <c r="C418" i="13"/>
  <c r="BS417" i="13"/>
  <c r="BR417" i="13"/>
  <c r="BQ417" i="13"/>
  <c r="BP417" i="13"/>
  <c r="BO417" i="13"/>
  <c r="BN417" i="13"/>
  <c r="BJ417" i="13"/>
  <c r="BI417" i="13"/>
  <c r="BH417" i="13"/>
  <c r="BG417" i="13"/>
  <c r="BF417" i="13"/>
  <c r="BE417" i="13"/>
  <c r="BA417" i="13"/>
  <c r="AZ417" i="13"/>
  <c r="AY417" i="13"/>
  <c r="AX417" i="13"/>
  <c r="AW417" i="13"/>
  <c r="AV417" i="13"/>
  <c r="AR417" i="13"/>
  <c r="AQ417" i="13"/>
  <c r="AP417" i="13"/>
  <c r="AO417" i="13"/>
  <c r="AN417" i="13"/>
  <c r="AM417" i="13"/>
  <c r="AI417" i="13"/>
  <c r="AH417" i="13"/>
  <c r="AG417" i="13"/>
  <c r="AF417" i="13"/>
  <c r="AE417" i="13"/>
  <c r="AD417" i="13"/>
  <c r="Z417" i="13"/>
  <c r="Y417" i="13"/>
  <c r="X417" i="13"/>
  <c r="W417" i="13"/>
  <c r="V417" i="13"/>
  <c r="U417" i="13"/>
  <c r="Q417" i="13"/>
  <c r="P417" i="13"/>
  <c r="O417" i="13"/>
  <c r="N417" i="13"/>
  <c r="M417" i="13"/>
  <c r="L417" i="13"/>
  <c r="H417" i="13"/>
  <c r="G417" i="13"/>
  <c r="F417" i="13"/>
  <c r="E417" i="13"/>
  <c r="D417" i="13"/>
  <c r="C417" i="13"/>
  <c r="BS416" i="13"/>
  <c r="BR416" i="13"/>
  <c r="BQ416" i="13"/>
  <c r="BP416" i="13"/>
  <c r="BO416" i="13"/>
  <c r="BN416" i="13"/>
  <c r="BJ416" i="13"/>
  <c r="BI416" i="13"/>
  <c r="BH416" i="13"/>
  <c r="BG416" i="13"/>
  <c r="BF416" i="13"/>
  <c r="BE416" i="13"/>
  <c r="BA416" i="13"/>
  <c r="AZ416" i="13"/>
  <c r="AY416" i="13"/>
  <c r="AX416" i="13"/>
  <c r="AW416" i="13"/>
  <c r="AV416" i="13"/>
  <c r="AR416" i="13"/>
  <c r="AQ416" i="13"/>
  <c r="AP416" i="13"/>
  <c r="AO416" i="13"/>
  <c r="AN416" i="13"/>
  <c r="AM416" i="13"/>
  <c r="AI416" i="13"/>
  <c r="AH416" i="13"/>
  <c r="AG416" i="13"/>
  <c r="AF416" i="13"/>
  <c r="AE416" i="13"/>
  <c r="AD416" i="13"/>
  <c r="Z416" i="13"/>
  <c r="Y416" i="13"/>
  <c r="X416" i="13"/>
  <c r="W416" i="13"/>
  <c r="V416" i="13"/>
  <c r="U416" i="13"/>
  <c r="Q416" i="13"/>
  <c r="P416" i="13"/>
  <c r="O416" i="13"/>
  <c r="N416" i="13"/>
  <c r="M416" i="13"/>
  <c r="L416" i="13"/>
  <c r="H416" i="13"/>
  <c r="G416" i="13"/>
  <c r="F416" i="13"/>
  <c r="E416" i="13"/>
  <c r="D416" i="13"/>
  <c r="C416" i="13"/>
  <c r="BS415" i="13"/>
  <c r="BR415" i="13"/>
  <c r="BQ415" i="13"/>
  <c r="BP415" i="13"/>
  <c r="BO415" i="13"/>
  <c r="BN415" i="13"/>
  <c r="BJ415" i="13"/>
  <c r="BI415" i="13"/>
  <c r="BH415" i="13"/>
  <c r="BG415" i="13"/>
  <c r="BF415" i="13"/>
  <c r="BE415" i="13"/>
  <c r="BA415" i="13"/>
  <c r="AZ415" i="13"/>
  <c r="AY415" i="13"/>
  <c r="AX415" i="13"/>
  <c r="AW415" i="13"/>
  <c r="AV415" i="13"/>
  <c r="AR415" i="13"/>
  <c r="AQ415" i="13"/>
  <c r="AP415" i="13"/>
  <c r="AO415" i="13"/>
  <c r="AN415" i="13"/>
  <c r="AM415" i="13"/>
  <c r="AI415" i="13"/>
  <c r="AH415" i="13"/>
  <c r="AG415" i="13"/>
  <c r="AF415" i="13"/>
  <c r="AE415" i="13"/>
  <c r="AD415" i="13"/>
  <c r="Z415" i="13"/>
  <c r="Y415" i="13"/>
  <c r="X415" i="13"/>
  <c r="W415" i="13"/>
  <c r="V415" i="13"/>
  <c r="U415" i="13"/>
  <c r="Q415" i="13"/>
  <c r="P415" i="13"/>
  <c r="O415" i="13"/>
  <c r="N415" i="13"/>
  <c r="M415" i="13"/>
  <c r="L415" i="13"/>
  <c r="H415" i="13"/>
  <c r="G415" i="13"/>
  <c r="F415" i="13"/>
  <c r="E415" i="13"/>
  <c r="D415" i="13"/>
  <c r="C415" i="13"/>
  <c r="BS414" i="13"/>
  <c r="BR414" i="13"/>
  <c r="BQ414" i="13"/>
  <c r="BP414" i="13"/>
  <c r="BO414" i="13"/>
  <c r="BN414" i="13"/>
  <c r="BJ414" i="13"/>
  <c r="BI414" i="13"/>
  <c r="BH414" i="13"/>
  <c r="BG414" i="13"/>
  <c r="BF414" i="13"/>
  <c r="BE414" i="13"/>
  <c r="BA414" i="13"/>
  <c r="AZ414" i="13"/>
  <c r="AY414" i="13"/>
  <c r="AX414" i="13"/>
  <c r="AW414" i="13"/>
  <c r="AV414" i="13"/>
  <c r="AR414" i="13"/>
  <c r="AQ414" i="13"/>
  <c r="AP414" i="13"/>
  <c r="AO414" i="13"/>
  <c r="AN414" i="13"/>
  <c r="AM414" i="13"/>
  <c r="AI414" i="13"/>
  <c r="AH414" i="13"/>
  <c r="AG414" i="13"/>
  <c r="AF414" i="13"/>
  <c r="AE414" i="13"/>
  <c r="AD414" i="13"/>
  <c r="Z414" i="13"/>
  <c r="Y414" i="13"/>
  <c r="X414" i="13"/>
  <c r="W414" i="13"/>
  <c r="V414" i="13"/>
  <c r="U414" i="13"/>
  <c r="Q414" i="13"/>
  <c r="P414" i="13"/>
  <c r="O414" i="13"/>
  <c r="N414" i="13"/>
  <c r="M414" i="13"/>
  <c r="L414" i="13"/>
  <c r="H414" i="13"/>
  <c r="G414" i="13"/>
  <c r="F414" i="13"/>
  <c r="E414" i="13"/>
  <c r="D414" i="13"/>
  <c r="C414" i="13"/>
  <c r="BS413" i="13"/>
  <c r="BR413" i="13"/>
  <c r="BQ413" i="13"/>
  <c r="BP413" i="13"/>
  <c r="BO413" i="13"/>
  <c r="BN413" i="13"/>
  <c r="BJ413" i="13"/>
  <c r="BI413" i="13"/>
  <c r="BH413" i="13"/>
  <c r="BG413" i="13"/>
  <c r="BF413" i="13"/>
  <c r="BE413" i="13"/>
  <c r="BA413" i="13"/>
  <c r="AZ413" i="13"/>
  <c r="AY413" i="13"/>
  <c r="AX413" i="13"/>
  <c r="AW413" i="13"/>
  <c r="AV413" i="13"/>
  <c r="AR413" i="13"/>
  <c r="AQ413" i="13"/>
  <c r="AP413" i="13"/>
  <c r="AO413" i="13"/>
  <c r="AN413" i="13"/>
  <c r="AM413" i="13"/>
  <c r="AI413" i="13"/>
  <c r="AH413" i="13"/>
  <c r="AG413" i="13"/>
  <c r="AF413" i="13"/>
  <c r="AE413" i="13"/>
  <c r="AD413" i="13"/>
  <c r="Z413" i="13"/>
  <c r="Y413" i="13"/>
  <c r="X413" i="13"/>
  <c r="W413" i="13"/>
  <c r="V413" i="13"/>
  <c r="U413" i="13"/>
  <c r="Q413" i="13"/>
  <c r="P413" i="13"/>
  <c r="O413" i="13"/>
  <c r="N413" i="13"/>
  <c r="M413" i="13"/>
  <c r="L413" i="13"/>
  <c r="H413" i="13"/>
  <c r="G413" i="13"/>
  <c r="F413" i="13"/>
  <c r="E413" i="13"/>
  <c r="D413" i="13"/>
  <c r="C413" i="13"/>
  <c r="BS412" i="13"/>
  <c r="BR412" i="13"/>
  <c r="BQ412" i="13"/>
  <c r="BP412" i="13"/>
  <c r="BO412" i="13"/>
  <c r="BN412" i="13"/>
  <c r="BJ412" i="13"/>
  <c r="BI412" i="13"/>
  <c r="BH412" i="13"/>
  <c r="BG412" i="13"/>
  <c r="BF412" i="13"/>
  <c r="BE412" i="13"/>
  <c r="BA412" i="13"/>
  <c r="AZ412" i="13"/>
  <c r="AY412" i="13"/>
  <c r="AX412" i="13"/>
  <c r="AW412" i="13"/>
  <c r="AV412" i="13"/>
  <c r="AR412" i="13"/>
  <c r="AQ412" i="13"/>
  <c r="AP412" i="13"/>
  <c r="AO412" i="13"/>
  <c r="AN412" i="13"/>
  <c r="AM412" i="13"/>
  <c r="AI412" i="13"/>
  <c r="AH412" i="13"/>
  <c r="AG412" i="13"/>
  <c r="AF412" i="13"/>
  <c r="AE412" i="13"/>
  <c r="AD412" i="13"/>
  <c r="Z412" i="13"/>
  <c r="Y412" i="13"/>
  <c r="X412" i="13"/>
  <c r="W412" i="13"/>
  <c r="V412" i="13"/>
  <c r="U412" i="13"/>
  <c r="Q412" i="13"/>
  <c r="P412" i="13"/>
  <c r="O412" i="13"/>
  <c r="N412" i="13"/>
  <c r="M412" i="13"/>
  <c r="L412" i="13"/>
  <c r="H412" i="13"/>
  <c r="G412" i="13"/>
  <c r="F412" i="13"/>
  <c r="E412" i="13"/>
  <c r="D412" i="13"/>
  <c r="C412" i="13"/>
  <c r="BS411" i="13"/>
  <c r="BR411" i="13"/>
  <c r="BQ411" i="13"/>
  <c r="BP411" i="13"/>
  <c r="BO411" i="13"/>
  <c r="BN411" i="13"/>
  <c r="BJ411" i="13"/>
  <c r="BI411" i="13"/>
  <c r="BH411" i="13"/>
  <c r="BG411" i="13"/>
  <c r="BF411" i="13"/>
  <c r="BE411" i="13"/>
  <c r="BA411" i="13"/>
  <c r="AZ411" i="13"/>
  <c r="AY411" i="13"/>
  <c r="AX411" i="13"/>
  <c r="AW411" i="13"/>
  <c r="AV411" i="13"/>
  <c r="AR411" i="13"/>
  <c r="AQ411" i="13"/>
  <c r="AP411" i="13"/>
  <c r="AO411" i="13"/>
  <c r="AN411" i="13"/>
  <c r="AM411" i="13"/>
  <c r="AI411" i="13"/>
  <c r="AH411" i="13"/>
  <c r="AG411" i="13"/>
  <c r="AF411" i="13"/>
  <c r="AE411" i="13"/>
  <c r="AD411" i="13"/>
  <c r="Z411" i="13"/>
  <c r="Y411" i="13"/>
  <c r="X411" i="13"/>
  <c r="W411" i="13"/>
  <c r="V411" i="13"/>
  <c r="U411" i="13"/>
  <c r="Q411" i="13"/>
  <c r="P411" i="13"/>
  <c r="O411" i="13"/>
  <c r="N411" i="13"/>
  <c r="M411" i="13"/>
  <c r="L411" i="13"/>
  <c r="H411" i="13"/>
  <c r="G411" i="13"/>
  <c r="F411" i="13"/>
  <c r="E411" i="13"/>
  <c r="D411" i="13"/>
  <c r="C411" i="13"/>
  <c r="BS410" i="13"/>
  <c r="BR410" i="13"/>
  <c r="BQ410" i="13"/>
  <c r="BP410" i="13"/>
  <c r="BO410" i="13"/>
  <c r="BN410" i="13"/>
  <c r="BJ410" i="13"/>
  <c r="BI410" i="13"/>
  <c r="BH410" i="13"/>
  <c r="BG410" i="13"/>
  <c r="BF410" i="13"/>
  <c r="BE410" i="13"/>
  <c r="BA410" i="13"/>
  <c r="AZ410" i="13"/>
  <c r="AY410" i="13"/>
  <c r="AX410" i="13"/>
  <c r="AW410" i="13"/>
  <c r="AV410" i="13"/>
  <c r="AR410" i="13"/>
  <c r="AQ410" i="13"/>
  <c r="AP410" i="13"/>
  <c r="AO410" i="13"/>
  <c r="AN410" i="13"/>
  <c r="AM410" i="13"/>
  <c r="AI410" i="13"/>
  <c r="AH410" i="13"/>
  <c r="AG410" i="13"/>
  <c r="AF410" i="13"/>
  <c r="AE410" i="13"/>
  <c r="AD410" i="13"/>
  <c r="Z410" i="13"/>
  <c r="Y410" i="13"/>
  <c r="X410" i="13"/>
  <c r="W410" i="13"/>
  <c r="V410" i="13"/>
  <c r="U410" i="13"/>
  <c r="Q410" i="13"/>
  <c r="P410" i="13"/>
  <c r="O410" i="13"/>
  <c r="N410" i="13"/>
  <c r="M410" i="13"/>
  <c r="L410" i="13"/>
  <c r="H410" i="13"/>
  <c r="G410" i="13"/>
  <c r="F410" i="13"/>
  <c r="E410" i="13"/>
  <c r="D410" i="13"/>
  <c r="C410" i="13"/>
  <c r="BS409" i="13"/>
  <c r="BR409" i="13"/>
  <c r="BQ409" i="13"/>
  <c r="BP409" i="13"/>
  <c r="BO409" i="13"/>
  <c r="BN409" i="13"/>
  <c r="BJ409" i="13"/>
  <c r="BI409" i="13"/>
  <c r="BH409" i="13"/>
  <c r="BG409" i="13"/>
  <c r="BF409" i="13"/>
  <c r="BE409" i="13"/>
  <c r="BA409" i="13"/>
  <c r="AZ409" i="13"/>
  <c r="AY409" i="13"/>
  <c r="AX409" i="13"/>
  <c r="AW409" i="13"/>
  <c r="AV409" i="13"/>
  <c r="AR409" i="13"/>
  <c r="AQ409" i="13"/>
  <c r="AP409" i="13"/>
  <c r="AO409" i="13"/>
  <c r="AN409" i="13"/>
  <c r="AM409" i="13"/>
  <c r="AI409" i="13"/>
  <c r="AH409" i="13"/>
  <c r="AG409" i="13"/>
  <c r="AF409" i="13"/>
  <c r="AE409" i="13"/>
  <c r="AD409" i="13"/>
  <c r="Z409" i="13"/>
  <c r="Y409" i="13"/>
  <c r="X409" i="13"/>
  <c r="W409" i="13"/>
  <c r="V409" i="13"/>
  <c r="U409" i="13"/>
  <c r="Q409" i="13"/>
  <c r="P409" i="13"/>
  <c r="O409" i="13"/>
  <c r="N409" i="13"/>
  <c r="M409" i="13"/>
  <c r="L409" i="13"/>
  <c r="H409" i="13"/>
  <c r="G409" i="13"/>
  <c r="F409" i="13"/>
  <c r="E409" i="13"/>
  <c r="D409" i="13"/>
  <c r="C409" i="13"/>
  <c r="BS408" i="13"/>
  <c r="BR408" i="13"/>
  <c r="BQ408" i="13"/>
  <c r="BP408" i="13"/>
  <c r="BO408" i="13"/>
  <c r="BN408" i="13"/>
  <c r="BJ408" i="13"/>
  <c r="BI408" i="13"/>
  <c r="BH408" i="13"/>
  <c r="BG408" i="13"/>
  <c r="BF408" i="13"/>
  <c r="BE408" i="13"/>
  <c r="BA408" i="13"/>
  <c r="AZ408" i="13"/>
  <c r="AY408" i="13"/>
  <c r="AX408" i="13"/>
  <c r="AW408" i="13"/>
  <c r="AV408" i="13"/>
  <c r="AR408" i="13"/>
  <c r="AQ408" i="13"/>
  <c r="AP408" i="13"/>
  <c r="AO408" i="13"/>
  <c r="AN408" i="13"/>
  <c r="AM408" i="13"/>
  <c r="AI408" i="13"/>
  <c r="AH408" i="13"/>
  <c r="AG408" i="13"/>
  <c r="AF408" i="13"/>
  <c r="AE408" i="13"/>
  <c r="AD408" i="13"/>
  <c r="Z408" i="13"/>
  <c r="Y408" i="13"/>
  <c r="X408" i="13"/>
  <c r="W408" i="13"/>
  <c r="V408" i="13"/>
  <c r="U408" i="13"/>
  <c r="Q408" i="13"/>
  <c r="P408" i="13"/>
  <c r="O408" i="13"/>
  <c r="N408" i="13"/>
  <c r="M408" i="13"/>
  <c r="L408" i="13"/>
  <c r="H408" i="13"/>
  <c r="G408" i="13"/>
  <c r="F408" i="13"/>
  <c r="E408" i="13"/>
  <c r="D408" i="13"/>
  <c r="C408" i="13"/>
  <c r="BS407" i="13"/>
  <c r="BR407" i="13"/>
  <c r="BQ407" i="13"/>
  <c r="BP407" i="13"/>
  <c r="BO407" i="13"/>
  <c r="BN407" i="13"/>
  <c r="BJ407" i="13"/>
  <c r="BI407" i="13"/>
  <c r="BH407" i="13"/>
  <c r="BG407" i="13"/>
  <c r="BF407" i="13"/>
  <c r="BE407" i="13"/>
  <c r="BA407" i="13"/>
  <c r="AZ407" i="13"/>
  <c r="AY407" i="13"/>
  <c r="AX407" i="13"/>
  <c r="AW407" i="13"/>
  <c r="AV407" i="13"/>
  <c r="AR407" i="13"/>
  <c r="AQ407" i="13"/>
  <c r="AP407" i="13"/>
  <c r="AO407" i="13"/>
  <c r="AN407" i="13"/>
  <c r="AM407" i="13"/>
  <c r="AI407" i="13"/>
  <c r="AH407" i="13"/>
  <c r="AG407" i="13"/>
  <c r="AF407" i="13"/>
  <c r="AE407" i="13"/>
  <c r="AD407" i="13"/>
  <c r="Z407" i="13"/>
  <c r="Y407" i="13"/>
  <c r="X407" i="13"/>
  <c r="W407" i="13"/>
  <c r="V407" i="13"/>
  <c r="U407" i="13"/>
  <c r="Q407" i="13"/>
  <c r="P407" i="13"/>
  <c r="O407" i="13"/>
  <c r="N407" i="13"/>
  <c r="M407" i="13"/>
  <c r="L407" i="13"/>
  <c r="H407" i="13"/>
  <c r="G407" i="13"/>
  <c r="F407" i="13"/>
  <c r="E407" i="13"/>
  <c r="D407" i="13"/>
  <c r="C407" i="13"/>
  <c r="BS406" i="13"/>
  <c r="BR406" i="13"/>
  <c r="BQ406" i="13"/>
  <c r="BP406" i="13"/>
  <c r="BO406" i="13"/>
  <c r="BN406" i="13"/>
  <c r="BJ406" i="13"/>
  <c r="BI406" i="13"/>
  <c r="BH406" i="13"/>
  <c r="BG406" i="13"/>
  <c r="BF406" i="13"/>
  <c r="BE406" i="13"/>
  <c r="BA406" i="13"/>
  <c r="AZ406" i="13"/>
  <c r="AY406" i="13"/>
  <c r="AX406" i="13"/>
  <c r="AW406" i="13"/>
  <c r="AV406" i="13"/>
  <c r="AR406" i="13"/>
  <c r="AQ406" i="13"/>
  <c r="AP406" i="13"/>
  <c r="AO406" i="13"/>
  <c r="AN406" i="13"/>
  <c r="AM406" i="13"/>
  <c r="AI406" i="13"/>
  <c r="AH406" i="13"/>
  <c r="AG406" i="13"/>
  <c r="AF406" i="13"/>
  <c r="AE406" i="13"/>
  <c r="AD406" i="13"/>
  <c r="Z406" i="13"/>
  <c r="Y406" i="13"/>
  <c r="X406" i="13"/>
  <c r="W406" i="13"/>
  <c r="V406" i="13"/>
  <c r="U406" i="13"/>
  <c r="Q406" i="13"/>
  <c r="P406" i="13"/>
  <c r="O406" i="13"/>
  <c r="N406" i="13"/>
  <c r="M406" i="13"/>
  <c r="L406" i="13"/>
  <c r="H406" i="13"/>
  <c r="G406" i="13"/>
  <c r="F406" i="13"/>
  <c r="E406" i="13"/>
  <c r="D406" i="13"/>
  <c r="C406" i="13"/>
  <c r="BS405" i="13"/>
  <c r="BR405" i="13"/>
  <c r="BQ405" i="13"/>
  <c r="BP405" i="13"/>
  <c r="BO405" i="13"/>
  <c r="BN405" i="13"/>
  <c r="BJ405" i="13"/>
  <c r="BI405" i="13"/>
  <c r="BH405" i="13"/>
  <c r="BG405" i="13"/>
  <c r="BF405" i="13"/>
  <c r="BE405" i="13"/>
  <c r="BA405" i="13"/>
  <c r="AZ405" i="13"/>
  <c r="AY405" i="13"/>
  <c r="AX405" i="13"/>
  <c r="AW405" i="13"/>
  <c r="AV405" i="13"/>
  <c r="AR405" i="13"/>
  <c r="AQ405" i="13"/>
  <c r="AP405" i="13"/>
  <c r="AO405" i="13"/>
  <c r="AN405" i="13"/>
  <c r="AM405" i="13"/>
  <c r="AI405" i="13"/>
  <c r="AH405" i="13"/>
  <c r="AG405" i="13"/>
  <c r="AF405" i="13"/>
  <c r="AE405" i="13"/>
  <c r="AD405" i="13"/>
  <c r="Z405" i="13"/>
  <c r="Y405" i="13"/>
  <c r="X405" i="13"/>
  <c r="W405" i="13"/>
  <c r="V405" i="13"/>
  <c r="U405" i="13"/>
  <c r="Q405" i="13"/>
  <c r="P405" i="13"/>
  <c r="O405" i="13"/>
  <c r="N405" i="13"/>
  <c r="M405" i="13"/>
  <c r="L405" i="13"/>
  <c r="H405" i="13"/>
  <c r="G405" i="13"/>
  <c r="F405" i="13"/>
  <c r="E405" i="13"/>
  <c r="D405" i="13"/>
  <c r="C405" i="13"/>
  <c r="BS404" i="13"/>
  <c r="BR404" i="13"/>
  <c r="BQ404" i="13"/>
  <c r="BP404" i="13"/>
  <c r="BO404" i="13"/>
  <c r="BN404" i="13"/>
  <c r="BJ404" i="13"/>
  <c r="BI404" i="13"/>
  <c r="BH404" i="13"/>
  <c r="BG404" i="13"/>
  <c r="BF404" i="13"/>
  <c r="BE404" i="13"/>
  <c r="BA404" i="13"/>
  <c r="AZ404" i="13"/>
  <c r="AY404" i="13"/>
  <c r="AX404" i="13"/>
  <c r="AW404" i="13"/>
  <c r="AV404" i="13"/>
  <c r="AR404" i="13"/>
  <c r="AQ404" i="13"/>
  <c r="AP404" i="13"/>
  <c r="AO404" i="13"/>
  <c r="AN404" i="13"/>
  <c r="AM404" i="13"/>
  <c r="AI404" i="13"/>
  <c r="AH404" i="13"/>
  <c r="AG404" i="13"/>
  <c r="AF404" i="13"/>
  <c r="AE404" i="13"/>
  <c r="AD404" i="13"/>
  <c r="Z404" i="13"/>
  <c r="Y404" i="13"/>
  <c r="X404" i="13"/>
  <c r="W404" i="13"/>
  <c r="V404" i="13"/>
  <c r="U404" i="13"/>
  <c r="Q404" i="13"/>
  <c r="P404" i="13"/>
  <c r="O404" i="13"/>
  <c r="N404" i="13"/>
  <c r="M404" i="13"/>
  <c r="L404" i="13"/>
  <c r="H404" i="13"/>
  <c r="G404" i="13"/>
  <c r="F404" i="13"/>
  <c r="E404" i="13"/>
  <c r="D404" i="13"/>
  <c r="C404" i="13"/>
  <c r="BS403" i="13"/>
  <c r="BR403" i="13"/>
  <c r="BQ403" i="13"/>
  <c r="BP403" i="13"/>
  <c r="BO403" i="13"/>
  <c r="BN403" i="13"/>
  <c r="BJ403" i="13"/>
  <c r="BI403" i="13"/>
  <c r="BH403" i="13"/>
  <c r="BG403" i="13"/>
  <c r="BF403" i="13"/>
  <c r="BE403" i="13"/>
  <c r="BA403" i="13"/>
  <c r="AZ403" i="13"/>
  <c r="AY403" i="13"/>
  <c r="AX403" i="13"/>
  <c r="AW403" i="13"/>
  <c r="AV403" i="13"/>
  <c r="AR403" i="13"/>
  <c r="AQ403" i="13"/>
  <c r="AP403" i="13"/>
  <c r="AO403" i="13"/>
  <c r="AN403" i="13"/>
  <c r="AM403" i="13"/>
  <c r="AI403" i="13"/>
  <c r="AH403" i="13"/>
  <c r="AG403" i="13"/>
  <c r="AF403" i="13"/>
  <c r="AE403" i="13"/>
  <c r="AD403" i="13"/>
  <c r="Z403" i="13"/>
  <c r="Y403" i="13"/>
  <c r="X403" i="13"/>
  <c r="W403" i="13"/>
  <c r="V403" i="13"/>
  <c r="U403" i="13"/>
  <c r="Q403" i="13"/>
  <c r="P403" i="13"/>
  <c r="O403" i="13"/>
  <c r="N403" i="13"/>
  <c r="M403" i="13"/>
  <c r="L403" i="13"/>
  <c r="H403" i="13"/>
  <c r="G403" i="13"/>
  <c r="F403" i="13"/>
  <c r="E403" i="13"/>
  <c r="D403" i="13"/>
  <c r="C403" i="13"/>
  <c r="BS402" i="13"/>
  <c r="BR402" i="13"/>
  <c r="BQ402" i="13"/>
  <c r="BP402" i="13"/>
  <c r="BO402" i="13"/>
  <c r="BN402" i="13"/>
  <c r="BJ402" i="13"/>
  <c r="BI402" i="13"/>
  <c r="BH402" i="13"/>
  <c r="BG402" i="13"/>
  <c r="BF402" i="13"/>
  <c r="BE402" i="13"/>
  <c r="BA402" i="13"/>
  <c r="AZ402" i="13"/>
  <c r="AY402" i="13"/>
  <c r="AX402" i="13"/>
  <c r="AW402" i="13"/>
  <c r="AV402" i="13"/>
  <c r="AR402" i="13"/>
  <c r="AQ402" i="13"/>
  <c r="AP402" i="13"/>
  <c r="AO402" i="13"/>
  <c r="AN402" i="13"/>
  <c r="AM402" i="13"/>
  <c r="AI402" i="13"/>
  <c r="AH402" i="13"/>
  <c r="AG402" i="13"/>
  <c r="AF402" i="13"/>
  <c r="AE402" i="13"/>
  <c r="AD402" i="13"/>
  <c r="Z402" i="13"/>
  <c r="Y402" i="13"/>
  <c r="X402" i="13"/>
  <c r="W402" i="13"/>
  <c r="V402" i="13"/>
  <c r="U402" i="13"/>
  <c r="Q402" i="13"/>
  <c r="P402" i="13"/>
  <c r="O402" i="13"/>
  <c r="N402" i="13"/>
  <c r="M402" i="13"/>
  <c r="L402" i="13"/>
  <c r="H402" i="13"/>
  <c r="G402" i="13"/>
  <c r="F402" i="13"/>
  <c r="E402" i="13"/>
  <c r="D402" i="13"/>
  <c r="C402" i="13"/>
  <c r="BS401" i="13"/>
  <c r="BR401" i="13"/>
  <c r="BQ401" i="13"/>
  <c r="BP401" i="13"/>
  <c r="BO401" i="13"/>
  <c r="BN401" i="13"/>
  <c r="BJ401" i="13"/>
  <c r="BI401" i="13"/>
  <c r="BH401" i="13"/>
  <c r="BG401" i="13"/>
  <c r="BF401" i="13"/>
  <c r="BE401" i="13"/>
  <c r="BA401" i="13"/>
  <c r="AZ401" i="13"/>
  <c r="AY401" i="13"/>
  <c r="AX401" i="13"/>
  <c r="AW401" i="13"/>
  <c r="AV401" i="13"/>
  <c r="AR401" i="13"/>
  <c r="AQ401" i="13"/>
  <c r="AP401" i="13"/>
  <c r="AO401" i="13"/>
  <c r="AN401" i="13"/>
  <c r="AM401" i="13"/>
  <c r="AI401" i="13"/>
  <c r="AH401" i="13"/>
  <c r="AG401" i="13"/>
  <c r="AF401" i="13"/>
  <c r="AE401" i="13"/>
  <c r="AD401" i="13"/>
  <c r="Z401" i="13"/>
  <c r="Y401" i="13"/>
  <c r="X401" i="13"/>
  <c r="W401" i="13"/>
  <c r="V401" i="13"/>
  <c r="U401" i="13"/>
  <c r="Q401" i="13"/>
  <c r="P401" i="13"/>
  <c r="O401" i="13"/>
  <c r="N401" i="13"/>
  <c r="M401" i="13"/>
  <c r="L401" i="13"/>
  <c r="H401" i="13"/>
  <c r="G401" i="13"/>
  <c r="F401" i="13"/>
  <c r="E401" i="13"/>
  <c r="D401" i="13"/>
  <c r="C401" i="13"/>
  <c r="BS400" i="13"/>
  <c r="BR400" i="13"/>
  <c r="BQ400" i="13"/>
  <c r="BP400" i="13"/>
  <c r="BO400" i="13"/>
  <c r="BN400" i="13"/>
  <c r="BJ400" i="13"/>
  <c r="BI400" i="13"/>
  <c r="BH400" i="13"/>
  <c r="BG400" i="13"/>
  <c r="BF400" i="13"/>
  <c r="BE400" i="13"/>
  <c r="BA400" i="13"/>
  <c r="AZ400" i="13"/>
  <c r="AY400" i="13"/>
  <c r="AX400" i="13"/>
  <c r="AW400" i="13"/>
  <c r="AV400" i="13"/>
  <c r="AR400" i="13"/>
  <c r="AQ400" i="13"/>
  <c r="AP400" i="13"/>
  <c r="AO400" i="13"/>
  <c r="AN400" i="13"/>
  <c r="AM400" i="13"/>
  <c r="AI400" i="13"/>
  <c r="AH400" i="13"/>
  <c r="AG400" i="13"/>
  <c r="AF400" i="13"/>
  <c r="AE400" i="13"/>
  <c r="AD400" i="13"/>
  <c r="Z400" i="13"/>
  <c r="Y400" i="13"/>
  <c r="X400" i="13"/>
  <c r="W400" i="13"/>
  <c r="V400" i="13"/>
  <c r="U400" i="13"/>
  <c r="Q400" i="13"/>
  <c r="P400" i="13"/>
  <c r="O400" i="13"/>
  <c r="N400" i="13"/>
  <c r="M400" i="13"/>
  <c r="L400" i="13"/>
  <c r="H400" i="13"/>
  <c r="G400" i="13"/>
  <c r="F400" i="13"/>
  <c r="E400" i="13"/>
  <c r="D400" i="13"/>
  <c r="C400" i="13"/>
  <c r="BS399" i="13"/>
  <c r="BR399" i="13"/>
  <c r="BQ399" i="13"/>
  <c r="BP399" i="13"/>
  <c r="BO399" i="13"/>
  <c r="BN399" i="13"/>
  <c r="BJ399" i="13"/>
  <c r="BI399" i="13"/>
  <c r="BH399" i="13"/>
  <c r="BG399" i="13"/>
  <c r="BF399" i="13"/>
  <c r="BE399" i="13"/>
  <c r="BA399" i="13"/>
  <c r="AZ399" i="13"/>
  <c r="AY399" i="13"/>
  <c r="AX399" i="13"/>
  <c r="AW399" i="13"/>
  <c r="AV399" i="13"/>
  <c r="AR399" i="13"/>
  <c r="AQ399" i="13"/>
  <c r="AP399" i="13"/>
  <c r="AO399" i="13"/>
  <c r="AN399" i="13"/>
  <c r="AM399" i="13"/>
  <c r="AI399" i="13"/>
  <c r="AH399" i="13"/>
  <c r="AG399" i="13"/>
  <c r="AF399" i="13"/>
  <c r="AE399" i="13"/>
  <c r="AD399" i="13"/>
  <c r="Z399" i="13"/>
  <c r="Y399" i="13"/>
  <c r="X399" i="13"/>
  <c r="W399" i="13"/>
  <c r="V399" i="13"/>
  <c r="U399" i="13"/>
  <c r="Q399" i="13"/>
  <c r="P399" i="13"/>
  <c r="O399" i="13"/>
  <c r="N399" i="13"/>
  <c r="M399" i="13"/>
  <c r="L399" i="13"/>
  <c r="H399" i="13"/>
  <c r="G399" i="13"/>
  <c r="F399" i="13"/>
  <c r="E399" i="13"/>
  <c r="D399" i="13"/>
  <c r="C399" i="13"/>
  <c r="BS398" i="13"/>
  <c r="BR398" i="13"/>
  <c r="BQ398" i="13"/>
  <c r="BP398" i="13"/>
  <c r="BO398" i="13"/>
  <c r="BN398" i="13"/>
  <c r="BJ398" i="13"/>
  <c r="BI398" i="13"/>
  <c r="BH398" i="13"/>
  <c r="BG398" i="13"/>
  <c r="BF398" i="13"/>
  <c r="BE398" i="13"/>
  <c r="BA398" i="13"/>
  <c r="AZ398" i="13"/>
  <c r="AY398" i="13"/>
  <c r="AX398" i="13"/>
  <c r="AW398" i="13"/>
  <c r="AV398" i="13"/>
  <c r="AR398" i="13"/>
  <c r="AQ398" i="13"/>
  <c r="AP398" i="13"/>
  <c r="AO398" i="13"/>
  <c r="AN398" i="13"/>
  <c r="AM398" i="13"/>
  <c r="AI398" i="13"/>
  <c r="AH398" i="13"/>
  <c r="AG398" i="13"/>
  <c r="AF398" i="13"/>
  <c r="AE398" i="13"/>
  <c r="AD398" i="13"/>
  <c r="Z398" i="13"/>
  <c r="Y398" i="13"/>
  <c r="X398" i="13"/>
  <c r="W398" i="13"/>
  <c r="V398" i="13"/>
  <c r="U398" i="13"/>
  <c r="Q398" i="13"/>
  <c r="P398" i="13"/>
  <c r="O398" i="13"/>
  <c r="N398" i="13"/>
  <c r="M398" i="13"/>
  <c r="L398" i="13"/>
  <c r="H398" i="13"/>
  <c r="G398" i="13"/>
  <c r="F398" i="13"/>
  <c r="E398" i="13"/>
  <c r="D398" i="13"/>
  <c r="C398" i="13"/>
  <c r="BS397" i="13"/>
  <c r="BR397" i="13"/>
  <c r="BQ397" i="13"/>
  <c r="BP397" i="13"/>
  <c r="BO397" i="13"/>
  <c r="BN397" i="13"/>
  <c r="BJ397" i="13"/>
  <c r="BI397" i="13"/>
  <c r="BH397" i="13"/>
  <c r="BG397" i="13"/>
  <c r="BF397" i="13"/>
  <c r="BE397" i="13"/>
  <c r="BA397" i="13"/>
  <c r="AZ397" i="13"/>
  <c r="AY397" i="13"/>
  <c r="AX397" i="13"/>
  <c r="AW397" i="13"/>
  <c r="AV397" i="13"/>
  <c r="AR397" i="13"/>
  <c r="AQ397" i="13"/>
  <c r="AP397" i="13"/>
  <c r="AO397" i="13"/>
  <c r="AN397" i="13"/>
  <c r="AM397" i="13"/>
  <c r="AI397" i="13"/>
  <c r="AH397" i="13"/>
  <c r="AG397" i="13"/>
  <c r="AF397" i="13"/>
  <c r="AE397" i="13"/>
  <c r="AD397" i="13"/>
  <c r="Z397" i="13"/>
  <c r="Y397" i="13"/>
  <c r="X397" i="13"/>
  <c r="W397" i="13"/>
  <c r="V397" i="13"/>
  <c r="U397" i="13"/>
  <c r="Q397" i="13"/>
  <c r="P397" i="13"/>
  <c r="O397" i="13"/>
  <c r="N397" i="13"/>
  <c r="M397" i="13"/>
  <c r="L397" i="13"/>
  <c r="H397" i="13"/>
  <c r="G397" i="13"/>
  <c r="F397" i="13"/>
  <c r="E397" i="13"/>
  <c r="D397" i="13"/>
  <c r="C397" i="13"/>
  <c r="BS396" i="13"/>
  <c r="BR396" i="13"/>
  <c r="BQ396" i="13"/>
  <c r="BP396" i="13"/>
  <c r="BO396" i="13"/>
  <c r="BN396" i="13"/>
  <c r="BJ396" i="13"/>
  <c r="BI396" i="13"/>
  <c r="BH396" i="13"/>
  <c r="BG396" i="13"/>
  <c r="BF396" i="13"/>
  <c r="BE396" i="13"/>
  <c r="BA396" i="13"/>
  <c r="AZ396" i="13"/>
  <c r="AY396" i="13"/>
  <c r="AX396" i="13"/>
  <c r="AW396" i="13"/>
  <c r="AV396" i="13"/>
  <c r="AR396" i="13"/>
  <c r="AQ396" i="13"/>
  <c r="AP396" i="13"/>
  <c r="AO396" i="13"/>
  <c r="AN396" i="13"/>
  <c r="AM396" i="13"/>
  <c r="AI396" i="13"/>
  <c r="AH396" i="13"/>
  <c r="AG396" i="13"/>
  <c r="AF396" i="13"/>
  <c r="AE396" i="13"/>
  <c r="AD396" i="13"/>
  <c r="Z396" i="13"/>
  <c r="Y396" i="13"/>
  <c r="X396" i="13"/>
  <c r="W396" i="13"/>
  <c r="V396" i="13"/>
  <c r="U396" i="13"/>
  <c r="Q396" i="13"/>
  <c r="P396" i="13"/>
  <c r="O396" i="13"/>
  <c r="N396" i="13"/>
  <c r="M396" i="13"/>
  <c r="L396" i="13"/>
  <c r="H396" i="13"/>
  <c r="G396" i="13"/>
  <c r="F396" i="13"/>
  <c r="E396" i="13"/>
  <c r="D396" i="13"/>
  <c r="C396" i="13"/>
  <c r="BS395" i="13"/>
  <c r="BR395" i="13"/>
  <c r="BQ395" i="13"/>
  <c r="BP395" i="13"/>
  <c r="BO395" i="13"/>
  <c r="BN395" i="13"/>
  <c r="BJ395" i="13"/>
  <c r="BI395" i="13"/>
  <c r="BH395" i="13"/>
  <c r="BG395" i="13"/>
  <c r="BF395" i="13"/>
  <c r="BE395" i="13"/>
  <c r="BA395" i="13"/>
  <c r="AZ395" i="13"/>
  <c r="AY395" i="13"/>
  <c r="AX395" i="13"/>
  <c r="AW395" i="13"/>
  <c r="AV395" i="13"/>
  <c r="AR395" i="13"/>
  <c r="AQ395" i="13"/>
  <c r="AP395" i="13"/>
  <c r="AO395" i="13"/>
  <c r="AN395" i="13"/>
  <c r="AM395" i="13"/>
  <c r="AI395" i="13"/>
  <c r="AH395" i="13"/>
  <c r="AG395" i="13"/>
  <c r="AF395" i="13"/>
  <c r="AE395" i="13"/>
  <c r="AD395" i="13"/>
  <c r="Z395" i="13"/>
  <c r="Y395" i="13"/>
  <c r="X395" i="13"/>
  <c r="W395" i="13"/>
  <c r="V395" i="13"/>
  <c r="U395" i="13"/>
  <c r="Q395" i="13"/>
  <c r="P395" i="13"/>
  <c r="O395" i="13"/>
  <c r="N395" i="13"/>
  <c r="M395" i="13"/>
  <c r="L395" i="13"/>
  <c r="H395" i="13"/>
  <c r="G395" i="13"/>
  <c r="F395" i="13"/>
  <c r="E395" i="13"/>
  <c r="D395" i="13"/>
  <c r="C395" i="13"/>
  <c r="BS394" i="13"/>
  <c r="BR394" i="13"/>
  <c r="BQ394" i="13"/>
  <c r="BP394" i="13"/>
  <c r="BO394" i="13"/>
  <c r="BN394" i="13"/>
  <c r="BJ394" i="13"/>
  <c r="BI394" i="13"/>
  <c r="BH394" i="13"/>
  <c r="BG394" i="13"/>
  <c r="BF394" i="13"/>
  <c r="BE394" i="13"/>
  <c r="BA394" i="13"/>
  <c r="AZ394" i="13"/>
  <c r="AY394" i="13"/>
  <c r="AX394" i="13"/>
  <c r="AW394" i="13"/>
  <c r="AV394" i="13"/>
  <c r="AR394" i="13"/>
  <c r="AQ394" i="13"/>
  <c r="AP394" i="13"/>
  <c r="AO394" i="13"/>
  <c r="AN394" i="13"/>
  <c r="AM394" i="13"/>
  <c r="AI394" i="13"/>
  <c r="AH394" i="13"/>
  <c r="AG394" i="13"/>
  <c r="AF394" i="13"/>
  <c r="AE394" i="13"/>
  <c r="AD394" i="13"/>
  <c r="Z394" i="13"/>
  <c r="Y394" i="13"/>
  <c r="X394" i="13"/>
  <c r="W394" i="13"/>
  <c r="V394" i="13"/>
  <c r="U394" i="13"/>
  <c r="Q394" i="13"/>
  <c r="P394" i="13"/>
  <c r="O394" i="13"/>
  <c r="N394" i="13"/>
  <c r="M394" i="13"/>
  <c r="L394" i="13"/>
  <c r="H394" i="13"/>
  <c r="G394" i="13"/>
  <c r="F394" i="13"/>
  <c r="E394" i="13"/>
  <c r="D394" i="13"/>
  <c r="C394" i="13"/>
  <c r="BS393" i="13"/>
  <c r="BR393" i="13"/>
  <c r="BQ393" i="13"/>
  <c r="BP393" i="13"/>
  <c r="BO393" i="13"/>
  <c r="BN393" i="13"/>
  <c r="BJ393" i="13"/>
  <c r="BI393" i="13"/>
  <c r="BH393" i="13"/>
  <c r="BG393" i="13"/>
  <c r="BF393" i="13"/>
  <c r="BE393" i="13"/>
  <c r="BA393" i="13"/>
  <c r="AZ393" i="13"/>
  <c r="AY393" i="13"/>
  <c r="AX393" i="13"/>
  <c r="AW393" i="13"/>
  <c r="AV393" i="13"/>
  <c r="AR393" i="13"/>
  <c r="AQ393" i="13"/>
  <c r="AP393" i="13"/>
  <c r="AO393" i="13"/>
  <c r="AN393" i="13"/>
  <c r="AM393" i="13"/>
  <c r="AI393" i="13"/>
  <c r="AH393" i="13"/>
  <c r="AG393" i="13"/>
  <c r="AF393" i="13"/>
  <c r="AE393" i="13"/>
  <c r="AD393" i="13"/>
  <c r="Z393" i="13"/>
  <c r="Y393" i="13"/>
  <c r="X393" i="13"/>
  <c r="W393" i="13"/>
  <c r="V393" i="13"/>
  <c r="U393" i="13"/>
  <c r="Q393" i="13"/>
  <c r="P393" i="13"/>
  <c r="O393" i="13"/>
  <c r="N393" i="13"/>
  <c r="M393" i="13"/>
  <c r="L393" i="13"/>
  <c r="H393" i="13"/>
  <c r="G393" i="13"/>
  <c r="F393" i="13"/>
  <c r="E393" i="13"/>
  <c r="D393" i="13"/>
  <c r="C393" i="13"/>
  <c r="BS392" i="13"/>
  <c r="BR392" i="13"/>
  <c r="BQ392" i="13"/>
  <c r="BP392" i="13"/>
  <c r="BO392" i="13"/>
  <c r="BN392" i="13"/>
  <c r="BJ392" i="13"/>
  <c r="BI392" i="13"/>
  <c r="BH392" i="13"/>
  <c r="BG392" i="13"/>
  <c r="BF392" i="13"/>
  <c r="BE392" i="13"/>
  <c r="BA392" i="13"/>
  <c r="AZ392" i="13"/>
  <c r="AY392" i="13"/>
  <c r="AX392" i="13"/>
  <c r="AW392" i="13"/>
  <c r="AV392" i="13"/>
  <c r="AR392" i="13"/>
  <c r="AQ392" i="13"/>
  <c r="AP392" i="13"/>
  <c r="AO392" i="13"/>
  <c r="AN392" i="13"/>
  <c r="AM392" i="13"/>
  <c r="AI392" i="13"/>
  <c r="AH392" i="13"/>
  <c r="AG392" i="13"/>
  <c r="AF392" i="13"/>
  <c r="AE392" i="13"/>
  <c r="AD392" i="13"/>
  <c r="Z392" i="13"/>
  <c r="Y392" i="13"/>
  <c r="X392" i="13"/>
  <c r="W392" i="13"/>
  <c r="V392" i="13"/>
  <c r="U392" i="13"/>
  <c r="Q392" i="13"/>
  <c r="P392" i="13"/>
  <c r="O392" i="13"/>
  <c r="N392" i="13"/>
  <c r="M392" i="13"/>
  <c r="L392" i="13"/>
  <c r="H392" i="13"/>
  <c r="G392" i="13"/>
  <c r="F392" i="13"/>
  <c r="E392" i="13"/>
  <c r="D392" i="13"/>
  <c r="C392" i="13"/>
  <c r="BS391" i="13"/>
  <c r="BR391" i="13"/>
  <c r="BQ391" i="13"/>
  <c r="BP391" i="13"/>
  <c r="BO391" i="13"/>
  <c r="BN391" i="13"/>
  <c r="BJ391" i="13"/>
  <c r="BI391" i="13"/>
  <c r="BH391" i="13"/>
  <c r="BG391" i="13"/>
  <c r="BF391" i="13"/>
  <c r="BE391" i="13"/>
  <c r="BA391" i="13"/>
  <c r="AZ391" i="13"/>
  <c r="AY391" i="13"/>
  <c r="AX391" i="13"/>
  <c r="AW391" i="13"/>
  <c r="AV391" i="13"/>
  <c r="AR391" i="13"/>
  <c r="AQ391" i="13"/>
  <c r="AP391" i="13"/>
  <c r="AO391" i="13"/>
  <c r="AN391" i="13"/>
  <c r="AM391" i="13"/>
  <c r="AI391" i="13"/>
  <c r="AH391" i="13"/>
  <c r="AG391" i="13"/>
  <c r="AF391" i="13"/>
  <c r="AE391" i="13"/>
  <c r="AD391" i="13"/>
  <c r="Z391" i="13"/>
  <c r="Y391" i="13"/>
  <c r="X391" i="13"/>
  <c r="W391" i="13"/>
  <c r="V391" i="13"/>
  <c r="U391" i="13"/>
  <c r="Q391" i="13"/>
  <c r="P391" i="13"/>
  <c r="O391" i="13"/>
  <c r="N391" i="13"/>
  <c r="M391" i="13"/>
  <c r="L391" i="13"/>
  <c r="H391" i="13"/>
  <c r="G391" i="13"/>
  <c r="F391" i="13"/>
  <c r="E391" i="13"/>
  <c r="D391" i="13"/>
  <c r="C391" i="13"/>
  <c r="BS390" i="13"/>
  <c r="BR390" i="13"/>
  <c r="BQ390" i="13"/>
  <c r="BP390" i="13"/>
  <c r="BO390" i="13"/>
  <c r="BN390" i="13"/>
  <c r="BJ390" i="13"/>
  <c r="BI390" i="13"/>
  <c r="BH390" i="13"/>
  <c r="BG390" i="13"/>
  <c r="BF390" i="13"/>
  <c r="BE390" i="13"/>
  <c r="BA390" i="13"/>
  <c r="AZ390" i="13"/>
  <c r="AY390" i="13"/>
  <c r="AX390" i="13"/>
  <c r="AW390" i="13"/>
  <c r="AV390" i="13"/>
  <c r="AR390" i="13"/>
  <c r="AQ390" i="13"/>
  <c r="AP390" i="13"/>
  <c r="AO390" i="13"/>
  <c r="AN390" i="13"/>
  <c r="AM390" i="13"/>
  <c r="AI390" i="13"/>
  <c r="AH390" i="13"/>
  <c r="AG390" i="13"/>
  <c r="AF390" i="13"/>
  <c r="AE390" i="13"/>
  <c r="AD390" i="13"/>
  <c r="Z390" i="13"/>
  <c r="Y390" i="13"/>
  <c r="X390" i="13"/>
  <c r="W390" i="13"/>
  <c r="V390" i="13"/>
  <c r="U390" i="13"/>
  <c r="Q390" i="13"/>
  <c r="P390" i="13"/>
  <c r="O390" i="13"/>
  <c r="N390" i="13"/>
  <c r="M390" i="13"/>
  <c r="L390" i="13"/>
  <c r="H390" i="13"/>
  <c r="G390" i="13"/>
  <c r="F390" i="13"/>
  <c r="E390" i="13"/>
  <c r="D390" i="13"/>
  <c r="C390" i="13"/>
  <c r="BS389" i="13"/>
  <c r="BR389" i="13"/>
  <c r="BQ389" i="13"/>
  <c r="BP389" i="13"/>
  <c r="BO389" i="13"/>
  <c r="BN389" i="13"/>
  <c r="BJ389" i="13"/>
  <c r="BI389" i="13"/>
  <c r="BH389" i="13"/>
  <c r="BG389" i="13"/>
  <c r="BF389" i="13"/>
  <c r="BE389" i="13"/>
  <c r="BA389" i="13"/>
  <c r="AZ389" i="13"/>
  <c r="AY389" i="13"/>
  <c r="AX389" i="13"/>
  <c r="AW389" i="13"/>
  <c r="AV389" i="13"/>
  <c r="AR389" i="13"/>
  <c r="AQ389" i="13"/>
  <c r="AP389" i="13"/>
  <c r="AO389" i="13"/>
  <c r="AN389" i="13"/>
  <c r="AM389" i="13"/>
  <c r="AI389" i="13"/>
  <c r="AH389" i="13"/>
  <c r="AG389" i="13"/>
  <c r="AF389" i="13"/>
  <c r="AE389" i="13"/>
  <c r="AD389" i="13"/>
  <c r="Z389" i="13"/>
  <c r="Y389" i="13"/>
  <c r="X389" i="13"/>
  <c r="W389" i="13"/>
  <c r="V389" i="13"/>
  <c r="U389" i="13"/>
  <c r="Q389" i="13"/>
  <c r="P389" i="13"/>
  <c r="O389" i="13"/>
  <c r="N389" i="13"/>
  <c r="M389" i="13"/>
  <c r="L389" i="13"/>
  <c r="H389" i="13"/>
  <c r="G389" i="13"/>
  <c r="F389" i="13"/>
  <c r="E389" i="13"/>
  <c r="D389" i="13"/>
  <c r="C389" i="13"/>
  <c r="BS388" i="13"/>
  <c r="BR388" i="13"/>
  <c r="BQ388" i="13"/>
  <c r="BP388" i="13"/>
  <c r="BO388" i="13"/>
  <c r="BN388" i="13"/>
  <c r="BJ388" i="13"/>
  <c r="BI388" i="13"/>
  <c r="BH388" i="13"/>
  <c r="BG388" i="13"/>
  <c r="BF388" i="13"/>
  <c r="BE388" i="13"/>
  <c r="BA388" i="13"/>
  <c r="AZ388" i="13"/>
  <c r="AY388" i="13"/>
  <c r="AX388" i="13"/>
  <c r="AW388" i="13"/>
  <c r="AV388" i="13"/>
  <c r="AR388" i="13"/>
  <c r="AQ388" i="13"/>
  <c r="AP388" i="13"/>
  <c r="AO388" i="13"/>
  <c r="AN388" i="13"/>
  <c r="AM388" i="13"/>
  <c r="AI388" i="13"/>
  <c r="AH388" i="13"/>
  <c r="AG388" i="13"/>
  <c r="AF388" i="13"/>
  <c r="AE388" i="13"/>
  <c r="AD388" i="13"/>
  <c r="Z388" i="13"/>
  <c r="Y388" i="13"/>
  <c r="X388" i="13"/>
  <c r="W388" i="13"/>
  <c r="V388" i="13"/>
  <c r="U388" i="13"/>
  <c r="Q388" i="13"/>
  <c r="P388" i="13"/>
  <c r="O388" i="13"/>
  <c r="N388" i="13"/>
  <c r="M388" i="13"/>
  <c r="L388" i="13"/>
  <c r="H388" i="13"/>
  <c r="G388" i="13"/>
  <c r="F388" i="13"/>
  <c r="E388" i="13"/>
  <c r="D388" i="13"/>
  <c r="C388" i="13"/>
  <c r="BS387" i="13"/>
  <c r="BR387" i="13"/>
  <c r="BQ387" i="13"/>
  <c r="BP387" i="13"/>
  <c r="BO387" i="13"/>
  <c r="BN387" i="13"/>
  <c r="BJ387" i="13"/>
  <c r="BI387" i="13"/>
  <c r="BH387" i="13"/>
  <c r="BG387" i="13"/>
  <c r="BF387" i="13"/>
  <c r="BE387" i="13"/>
  <c r="BA387" i="13"/>
  <c r="AZ387" i="13"/>
  <c r="AY387" i="13"/>
  <c r="AX387" i="13"/>
  <c r="AW387" i="13"/>
  <c r="AV387" i="13"/>
  <c r="AR387" i="13"/>
  <c r="AQ387" i="13"/>
  <c r="AP387" i="13"/>
  <c r="AO387" i="13"/>
  <c r="AN387" i="13"/>
  <c r="AM387" i="13"/>
  <c r="AI387" i="13"/>
  <c r="AH387" i="13"/>
  <c r="AG387" i="13"/>
  <c r="AF387" i="13"/>
  <c r="AE387" i="13"/>
  <c r="AD387" i="13"/>
  <c r="Z387" i="13"/>
  <c r="Y387" i="13"/>
  <c r="X387" i="13"/>
  <c r="W387" i="13"/>
  <c r="V387" i="13"/>
  <c r="U387" i="13"/>
  <c r="Q387" i="13"/>
  <c r="P387" i="13"/>
  <c r="O387" i="13"/>
  <c r="N387" i="13"/>
  <c r="M387" i="13"/>
  <c r="L387" i="13"/>
  <c r="H387" i="13"/>
  <c r="G387" i="13"/>
  <c r="F387" i="13"/>
  <c r="E387" i="13"/>
  <c r="D387" i="13"/>
  <c r="C387" i="13"/>
  <c r="BS386" i="13"/>
  <c r="BR386" i="13"/>
  <c r="BQ386" i="13"/>
  <c r="BP386" i="13"/>
  <c r="BO386" i="13"/>
  <c r="BN386" i="13"/>
  <c r="BJ386" i="13"/>
  <c r="BI386" i="13"/>
  <c r="BH386" i="13"/>
  <c r="BG386" i="13"/>
  <c r="BF386" i="13"/>
  <c r="BE386" i="13"/>
  <c r="BA386" i="13"/>
  <c r="AZ386" i="13"/>
  <c r="AY386" i="13"/>
  <c r="AX386" i="13"/>
  <c r="AW386" i="13"/>
  <c r="AV386" i="13"/>
  <c r="AR386" i="13"/>
  <c r="AQ386" i="13"/>
  <c r="AP386" i="13"/>
  <c r="AO386" i="13"/>
  <c r="AN386" i="13"/>
  <c r="AM386" i="13"/>
  <c r="AI386" i="13"/>
  <c r="AH386" i="13"/>
  <c r="AG386" i="13"/>
  <c r="AF386" i="13"/>
  <c r="AE386" i="13"/>
  <c r="AD386" i="13"/>
  <c r="Z386" i="13"/>
  <c r="Y386" i="13"/>
  <c r="X386" i="13"/>
  <c r="W386" i="13"/>
  <c r="V386" i="13"/>
  <c r="U386" i="13"/>
  <c r="Q386" i="13"/>
  <c r="P386" i="13"/>
  <c r="O386" i="13"/>
  <c r="N386" i="13"/>
  <c r="M386" i="13"/>
  <c r="L386" i="13"/>
  <c r="H386" i="13"/>
  <c r="G386" i="13"/>
  <c r="F386" i="13"/>
  <c r="E386" i="13"/>
  <c r="D386" i="13"/>
  <c r="C386" i="13"/>
  <c r="BS385" i="13"/>
  <c r="BR385" i="13"/>
  <c r="BQ385" i="13"/>
  <c r="BP385" i="13"/>
  <c r="BO385" i="13"/>
  <c r="BN385" i="13"/>
  <c r="BJ385" i="13"/>
  <c r="BI385" i="13"/>
  <c r="BH385" i="13"/>
  <c r="BG385" i="13"/>
  <c r="BF385" i="13"/>
  <c r="BE385" i="13"/>
  <c r="BA385" i="13"/>
  <c r="AZ385" i="13"/>
  <c r="AY385" i="13"/>
  <c r="AX385" i="13"/>
  <c r="AW385" i="13"/>
  <c r="AV385" i="13"/>
  <c r="AR385" i="13"/>
  <c r="AQ385" i="13"/>
  <c r="AP385" i="13"/>
  <c r="AO385" i="13"/>
  <c r="AN385" i="13"/>
  <c r="AM385" i="13"/>
  <c r="AI385" i="13"/>
  <c r="AH385" i="13"/>
  <c r="AG385" i="13"/>
  <c r="AF385" i="13"/>
  <c r="AE385" i="13"/>
  <c r="AD385" i="13"/>
  <c r="Z385" i="13"/>
  <c r="Y385" i="13"/>
  <c r="X385" i="13"/>
  <c r="W385" i="13"/>
  <c r="V385" i="13"/>
  <c r="U385" i="13"/>
  <c r="Q385" i="13"/>
  <c r="P385" i="13"/>
  <c r="O385" i="13"/>
  <c r="N385" i="13"/>
  <c r="M385" i="13"/>
  <c r="L385" i="13"/>
  <c r="H385" i="13"/>
  <c r="G385" i="13"/>
  <c r="F385" i="13"/>
  <c r="E385" i="13"/>
  <c r="D385" i="13"/>
  <c r="C385" i="13"/>
  <c r="BS384" i="13"/>
  <c r="BR384" i="13"/>
  <c r="BQ384" i="13"/>
  <c r="BP384" i="13"/>
  <c r="BO384" i="13"/>
  <c r="BN384" i="13"/>
  <c r="BJ384" i="13"/>
  <c r="BI384" i="13"/>
  <c r="BH384" i="13"/>
  <c r="BG384" i="13"/>
  <c r="BF384" i="13"/>
  <c r="BE384" i="13"/>
  <c r="BA384" i="13"/>
  <c r="AZ384" i="13"/>
  <c r="AY384" i="13"/>
  <c r="AX384" i="13"/>
  <c r="AW384" i="13"/>
  <c r="AV384" i="13"/>
  <c r="AR384" i="13"/>
  <c r="AQ384" i="13"/>
  <c r="AP384" i="13"/>
  <c r="AO384" i="13"/>
  <c r="AN384" i="13"/>
  <c r="AM384" i="13"/>
  <c r="AI384" i="13"/>
  <c r="AH384" i="13"/>
  <c r="AG384" i="13"/>
  <c r="AF384" i="13"/>
  <c r="AE384" i="13"/>
  <c r="AD384" i="13"/>
  <c r="Z384" i="13"/>
  <c r="Y384" i="13"/>
  <c r="X384" i="13"/>
  <c r="W384" i="13"/>
  <c r="V384" i="13"/>
  <c r="U384" i="13"/>
  <c r="Q384" i="13"/>
  <c r="P384" i="13"/>
  <c r="O384" i="13"/>
  <c r="N384" i="13"/>
  <c r="M384" i="13"/>
  <c r="L384" i="13"/>
  <c r="H384" i="13"/>
  <c r="G384" i="13"/>
  <c r="F384" i="13"/>
  <c r="E384" i="13"/>
  <c r="D384" i="13"/>
  <c r="C384" i="13"/>
  <c r="BS383" i="13"/>
  <c r="BR383" i="13"/>
  <c r="BQ383" i="13"/>
  <c r="BP383" i="13"/>
  <c r="BO383" i="13"/>
  <c r="BN383" i="13"/>
  <c r="BJ383" i="13"/>
  <c r="BI383" i="13"/>
  <c r="BH383" i="13"/>
  <c r="BG383" i="13"/>
  <c r="BF383" i="13"/>
  <c r="BE383" i="13"/>
  <c r="BA383" i="13"/>
  <c r="AZ383" i="13"/>
  <c r="AY383" i="13"/>
  <c r="AX383" i="13"/>
  <c r="AW383" i="13"/>
  <c r="AV383" i="13"/>
  <c r="AR383" i="13"/>
  <c r="AQ383" i="13"/>
  <c r="AP383" i="13"/>
  <c r="AO383" i="13"/>
  <c r="AN383" i="13"/>
  <c r="AM383" i="13"/>
  <c r="AI383" i="13"/>
  <c r="AH383" i="13"/>
  <c r="AG383" i="13"/>
  <c r="AF383" i="13"/>
  <c r="AE383" i="13"/>
  <c r="AD383" i="13"/>
  <c r="Z383" i="13"/>
  <c r="Y383" i="13"/>
  <c r="X383" i="13"/>
  <c r="W383" i="13"/>
  <c r="V383" i="13"/>
  <c r="U383" i="13"/>
  <c r="Q383" i="13"/>
  <c r="P383" i="13"/>
  <c r="O383" i="13"/>
  <c r="N383" i="13"/>
  <c r="M383" i="13"/>
  <c r="L383" i="13"/>
  <c r="H383" i="13"/>
  <c r="G383" i="13"/>
  <c r="F383" i="13"/>
  <c r="E383" i="13"/>
  <c r="D383" i="13"/>
  <c r="C383" i="13"/>
  <c r="BS382" i="13"/>
  <c r="BR382" i="13"/>
  <c r="BQ382" i="13"/>
  <c r="BP382" i="13"/>
  <c r="BO382" i="13"/>
  <c r="BN382" i="13"/>
  <c r="BJ382" i="13"/>
  <c r="BI382" i="13"/>
  <c r="BH382" i="13"/>
  <c r="BG382" i="13"/>
  <c r="BF382" i="13"/>
  <c r="BE382" i="13"/>
  <c r="BA382" i="13"/>
  <c r="AZ382" i="13"/>
  <c r="AY382" i="13"/>
  <c r="AX382" i="13"/>
  <c r="AW382" i="13"/>
  <c r="AV382" i="13"/>
  <c r="AR382" i="13"/>
  <c r="AQ382" i="13"/>
  <c r="AP382" i="13"/>
  <c r="AO382" i="13"/>
  <c r="AN382" i="13"/>
  <c r="AM382" i="13"/>
  <c r="AI382" i="13"/>
  <c r="AH382" i="13"/>
  <c r="AG382" i="13"/>
  <c r="AF382" i="13"/>
  <c r="AE382" i="13"/>
  <c r="AD382" i="13"/>
  <c r="Z382" i="13"/>
  <c r="Y382" i="13"/>
  <c r="X382" i="13"/>
  <c r="W382" i="13"/>
  <c r="V382" i="13"/>
  <c r="U382" i="13"/>
  <c r="Q382" i="13"/>
  <c r="P382" i="13"/>
  <c r="O382" i="13"/>
  <c r="N382" i="13"/>
  <c r="M382" i="13"/>
  <c r="L382" i="13"/>
  <c r="H382" i="13"/>
  <c r="G382" i="13"/>
  <c r="F382" i="13"/>
  <c r="E382" i="13"/>
  <c r="D382" i="13"/>
  <c r="C382" i="13"/>
  <c r="BS381" i="13"/>
  <c r="BR381" i="13"/>
  <c r="BQ381" i="13"/>
  <c r="BP381" i="13"/>
  <c r="BO381" i="13"/>
  <c r="BN381" i="13"/>
  <c r="BJ381" i="13"/>
  <c r="BI381" i="13"/>
  <c r="BH381" i="13"/>
  <c r="BG381" i="13"/>
  <c r="BF381" i="13"/>
  <c r="BE381" i="13"/>
  <c r="BA381" i="13"/>
  <c r="AZ381" i="13"/>
  <c r="AY381" i="13"/>
  <c r="AX381" i="13"/>
  <c r="AW381" i="13"/>
  <c r="AV381" i="13"/>
  <c r="AR381" i="13"/>
  <c r="AQ381" i="13"/>
  <c r="AP381" i="13"/>
  <c r="AO381" i="13"/>
  <c r="AN381" i="13"/>
  <c r="AM381" i="13"/>
  <c r="AI381" i="13"/>
  <c r="AH381" i="13"/>
  <c r="AG381" i="13"/>
  <c r="AF381" i="13"/>
  <c r="AE381" i="13"/>
  <c r="AD381" i="13"/>
  <c r="Z381" i="13"/>
  <c r="Y381" i="13"/>
  <c r="X381" i="13"/>
  <c r="W381" i="13"/>
  <c r="V381" i="13"/>
  <c r="U381" i="13"/>
  <c r="Q381" i="13"/>
  <c r="P381" i="13"/>
  <c r="O381" i="13"/>
  <c r="N381" i="13"/>
  <c r="M381" i="13"/>
  <c r="L381" i="13"/>
  <c r="H381" i="13"/>
  <c r="G381" i="13"/>
  <c r="F381" i="13"/>
  <c r="E381" i="13"/>
  <c r="D381" i="13"/>
  <c r="C381" i="13"/>
  <c r="BS380" i="13"/>
  <c r="BR380" i="13"/>
  <c r="BQ380" i="13"/>
  <c r="BP380" i="13"/>
  <c r="BO380" i="13"/>
  <c r="BN380" i="13"/>
  <c r="BJ380" i="13"/>
  <c r="BI380" i="13"/>
  <c r="BH380" i="13"/>
  <c r="BG380" i="13"/>
  <c r="BF380" i="13"/>
  <c r="BE380" i="13"/>
  <c r="BA380" i="13"/>
  <c r="AZ380" i="13"/>
  <c r="AY380" i="13"/>
  <c r="AX380" i="13"/>
  <c r="AW380" i="13"/>
  <c r="AV380" i="13"/>
  <c r="AR380" i="13"/>
  <c r="AQ380" i="13"/>
  <c r="AP380" i="13"/>
  <c r="AO380" i="13"/>
  <c r="AN380" i="13"/>
  <c r="AM380" i="13"/>
  <c r="AI380" i="13"/>
  <c r="AH380" i="13"/>
  <c r="AG380" i="13"/>
  <c r="AF380" i="13"/>
  <c r="AE380" i="13"/>
  <c r="AD380" i="13"/>
  <c r="Z380" i="13"/>
  <c r="Y380" i="13"/>
  <c r="X380" i="13"/>
  <c r="W380" i="13"/>
  <c r="V380" i="13"/>
  <c r="U380" i="13"/>
  <c r="Q380" i="13"/>
  <c r="P380" i="13"/>
  <c r="O380" i="13"/>
  <c r="N380" i="13"/>
  <c r="M380" i="13"/>
  <c r="L380" i="13"/>
  <c r="H380" i="13"/>
  <c r="G380" i="13"/>
  <c r="F380" i="13"/>
  <c r="E380" i="13"/>
  <c r="D380" i="13"/>
  <c r="C380" i="13"/>
  <c r="BS379" i="13"/>
  <c r="BR379" i="13"/>
  <c r="BQ379" i="13"/>
  <c r="BP379" i="13"/>
  <c r="BO379" i="13"/>
  <c r="BN379" i="13"/>
  <c r="BJ379" i="13"/>
  <c r="BI379" i="13"/>
  <c r="BH379" i="13"/>
  <c r="BG379" i="13"/>
  <c r="BF379" i="13"/>
  <c r="BE379" i="13"/>
  <c r="BA379" i="13"/>
  <c r="AZ379" i="13"/>
  <c r="AY379" i="13"/>
  <c r="AX379" i="13"/>
  <c r="AW379" i="13"/>
  <c r="AV379" i="13"/>
  <c r="AR379" i="13"/>
  <c r="AQ379" i="13"/>
  <c r="AP379" i="13"/>
  <c r="AO379" i="13"/>
  <c r="AN379" i="13"/>
  <c r="AM379" i="13"/>
  <c r="AI379" i="13"/>
  <c r="AH379" i="13"/>
  <c r="AG379" i="13"/>
  <c r="AF379" i="13"/>
  <c r="AE379" i="13"/>
  <c r="AD379" i="13"/>
  <c r="Z379" i="13"/>
  <c r="Y379" i="13"/>
  <c r="X379" i="13"/>
  <c r="W379" i="13"/>
  <c r="V379" i="13"/>
  <c r="U379" i="13"/>
  <c r="Q379" i="13"/>
  <c r="P379" i="13"/>
  <c r="O379" i="13"/>
  <c r="N379" i="13"/>
  <c r="M379" i="13"/>
  <c r="L379" i="13"/>
  <c r="H379" i="13"/>
  <c r="G379" i="13"/>
  <c r="F379" i="13"/>
  <c r="E379" i="13"/>
  <c r="D379" i="13"/>
  <c r="C379" i="13"/>
  <c r="BS378" i="13"/>
  <c r="BR378" i="13"/>
  <c r="BQ378" i="13"/>
  <c r="BP378" i="13"/>
  <c r="BO378" i="13"/>
  <c r="BN378" i="13"/>
  <c r="BJ378" i="13"/>
  <c r="BI378" i="13"/>
  <c r="BH378" i="13"/>
  <c r="BG378" i="13"/>
  <c r="BF378" i="13"/>
  <c r="BE378" i="13"/>
  <c r="BA378" i="13"/>
  <c r="AZ378" i="13"/>
  <c r="AY378" i="13"/>
  <c r="AX378" i="13"/>
  <c r="AW378" i="13"/>
  <c r="AV378" i="13"/>
  <c r="AR378" i="13"/>
  <c r="AQ378" i="13"/>
  <c r="AP378" i="13"/>
  <c r="AO378" i="13"/>
  <c r="AN378" i="13"/>
  <c r="AM378" i="13"/>
  <c r="AI378" i="13"/>
  <c r="AH378" i="13"/>
  <c r="AG378" i="13"/>
  <c r="AF378" i="13"/>
  <c r="AE378" i="13"/>
  <c r="AD378" i="13"/>
  <c r="Z378" i="13"/>
  <c r="Y378" i="13"/>
  <c r="X378" i="13"/>
  <c r="W378" i="13"/>
  <c r="V378" i="13"/>
  <c r="U378" i="13"/>
  <c r="Q378" i="13"/>
  <c r="P378" i="13"/>
  <c r="O378" i="13"/>
  <c r="N378" i="13"/>
  <c r="M378" i="13"/>
  <c r="L378" i="13"/>
  <c r="H378" i="13"/>
  <c r="G378" i="13"/>
  <c r="F378" i="13"/>
  <c r="E378" i="13"/>
  <c r="D378" i="13"/>
  <c r="C378" i="13"/>
  <c r="BS377" i="13"/>
  <c r="BR377" i="13"/>
  <c r="BQ377" i="13"/>
  <c r="BP377" i="13"/>
  <c r="BO377" i="13"/>
  <c r="BN377" i="13"/>
  <c r="BJ377" i="13"/>
  <c r="BI377" i="13"/>
  <c r="BH377" i="13"/>
  <c r="BG377" i="13"/>
  <c r="BF377" i="13"/>
  <c r="BE377" i="13"/>
  <c r="BA377" i="13"/>
  <c r="AZ377" i="13"/>
  <c r="AY377" i="13"/>
  <c r="AX377" i="13"/>
  <c r="AW377" i="13"/>
  <c r="AV377" i="13"/>
  <c r="AR377" i="13"/>
  <c r="AQ377" i="13"/>
  <c r="AP377" i="13"/>
  <c r="AO377" i="13"/>
  <c r="AN377" i="13"/>
  <c r="AM377" i="13"/>
  <c r="AI377" i="13"/>
  <c r="AH377" i="13"/>
  <c r="AG377" i="13"/>
  <c r="AF377" i="13"/>
  <c r="AE377" i="13"/>
  <c r="AD377" i="13"/>
  <c r="Z377" i="13"/>
  <c r="Y377" i="13"/>
  <c r="X377" i="13"/>
  <c r="W377" i="13"/>
  <c r="V377" i="13"/>
  <c r="U377" i="13"/>
  <c r="Q377" i="13"/>
  <c r="P377" i="13"/>
  <c r="O377" i="13"/>
  <c r="N377" i="13"/>
  <c r="M377" i="13"/>
  <c r="L377" i="13"/>
  <c r="H377" i="13"/>
  <c r="G377" i="13"/>
  <c r="F377" i="13"/>
  <c r="E377" i="13"/>
  <c r="D377" i="13"/>
  <c r="C377" i="13"/>
  <c r="BS376" i="13"/>
  <c r="BR376" i="13"/>
  <c r="BQ376" i="13"/>
  <c r="BP376" i="13"/>
  <c r="BO376" i="13"/>
  <c r="BN376" i="13"/>
  <c r="BJ376" i="13"/>
  <c r="BI376" i="13"/>
  <c r="BH376" i="13"/>
  <c r="BG376" i="13"/>
  <c r="BF376" i="13"/>
  <c r="BE376" i="13"/>
  <c r="BA376" i="13"/>
  <c r="AZ376" i="13"/>
  <c r="AY376" i="13"/>
  <c r="AX376" i="13"/>
  <c r="AW376" i="13"/>
  <c r="AV376" i="13"/>
  <c r="AR376" i="13"/>
  <c r="AQ376" i="13"/>
  <c r="AP376" i="13"/>
  <c r="AO376" i="13"/>
  <c r="AN376" i="13"/>
  <c r="AM376" i="13"/>
  <c r="AI376" i="13"/>
  <c r="AH376" i="13"/>
  <c r="AG376" i="13"/>
  <c r="AF376" i="13"/>
  <c r="AE376" i="13"/>
  <c r="AD376" i="13"/>
  <c r="Z376" i="13"/>
  <c r="Y376" i="13"/>
  <c r="X376" i="13"/>
  <c r="W376" i="13"/>
  <c r="V376" i="13"/>
  <c r="U376" i="13"/>
  <c r="Q376" i="13"/>
  <c r="P376" i="13"/>
  <c r="O376" i="13"/>
  <c r="N376" i="13"/>
  <c r="M376" i="13"/>
  <c r="L376" i="13"/>
  <c r="H376" i="13"/>
  <c r="G376" i="13"/>
  <c r="F376" i="13"/>
  <c r="E376" i="13"/>
  <c r="D376" i="13"/>
  <c r="C376" i="13"/>
  <c r="BS375" i="13"/>
  <c r="BR375" i="13"/>
  <c r="BQ375" i="13"/>
  <c r="BP375" i="13"/>
  <c r="BO375" i="13"/>
  <c r="BN375" i="13"/>
  <c r="BJ375" i="13"/>
  <c r="BI375" i="13"/>
  <c r="BH375" i="13"/>
  <c r="BG375" i="13"/>
  <c r="BF375" i="13"/>
  <c r="BE375" i="13"/>
  <c r="BA375" i="13"/>
  <c r="AZ375" i="13"/>
  <c r="AY375" i="13"/>
  <c r="AX375" i="13"/>
  <c r="AW375" i="13"/>
  <c r="AV375" i="13"/>
  <c r="AR375" i="13"/>
  <c r="AQ375" i="13"/>
  <c r="AP375" i="13"/>
  <c r="AO375" i="13"/>
  <c r="AN375" i="13"/>
  <c r="AM375" i="13"/>
  <c r="AI375" i="13"/>
  <c r="AH375" i="13"/>
  <c r="AG375" i="13"/>
  <c r="AF375" i="13"/>
  <c r="AE375" i="13"/>
  <c r="AD375" i="13"/>
  <c r="Z375" i="13"/>
  <c r="Y375" i="13"/>
  <c r="X375" i="13"/>
  <c r="W375" i="13"/>
  <c r="V375" i="13"/>
  <c r="U375" i="13"/>
  <c r="Q375" i="13"/>
  <c r="P375" i="13"/>
  <c r="O375" i="13"/>
  <c r="N375" i="13"/>
  <c r="M375" i="13"/>
  <c r="L375" i="13"/>
  <c r="H375" i="13"/>
  <c r="G375" i="13"/>
  <c r="F375" i="13"/>
  <c r="E375" i="13"/>
  <c r="D375" i="13"/>
  <c r="C375" i="13"/>
  <c r="BS374" i="13"/>
  <c r="BR374" i="13"/>
  <c r="BQ374" i="13"/>
  <c r="BP374" i="13"/>
  <c r="BO374" i="13"/>
  <c r="BN374" i="13"/>
  <c r="BJ374" i="13"/>
  <c r="BI374" i="13"/>
  <c r="BH374" i="13"/>
  <c r="BG374" i="13"/>
  <c r="BF374" i="13"/>
  <c r="BE374" i="13"/>
  <c r="BA374" i="13"/>
  <c r="AZ374" i="13"/>
  <c r="AY374" i="13"/>
  <c r="AX374" i="13"/>
  <c r="AW374" i="13"/>
  <c r="AV374" i="13"/>
  <c r="AR374" i="13"/>
  <c r="AQ374" i="13"/>
  <c r="AP374" i="13"/>
  <c r="AO374" i="13"/>
  <c r="AN374" i="13"/>
  <c r="AM374" i="13"/>
  <c r="AI374" i="13"/>
  <c r="AH374" i="13"/>
  <c r="AG374" i="13"/>
  <c r="AF374" i="13"/>
  <c r="AE374" i="13"/>
  <c r="AD374" i="13"/>
  <c r="Z374" i="13"/>
  <c r="Y374" i="13"/>
  <c r="X374" i="13"/>
  <c r="W374" i="13"/>
  <c r="V374" i="13"/>
  <c r="U374" i="13"/>
  <c r="Q374" i="13"/>
  <c r="P374" i="13"/>
  <c r="O374" i="13"/>
  <c r="N374" i="13"/>
  <c r="M374" i="13"/>
  <c r="L374" i="13"/>
  <c r="H374" i="13"/>
  <c r="G374" i="13"/>
  <c r="F374" i="13"/>
  <c r="E374" i="13"/>
  <c r="D374" i="13"/>
  <c r="C374" i="13"/>
  <c r="BS373" i="13"/>
  <c r="BR373" i="13"/>
  <c r="BQ373" i="13"/>
  <c r="BP373" i="13"/>
  <c r="BO373" i="13"/>
  <c r="BN373" i="13"/>
  <c r="BJ373" i="13"/>
  <c r="BI373" i="13"/>
  <c r="BH373" i="13"/>
  <c r="BG373" i="13"/>
  <c r="BF373" i="13"/>
  <c r="BE373" i="13"/>
  <c r="BA373" i="13"/>
  <c r="AZ373" i="13"/>
  <c r="AY373" i="13"/>
  <c r="AX373" i="13"/>
  <c r="AW373" i="13"/>
  <c r="AV373" i="13"/>
  <c r="AR373" i="13"/>
  <c r="AQ373" i="13"/>
  <c r="AP373" i="13"/>
  <c r="AO373" i="13"/>
  <c r="AN373" i="13"/>
  <c r="AM373" i="13"/>
  <c r="AI373" i="13"/>
  <c r="AH373" i="13"/>
  <c r="AG373" i="13"/>
  <c r="AF373" i="13"/>
  <c r="AE373" i="13"/>
  <c r="AD373" i="13"/>
  <c r="Z373" i="13"/>
  <c r="Y373" i="13"/>
  <c r="X373" i="13"/>
  <c r="W373" i="13"/>
  <c r="V373" i="13"/>
  <c r="U373" i="13"/>
  <c r="Q373" i="13"/>
  <c r="P373" i="13"/>
  <c r="O373" i="13"/>
  <c r="N373" i="13"/>
  <c r="M373" i="13"/>
  <c r="L373" i="13"/>
  <c r="H373" i="13"/>
  <c r="G373" i="13"/>
  <c r="F373" i="13"/>
  <c r="E373" i="13"/>
  <c r="D373" i="13"/>
  <c r="C373" i="13"/>
  <c r="BS372" i="13"/>
  <c r="BR372" i="13"/>
  <c r="BQ372" i="13"/>
  <c r="BP372" i="13"/>
  <c r="BO372" i="13"/>
  <c r="BN372" i="13"/>
  <c r="BJ372" i="13"/>
  <c r="BI372" i="13"/>
  <c r="BH372" i="13"/>
  <c r="BG372" i="13"/>
  <c r="BF372" i="13"/>
  <c r="BE372" i="13"/>
  <c r="BA372" i="13"/>
  <c r="AZ372" i="13"/>
  <c r="AY372" i="13"/>
  <c r="AX372" i="13"/>
  <c r="AW372" i="13"/>
  <c r="AV372" i="13"/>
  <c r="AR372" i="13"/>
  <c r="AQ372" i="13"/>
  <c r="AP372" i="13"/>
  <c r="AO372" i="13"/>
  <c r="AN372" i="13"/>
  <c r="AM372" i="13"/>
  <c r="AI372" i="13"/>
  <c r="AH372" i="13"/>
  <c r="AG372" i="13"/>
  <c r="AF372" i="13"/>
  <c r="AE372" i="13"/>
  <c r="AD372" i="13"/>
  <c r="Z372" i="13"/>
  <c r="Y372" i="13"/>
  <c r="X372" i="13"/>
  <c r="W372" i="13"/>
  <c r="V372" i="13"/>
  <c r="U372" i="13"/>
  <c r="Q372" i="13"/>
  <c r="P372" i="13"/>
  <c r="O372" i="13"/>
  <c r="N372" i="13"/>
  <c r="M372" i="13"/>
  <c r="L372" i="13"/>
  <c r="H372" i="13"/>
  <c r="G372" i="13"/>
  <c r="F372" i="13"/>
  <c r="E372" i="13"/>
  <c r="D372" i="13"/>
  <c r="C372" i="13"/>
  <c r="BS371" i="13"/>
  <c r="BR371" i="13"/>
  <c r="BQ371" i="13"/>
  <c r="BP371" i="13"/>
  <c r="BO371" i="13"/>
  <c r="BN371" i="13"/>
  <c r="BJ371" i="13"/>
  <c r="BI371" i="13"/>
  <c r="BH371" i="13"/>
  <c r="BG371" i="13"/>
  <c r="BF371" i="13"/>
  <c r="BE371" i="13"/>
  <c r="BA371" i="13"/>
  <c r="AZ371" i="13"/>
  <c r="AY371" i="13"/>
  <c r="AX371" i="13"/>
  <c r="AW371" i="13"/>
  <c r="AV371" i="13"/>
  <c r="AR371" i="13"/>
  <c r="AQ371" i="13"/>
  <c r="AP371" i="13"/>
  <c r="AO371" i="13"/>
  <c r="AN371" i="13"/>
  <c r="AM371" i="13"/>
  <c r="AI371" i="13"/>
  <c r="AH371" i="13"/>
  <c r="AG371" i="13"/>
  <c r="AF371" i="13"/>
  <c r="AE371" i="13"/>
  <c r="AD371" i="13"/>
  <c r="Z371" i="13"/>
  <c r="Y371" i="13"/>
  <c r="X371" i="13"/>
  <c r="W371" i="13"/>
  <c r="V371" i="13"/>
  <c r="U371" i="13"/>
  <c r="Q371" i="13"/>
  <c r="P371" i="13"/>
  <c r="O371" i="13"/>
  <c r="N371" i="13"/>
  <c r="M371" i="13"/>
  <c r="L371" i="13"/>
  <c r="H371" i="13"/>
  <c r="G371" i="13"/>
  <c r="F371" i="13"/>
  <c r="E371" i="13"/>
  <c r="D371" i="13"/>
  <c r="C371" i="13"/>
  <c r="BS370" i="13"/>
  <c r="BR370" i="13"/>
  <c r="BQ370" i="13"/>
  <c r="BP370" i="13"/>
  <c r="BO370" i="13"/>
  <c r="BN370" i="13"/>
  <c r="BJ370" i="13"/>
  <c r="BI370" i="13"/>
  <c r="BH370" i="13"/>
  <c r="BG370" i="13"/>
  <c r="BF370" i="13"/>
  <c r="BE370" i="13"/>
  <c r="BA370" i="13"/>
  <c r="AZ370" i="13"/>
  <c r="AY370" i="13"/>
  <c r="AX370" i="13"/>
  <c r="AW370" i="13"/>
  <c r="AV370" i="13"/>
  <c r="AR370" i="13"/>
  <c r="AQ370" i="13"/>
  <c r="AP370" i="13"/>
  <c r="AO370" i="13"/>
  <c r="AN370" i="13"/>
  <c r="AM370" i="13"/>
  <c r="AI370" i="13"/>
  <c r="AH370" i="13"/>
  <c r="AG370" i="13"/>
  <c r="AF370" i="13"/>
  <c r="AE370" i="13"/>
  <c r="AD370" i="13"/>
  <c r="Z370" i="13"/>
  <c r="Y370" i="13"/>
  <c r="X370" i="13"/>
  <c r="W370" i="13"/>
  <c r="V370" i="13"/>
  <c r="U370" i="13"/>
  <c r="Q370" i="13"/>
  <c r="P370" i="13"/>
  <c r="O370" i="13"/>
  <c r="N370" i="13"/>
  <c r="M370" i="13"/>
  <c r="L370" i="13"/>
  <c r="H370" i="13"/>
  <c r="G370" i="13"/>
  <c r="F370" i="13"/>
  <c r="E370" i="13"/>
  <c r="D370" i="13"/>
  <c r="C370" i="13"/>
  <c r="BS369" i="13"/>
  <c r="BR369" i="13"/>
  <c r="BQ369" i="13"/>
  <c r="BP369" i="13"/>
  <c r="BO369" i="13"/>
  <c r="BN369" i="13"/>
  <c r="BJ369" i="13"/>
  <c r="BI369" i="13"/>
  <c r="BH369" i="13"/>
  <c r="BG369" i="13"/>
  <c r="BF369" i="13"/>
  <c r="BE369" i="13"/>
  <c r="BA369" i="13"/>
  <c r="AZ369" i="13"/>
  <c r="AY369" i="13"/>
  <c r="AX369" i="13"/>
  <c r="AW369" i="13"/>
  <c r="AV369" i="13"/>
  <c r="AR369" i="13"/>
  <c r="AQ369" i="13"/>
  <c r="AP369" i="13"/>
  <c r="AO369" i="13"/>
  <c r="AN369" i="13"/>
  <c r="AM369" i="13"/>
  <c r="AI369" i="13"/>
  <c r="AH369" i="13"/>
  <c r="AG369" i="13"/>
  <c r="AF369" i="13"/>
  <c r="AE369" i="13"/>
  <c r="AD369" i="13"/>
  <c r="Z369" i="13"/>
  <c r="Y369" i="13"/>
  <c r="X369" i="13"/>
  <c r="W369" i="13"/>
  <c r="V369" i="13"/>
  <c r="U369" i="13"/>
  <c r="Q369" i="13"/>
  <c r="P369" i="13"/>
  <c r="O369" i="13"/>
  <c r="N369" i="13"/>
  <c r="M369" i="13"/>
  <c r="L369" i="13"/>
  <c r="H369" i="13"/>
  <c r="G369" i="13"/>
  <c r="F369" i="13"/>
  <c r="E369" i="13"/>
  <c r="D369" i="13"/>
  <c r="C369" i="13"/>
  <c r="BS368" i="13"/>
  <c r="BR368" i="13"/>
  <c r="BQ368" i="13"/>
  <c r="BP368" i="13"/>
  <c r="BO368" i="13"/>
  <c r="BN368" i="13"/>
  <c r="BJ368" i="13"/>
  <c r="BI368" i="13"/>
  <c r="BH368" i="13"/>
  <c r="BG368" i="13"/>
  <c r="BF368" i="13"/>
  <c r="BE368" i="13"/>
  <c r="BA368" i="13"/>
  <c r="AZ368" i="13"/>
  <c r="AY368" i="13"/>
  <c r="AX368" i="13"/>
  <c r="AW368" i="13"/>
  <c r="AV368" i="13"/>
  <c r="AR368" i="13"/>
  <c r="AQ368" i="13"/>
  <c r="AP368" i="13"/>
  <c r="AO368" i="13"/>
  <c r="AN368" i="13"/>
  <c r="AM368" i="13"/>
  <c r="AI368" i="13"/>
  <c r="AH368" i="13"/>
  <c r="AG368" i="13"/>
  <c r="AF368" i="13"/>
  <c r="AE368" i="13"/>
  <c r="AD368" i="13"/>
  <c r="Z368" i="13"/>
  <c r="Y368" i="13"/>
  <c r="X368" i="13"/>
  <c r="W368" i="13"/>
  <c r="V368" i="13"/>
  <c r="U368" i="13"/>
  <c r="Q368" i="13"/>
  <c r="P368" i="13"/>
  <c r="O368" i="13"/>
  <c r="N368" i="13"/>
  <c r="M368" i="13"/>
  <c r="L368" i="13"/>
  <c r="H368" i="13"/>
  <c r="G368" i="13"/>
  <c r="F368" i="13"/>
  <c r="E368" i="13"/>
  <c r="D368" i="13"/>
  <c r="C368" i="13"/>
  <c r="BS367" i="13"/>
  <c r="BR367" i="13"/>
  <c r="BQ367" i="13"/>
  <c r="BP367" i="13"/>
  <c r="BO367" i="13"/>
  <c r="BN367" i="13"/>
  <c r="BJ367" i="13"/>
  <c r="BI367" i="13"/>
  <c r="BH367" i="13"/>
  <c r="BG367" i="13"/>
  <c r="BF367" i="13"/>
  <c r="BE367" i="13"/>
  <c r="BA367" i="13"/>
  <c r="AZ367" i="13"/>
  <c r="AY367" i="13"/>
  <c r="AX367" i="13"/>
  <c r="AW367" i="13"/>
  <c r="AV367" i="13"/>
  <c r="AR367" i="13"/>
  <c r="AQ367" i="13"/>
  <c r="AP367" i="13"/>
  <c r="AO367" i="13"/>
  <c r="AN367" i="13"/>
  <c r="AM367" i="13"/>
  <c r="AI367" i="13"/>
  <c r="AH367" i="13"/>
  <c r="AG367" i="13"/>
  <c r="AF367" i="13"/>
  <c r="AE367" i="13"/>
  <c r="AD367" i="13"/>
  <c r="Z367" i="13"/>
  <c r="Y367" i="13"/>
  <c r="X367" i="13"/>
  <c r="W367" i="13"/>
  <c r="V367" i="13"/>
  <c r="U367" i="13"/>
  <c r="Q367" i="13"/>
  <c r="P367" i="13"/>
  <c r="O367" i="13"/>
  <c r="N367" i="13"/>
  <c r="M367" i="13"/>
  <c r="L367" i="13"/>
  <c r="H367" i="13"/>
  <c r="G367" i="13"/>
  <c r="F367" i="13"/>
  <c r="E367" i="13"/>
  <c r="D367" i="13"/>
  <c r="C367" i="13"/>
  <c r="BS366" i="13"/>
  <c r="BR366" i="13"/>
  <c r="BQ366" i="13"/>
  <c r="BP366" i="13"/>
  <c r="BO366" i="13"/>
  <c r="BN366" i="13"/>
  <c r="BJ366" i="13"/>
  <c r="BI366" i="13"/>
  <c r="BH366" i="13"/>
  <c r="BG366" i="13"/>
  <c r="BF366" i="13"/>
  <c r="BE366" i="13"/>
  <c r="BA366" i="13"/>
  <c r="AZ366" i="13"/>
  <c r="AY366" i="13"/>
  <c r="AX366" i="13"/>
  <c r="AW366" i="13"/>
  <c r="AV366" i="13"/>
  <c r="AR366" i="13"/>
  <c r="AQ366" i="13"/>
  <c r="AP366" i="13"/>
  <c r="AO366" i="13"/>
  <c r="AN366" i="13"/>
  <c r="AM366" i="13"/>
  <c r="AI366" i="13"/>
  <c r="AH366" i="13"/>
  <c r="AG366" i="13"/>
  <c r="AF366" i="13"/>
  <c r="AE366" i="13"/>
  <c r="AD366" i="13"/>
  <c r="Z366" i="13"/>
  <c r="Y366" i="13"/>
  <c r="X366" i="13"/>
  <c r="W366" i="13"/>
  <c r="V366" i="13"/>
  <c r="U366" i="13"/>
  <c r="Q366" i="13"/>
  <c r="P366" i="13"/>
  <c r="O366" i="13"/>
  <c r="N366" i="13"/>
  <c r="M366" i="13"/>
  <c r="L366" i="13"/>
  <c r="H366" i="13"/>
  <c r="G366" i="13"/>
  <c r="F366" i="13"/>
  <c r="E366" i="13"/>
  <c r="D366" i="13"/>
  <c r="C366" i="13"/>
  <c r="BS365" i="13"/>
  <c r="BR365" i="13"/>
  <c r="BQ365" i="13"/>
  <c r="BP365" i="13"/>
  <c r="BO365" i="13"/>
  <c r="BN365" i="13"/>
  <c r="BJ365" i="13"/>
  <c r="BI365" i="13"/>
  <c r="BH365" i="13"/>
  <c r="BG365" i="13"/>
  <c r="BF365" i="13"/>
  <c r="BE365" i="13"/>
  <c r="BA365" i="13"/>
  <c r="AZ365" i="13"/>
  <c r="AY365" i="13"/>
  <c r="AX365" i="13"/>
  <c r="AW365" i="13"/>
  <c r="AV365" i="13"/>
  <c r="AR365" i="13"/>
  <c r="AQ365" i="13"/>
  <c r="AP365" i="13"/>
  <c r="AO365" i="13"/>
  <c r="AN365" i="13"/>
  <c r="AM365" i="13"/>
  <c r="AI365" i="13"/>
  <c r="AH365" i="13"/>
  <c r="AG365" i="13"/>
  <c r="AF365" i="13"/>
  <c r="AE365" i="13"/>
  <c r="AD365" i="13"/>
  <c r="Z365" i="13"/>
  <c r="Y365" i="13"/>
  <c r="X365" i="13"/>
  <c r="W365" i="13"/>
  <c r="V365" i="13"/>
  <c r="U365" i="13"/>
  <c r="Q365" i="13"/>
  <c r="P365" i="13"/>
  <c r="O365" i="13"/>
  <c r="N365" i="13"/>
  <c r="M365" i="13"/>
  <c r="L365" i="13"/>
  <c r="H365" i="13"/>
  <c r="G365" i="13"/>
  <c r="F365" i="13"/>
  <c r="E365" i="13"/>
  <c r="D365" i="13"/>
  <c r="C365" i="13"/>
  <c r="BS364" i="13"/>
  <c r="BR364" i="13"/>
  <c r="BQ364" i="13"/>
  <c r="BP364" i="13"/>
  <c r="BO364" i="13"/>
  <c r="BN364" i="13"/>
  <c r="BJ364" i="13"/>
  <c r="BI364" i="13"/>
  <c r="BH364" i="13"/>
  <c r="BG364" i="13"/>
  <c r="BF364" i="13"/>
  <c r="BE364" i="13"/>
  <c r="BA364" i="13"/>
  <c r="AZ364" i="13"/>
  <c r="AY364" i="13"/>
  <c r="AX364" i="13"/>
  <c r="AW364" i="13"/>
  <c r="AV364" i="13"/>
  <c r="AR364" i="13"/>
  <c r="AQ364" i="13"/>
  <c r="AP364" i="13"/>
  <c r="AO364" i="13"/>
  <c r="AN364" i="13"/>
  <c r="AM364" i="13"/>
  <c r="AI364" i="13"/>
  <c r="AH364" i="13"/>
  <c r="AG364" i="13"/>
  <c r="AF364" i="13"/>
  <c r="AE364" i="13"/>
  <c r="AD364" i="13"/>
  <c r="Z364" i="13"/>
  <c r="Y364" i="13"/>
  <c r="X364" i="13"/>
  <c r="W364" i="13"/>
  <c r="V364" i="13"/>
  <c r="U364" i="13"/>
  <c r="Q364" i="13"/>
  <c r="P364" i="13"/>
  <c r="O364" i="13"/>
  <c r="N364" i="13"/>
  <c r="M364" i="13"/>
  <c r="L364" i="13"/>
  <c r="H364" i="13"/>
  <c r="G364" i="13"/>
  <c r="F364" i="13"/>
  <c r="E364" i="13"/>
  <c r="D364" i="13"/>
  <c r="C364" i="13"/>
  <c r="BS363" i="13"/>
  <c r="BR363" i="13"/>
  <c r="BQ363" i="13"/>
  <c r="BP363" i="13"/>
  <c r="BO363" i="13"/>
  <c r="BN363" i="13"/>
  <c r="BJ363" i="13"/>
  <c r="BI363" i="13"/>
  <c r="BH363" i="13"/>
  <c r="BG363" i="13"/>
  <c r="BF363" i="13"/>
  <c r="BE363" i="13"/>
  <c r="BA363" i="13"/>
  <c r="AZ363" i="13"/>
  <c r="AY363" i="13"/>
  <c r="AX363" i="13"/>
  <c r="AW363" i="13"/>
  <c r="AV363" i="13"/>
  <c r="AR363" i="13"/>
  <c r="AQ363" i="13"/>
  <c r="AP363" i="13"/>
  <c r="AO363" i="13"/>
  <c r="AN363" i="13"/>
  <c r="AM363" i="13"/>
  <c r="AI363" i="13"/>
  <c r="AH363" i="13"/>
  <c r="AG363" i="13"/>
  <c r="AF363" i="13"/>
  <c r="AE363" i="13"/>
  <c r="AD363" i="13"/>
  <c r="Z363" i="13"/>
  <c r="Y363" i="13"/>
  <c r="X363" i="13"/>
  <c r="W363" i="13"/>
  <c r="V363" i="13"/>
  <c r="U363" i="13"/>
  <c r="Q363" i="13"/>
  <c r="P363" i="13"/>
  <c r="O363" i="13"/>
  <c r="N363" i="13"/>
  <c r="M363" i="13"/>
  <c r="L363" i="13"/>
  <c r="H363" i="13"/>
  <c r="G363" i="13"/>
  <c r="F363" i="13"/>
  <c r="E363" i="13"/>
  <c r="D363" i="13"/>
  <c r="C363" i="13"/>
  <c r="BS362" i="13"/>
  <c r="BR362" i="13"/>
  <c r="BQ362" i="13"/>
  <c r="BP362" i="13"/>
  <c r="BO362" i="13"/>
  <c r="BN362" i="13"/>
  <c r="BJ362" i="13"/>
  <c r="BI362" i="13"/>
  <c r="BH362" i="13"/>
  <c r="BG362" i="13"/>
  <c r="BF362" i="13"/>
  <c r="BE362" i="13"/>
  <c r="BA362" i="13"/>
  <c r="AZ362" i="13"/>
  <c r="AY362" i="13"/>
  <c r="AX362" i="13"/>
  <c r="AW362" i="13"/>
  <c r="AV362" i="13"/>
  <c r="AR362" i="13"/>
  <c r="AQ362" i="13"/>
  <c r="AP362" i="13"/>
  <c r="AO362" i="13"/>
  <c r="AN362" i="13"/>
  <c r="AM362" i="13"/>
  <c r="AI362" i="13"/>
  <c r="AH362" i="13"/>
  <c r="AG362" i="13"/>
  <c r="AF362" i="13"/>
  <c r="AE362" i="13"/>
  <c r="AD362" i="13"/>
  <c r="Z362" i="13"/>
  <c r="Y362" i="13"/>
  <c r="X362" i="13"/>
  <c r="W362" i="13"/>
  <c r="V362" i="13"/>
  <c r="U362" i="13"/>
  <c r="Q362" i="13"/>
  <c r="P362" i="13"/>
  <c r="O362" i="13"/>
  <c r="N362" i="13"/>
  <c r="M362" i="13"/>
  <c r="L362" i="13"/>
  <c r="H362" i="13"/>
  <c r="G362" i="13"/>
  <c r="F362" i="13"/>
  <c r="E362" i="13"/>
  <c r="D362" i="13"/>
  <c r="C362" i="13"/>
  <c r="BS361" i="13"/>
  <c r="BR361" i="13"/>
  <c r="BQ361" i="13"/>
  <c r="BP361" i="13"/>
  <c r="BO361" i="13"/>
  <c r="BN361" i="13"/>
  <c r="BJ361" i="13"/>
  <c r="BI361" i="13"/>
  <c r="BH361" i="13"/>
  <c r="BG361" i="13"/>
  <c r="BF361" i="13"/>
  <c r="BE361" i="13"/>
  <c r="BA361" i="13"/>
  <c r="AZ361" i="13"/>
  <c r="AY361" i="13"/>
  <c r="AX361" i="13"/>
  <c r="AW361" i="13"/>
  <c r="AV361" i="13"/>
  <c r="AR361" i="13"/>
  <c r="AQ361" i="13"/>
  <c r="AP361" i="13"/>
  <c r="AO361" i="13"/>
  <c r="AN361" i="13"/>
  <c r="AM361" i="13"/>
  <c r="AI361" i="13"/>
  <c r="AH361" i="13"/>
  <c r="AG361" i="13"/>
  <c r="AF361" i="13"/>
  <c r="AE361" i="13"/>
  <c r="AD361" i="13"/>
  <c r="Z361" i="13"/>
  <c r="Y361" i="13"/>
  <c r="X361" i="13"/>
  <c r="W361" i="13"/>
  <c r="V361" i="13"/>
  <c r="U361" i="13"/>
  <c r="Q361" i="13"/>
  <c r="P361" i="13"/>
  <c r="O361" i="13"/>
  <c r="N361" i="13"/>
  <c r="M361" i="13"/>
  <c r="L361" i="13"/>
  <c r="H361" i="13"/>
  <c r="G361" i="13"/>
  <c r="F361" i="13"/>
  <c r="E361" i="13"/>
  <c r="D361" i="13"/>
  <c r="C361" i="13"/>
  <c r="BS360" i="13"/>
  <c r="BR360" i="13"/>
  <c r="BQ360" i="13"/>
  <c r="BP360" i="13"/>
  <c r="BO360" i="13"/>
  <c r="BN360" i="13"/>
  <c r="BJ360" i="13"/>
  <c r="BI360" i="13"/>
  <c r="BH360" i="13"/>
  <c r="BG360" i="13"/>
  <c r="BF360" i="13"/>
  <c r="BE360" i="13"/>
  <c r="BA360" i="13"/>
  <c r="AZ360" i="13"/>
  <c r="AY360" i="13"/>
  <c r="AX360" i="13"/>
  <c r="AW360" i="13"/>
  <c r="AV360" i="13"/>
  <c r="AR360" i="13"/>
  <c r="AQ360" i="13"/>
  <c r="AP360" i="13"/>
  <c r="AO360" i="13"/>
  <c r="AN360" i="13"/>
  <c r="AM360" i="13"/>
  <c r="AI360" i="13"/>
  <c r="AH360" i="13"/>
  <c r="AG360" i="13"/>
  <c r="AF360" i="13"/>
  <c r="AE360" i="13"/>
  <c r="AD360" i="13"/>
  <c r="Z360" i="13"/>
  <c r="Y360" i="13"/>
  <c r="X360" i="13"/>
  <c r="W360" i="13"/>
  <c r="V360" i="13"/>
  <c r="U360" i="13"/>
  <c r="Q360" i="13"/>
  <c r="P360" i="13"/>
  <c r="O360" i="13"/>
  <c r="N360" i="13"/>
  <c r="M360" i="13"/>
  <c r="L360" i="13"/>
  <c r="H360" i="13"/>
  <c r="G360" i="13"/>
  <c r="F360" i="13"/>
  <c r="E360" i="13"/>
  <c r="D360" i="13"/>
  <c r="C360" i="13"/>
  <c r="BS359" i="13"/>
  <c r="BR359" i="13"/>
  <c r="BQ359" i="13"/>
  <c r="BP359" i="13"/>
  <c r="BO359" i="13"/>
  <c r="BN359" i="13"/>
  <c r="BJ359" i="13"/>
  <c r="BI359" i="13"/>
  <c r="BH359" i="13"/>
  <c r="BG359" i="13"/>
  <c r="BF359" i="13"/>
  <c r="BE359" i="13"/>
  <c r="BA359" i="13"/>
  <c r="AZ359" i="13"/>
  <c r="AY359" i="13"/>
  <c r="AX359" i="13"/>
  <c r="AW359" i="13"/>
  <c r="AV359" i="13"/>
  <c r="AR359" i="13"/>
  <c r="AQ359" i="13"/>
  <c r="AP359" i="13"/>
  <c r="AO359" i="13"/>
  <c r="AN359" i="13"/>
  <c r="AM359" i="13"/>
  <c r="AI359" i="13"/>
  <c r="AH359" i="13"/>
  <c r="AG359" i="13"/>
  <c r="AF359" i="13"/>
  <c r="AE359" i="13"/>
  <c r="AD359" i="13"/>
  <c r="Z359" i="13"/>
  <c r="Y359" i="13"/>
  <c r="X359" i="13"/>
  <c r="W359" i="13"/>
  <c r="V359" i="13"/>
  <c r="U359" i="13"/>
  <c r="Q359" i="13"/>
  <c r="P359" i="13"/>
  <c r="O359" i="13"/>
  <c r="N359" i="13"/>
  <c r="M359" i="13"/>
  <c r="L359" i="13"/>
  <c r="H359" i="13"/>
  <c r="G359" i="13"/>
  <c r="F359" i="13"/>
  <c r="E359" i="13"/>
  <c r="D359" i="13"/>
  <c r="C359" i="13"/>
  <c r="BS358" i="13"/>
  <c r="BR358" i="13"/>
  <c r="BQ358" i="13"/>
  <c r="BP358" i="13"/>
  <c r="BO358" i="13"/>
  <c r="BN358" i="13"/>
  <c r="BJ358" i="13"/>
  <c r="BI358" i="13"/>
  <c r="BH358" i="13"/>
  <c r="BG358" i="13"/>
  <c r="BF358" i="13"/>
  <c r="BE358" i="13"/>
  <c r="BA358" i="13"/>
  <c r="AZ358" i="13"/>
  <c r="AY358" i="13"/>
  <c r="AX358" i="13"/>
  <c r="AW358" i="13"/>
  <c r="AV358" i="13"/>
  <c r="AR358" i="13"/>
  <c r="AQ358" i="13"/>
  <c r="AP358" i="13"/>
  <c r="AO358" i="13"/>
  <c r="AN358" i="13"/>
  <c r="AM358" i="13"/>
  <c r="AI358" i="13"/>
  <c r="AH358" i="13"/>
  <c r="AG358" i="13"/>
  <c r="AF358" i="13"/>
  <c r="AE358" i="13"/>
  <c r="AD358" i="13"/>
  <c r="Z358" i="13"/>
  <c r="Y358" i="13"/>
  <c r="X358" i="13"/>
  <c r="W358" i="13"/>
  <c r="V358" i="13"/>
  <c r="U358" i="13"/>
  <c r="Q358" i="13"/>
  <c r="P358" i="13"/>
  <c r="O358" i="13"/>
  <c r="N358" i="13"/>
  <c r="M358" i="13"/>
  <c r="L358" i="13"/>
  <c r="H358" i="13"/>
  <c r="G358" i="13"/>
  <c r="F358" i="13"/>
  <c r="E358" i="13"/>
  <c r="D358" i="13"/>
  <c r="C358" i="13"/>
  <c r="BS357" i="13"/>
  <c r="BR357" i="13"/>
  <c r="BQ357" i="13"/>
  <c r="BP357" i="13"/>
  <c r="BO357" i="13"/>
  <c r="BN357" i="13"/>
  <c r="BJ357" i="13"/>
  <c r="BI357" i="13"/>
  <c r="BH357" i="13"/>
  <c r="BG357" i="13"/>
  <c r="BF357" i="13"/>
  <c r="BE357" i="13"/>
  <c r="BA357" i="13"/>
  <c r="AZ357" i="13"/>
  <c r="AY357" i="13"/>
  <c r="AX357" i="13"/>
  <c r="AW357" i="13"/>
  <c r="AV357" i="13"/>
  <c r="AR357" i="13"/>
  <c r="AQ357" i="13"/>
  <c r="AP357" i="13"/>
  <c r="AO357" i="13"/>
  <c r="AN357" i="13"/>
  <c r="AM357" i="13"/>
  <c r="AI357" i="13"/>
  <c r="AH357" i="13"/>
  <c r="AG357" i="13"/>
  <c r="AF357" i="13"/>
  <c r="AE357" i="13"/>
  <c r="AD357" i="13"/>
  <c r="Z357" i="13"/>
  <c r="Y357" i="13"/>
  <c r="X357" i="13"/>
  <c r="W357" i="13"/>
  <c r="V357" i="13"/>
  <c r="U357" i="13"/>
  <c r="Q357" i="13"/>
  <c r="P357" i="13"/>
  <c r="O357" i="13"/>
  <c r="N357" i="13"/>
  <c r="M357" i="13"/>
  <c r="L357" i="13"/>
  <c r="H357" i="13"/>
  <c r="G357" i="13"/>
  <c r="F357" i="13"/>
  <c r="E357" i="13"/>
  <c r="D357" i="13"/>
  <c r="C357" i="13"/>
  <c r="BS356" i="13"/>
  <c r="BR356" i="13"/>
  <c r="BQ356" i="13"/>
  <c r="BP356" i="13"/>
  <c r="BO356" i="13"/>
  <c r="BN356" i="13"/>
  <c r="BJ356" i="13"/>
  <c r="BI356" i="13"/>
  <c r="BH356" i="13"/>
  <c r="BG356" i="13"/>
  <c r="BF356" i="13"/>
  <c r="BE356" i="13"/>
  <c r="BA356" i="13"/>
  <c r="AZ356" i="13"/>
  <c r="AY356" i="13"/>
  <c r="AX356" i="13"/>
  <c r="AW356" i="13"/>
  <c r="AV356" i="13"/>
  <c r="AR356" i="13"/>
  <c r="AQ356" i="13"/>
  <c r="AP356" i="13"/>
  <c r="AO356" i="13"/>
  <c r="AN356" i="13"/>
  <c r="AM356" i="13"/>
  <c r="AI356" i="13"/>
  <c r="AH356" i="13"/>
  <c r="AG356" i="13"/>
  <c r="AF356" i="13"/>
  <c r="AE356" i="13"/>
  <c r="AD356" i="13"/>
  <c r="Z356" i="13"/>
  <c r="Y356" i="13"/>
  <c r="X356" i="13"/>
  <c r="W356" i="13"/>
  <c r="V356" i="13"/>
  <c r="U356" i="13"/>
  <c r="Q356" i="13"/>
  <c r="P356" i="13"/>
  <c r="O356" i="13"/>
  <c r="N356" i="13"/>
  <c r="M356" i="13"/>
  <c r="L356" i="13"/>
  <c r="H356" i="13"/>
  <c r="G356" i="13"/>
  <c r="F356" i="13"/>
  <c r="E356" i="13"/>
  <c r="D356" i="13"/>
  <c r="C356" i="13"/>
  <c r="BS355" i="13"/>
  <c r="BR355" i="13"/>
  <c r="BQ355" i="13"/>
  <c r="BP355" i="13"/>
  <c r="BO355" i="13"/>
  <c r="BN355" i="13"/>
  <c r="BJ355" i="13"/>
  <c r="BI355" i="13"/>
  <c r="BH355" i="13"/>
  <c r="BG355" i="13"/>
  <c r="BF355" i="13"/>
  <c r="BE355" i="13"/>
  <c r="BA355" i="13"/>
  <c r="AZ355" i="13"/>
  <c r="AY355" i="13"/>
  <c r="AX355" i="13"/>
  <c r="AW355" i="13"/>
  <c r="AV355" i="13"/>
  <c r="AR355" i="13"/>
  <c r="AQ355" i="13"/>
  <c r="AP355" i="13"/>
  <c r="AO355" i="13"/>
  <c r="AN355" i="13"/>
  <c r="AM355" i="13"/>
  <c r="AI355" i="13"/>
  <c r="AH355" i="13"/>
  <c r="AG355" i="13"/>
  <c r="AF355" i="13"/>
  <c r="AE355" i="13"/>
  <c r="AD355" i="13"/>
  <c r="Z355" i="13"/>
  <c r="Y355" i="13"/>
  <c r="X355" i="13"/>
  <c r="W355" i="13"/>
  <c r="V355" i="13"/>
  <c r="U355" i="13"/>
  <c r="Q355" i="13"/>
  <c r="P355" i="13"/>
  <c r="O355" i="13"/>
  <c r="N355" i="13"/>
  <c r="M355" i="13"/>
  <c r="L355" i="13"/>
  <c r="H355" i="13"/>
  <c r="G355" i="13"/>
  <c r="F355" i="13"/>
  <c r="E355" i="13"/>
  <c r="D355" i="13"/>
  <c r="C355" i="13"/>
  <c r="BS354" i="13"/>
  <c r="BR354" i="13"/>
  <c r="BQ354" i="13"/>
  <c r="BP354" i="13"/>
  <c r="BO354" i="13"/>
  <c r="BN354" i="13"/>
  <c r="BJ354" i="13"/>
  <c r="BI354" i="13"/>
  <c r="BH354" i="13"/>
  <c r="BG354" i="13"/>
  <c r="BF354" i="13"/>
  <c r="BE354" i="13"/>
  <c r="BA354" i="13"/>
  <c r="AZ354" i="13"/>
  <c r="AY354" i="13"/>
  <c r="AX354" i="13"/>
  <c r="AW354" i="13"/>
  <c r="AV354" i="13"/>
  <c r="AR354" i="13"/>
  <c r="AQ354" i="13"/>
  <c r="AP354" i="13"/>
  <c r="AO354" i="13"/>
  <c r="AN354" i="13"/>
  <c r="AM354" i="13"/>
  <c r="AI354" i="13"/>
  <c r="AH354" i="13"/>
  <c r="AG354" i="13"/>
  <c r="AF354" i="13"/>
  <c r="AE354" i="13"/>
  <c r="AD354" i="13"/>
  <c r="Z354" i="13"/>
  <c r="Y354" i="13"/>
  <c r="X354" i="13"/>
  <c r="W354" i="13"/>
  <c r="V354" i="13"/>
  <c r="U354" i="13"/>
  <c r="Q354" i="13"/>
  <c r="P354" i="13"/>
  <c r="O354" i="13"/>
  <c r="N354" i="13"/>
  <c r="M354" i="13"/>
  <c r="L354" i="13"/>
  <c r="H354" i="13"/>
  <c r="G354" i="13"/>
  <c r="F354" i="13"/>
  <c r="E354" i="13"/>
  <c r="D354" i="13"/>
  <c r="C354" i="13"/>
  <c r="BS353" i="13"/>
  <c r="BR353" i="13"/>
  <c r="BQ353" i="13"/>
  <c r="BP353" i="13"/>
  <c r="BO353" i="13"/>
  <c r="BN353" i="13"/>
  <c r="BJ353" i="13"/>
  <c r="BI353" i="13"/>
  <c r="BH353" i="13"/>
  <c r="BG353" i="13"/>
  <c r="BF353" i="13"/>
  <c r="BE353" i="13"/>
  <c r="BA353" i="13"/>
  <c r="AZ353" i="13"/>
  <c r="AY353" i="13"/>
  <c r="AX353" i="13"/>
  <c r="AW353" i="13"/>
  <c r="AV353" i="13"/>
  <c r="AR353" i="13"/>
  <c r="AQ353" i="13"/>
  <c r="AP353" i="13"/>
  <c r="AO353" i="13"/>
  <c r="AN353" i="13"/>
  <c r="AM353" i="13"/>
  <c r="AI353" i="13"/>
  <c r="AH353" i="13"/>
  <c r="AG353" i="13"/>
  <c r="AF353" i="13"/>
  <c r="AE353" i="13"/>
  <c r="AD353" i="13"/>
  <c r="Z353" i="13"/>
  <c r="Y353" i="13"/>
  <c r="X353" i="13"/>
  <c r="W353" i="13"/>
  <c r="V353" i="13"/>
  <c r="U353" i="13"/>
  <c r="Q353" i="13"/>
  <c r="P353" i="13"/>
  <c r="O353" i="13"/>
  <c r="N353" i="13"/>
  <c r="M353" i="13"/>
  <c r="L353" i="13"/>
  <c r="H353" i="13"/>
  <c r="G353" i="13"/>
  <c r="F353" i="13"/>
  <c r="E353" i="13"/>
  <c r="D353" i="13"/>
  <c r="C353" i="13"/>
  <c r="BS352" i="13"/>
  <c r="BR352" i="13"/>
  <c r="BQ352" i="13"/>
  <c r="BP352" i="13"/>
  <c r="BO352" i="13"/>
  <c r="BN352" i="13"/>
  <c r="BJ352" i="13"/>
  <c r="BI352" i="13"/>
  <c r="BH352" i="13"/>
  <c r="BG352" i="13"/>
  <c r="BF352" i="13"/>
  <c r="BE352" i="13"/>
  <c r="BA352" i="13"/>
  <c r="AZ352" i="13"/>
  <c r="AY352" i="13"/>
  <c r="AX352" i="13"/>
  <c r="AW352" i="13"/>
  <c r="AV352" i="13"/>
  <c r="AR352" i="13"/>
  <c r="AQ352" i="13"/>
  <c r="AP352" i="13"/>
  <c r="AO352" i="13"/>
  <c r="AN352" i="13"/>
  <c r="AM352" i="13"/>
  <c r="AI352" i="13"/>
  <c r="AH352" i="13"/>
  <c r="AG352" i="13"/>
  <c r="AF352" i="13"/>
  <c r="AE352" i="13"/>
  <c r="AD352" i="13"/>
  <c r="Z352" i="13"/>
  <c r="Y352" i="13"/>
  <c r="X352" i="13"/>
  <c r="W352" i="13"/>
  <c r="V352" i="13"/>
  <c r="U352" i="13"/>
  <c r="Q352" i="13"/>
  <c r="P352" i="13"/>
  <c r="O352" i="13"/>
  <c r="N352" i="13"/>
  <c r="M352" i="13"/>
  <c r="L352" i="13"/>
  <c r="H352" i="13"/>
  <c r="G352" i="13"/>
  <c r="F352" i="13"/>
  <c r="E352" i="13"/>
  <c r="D352" i="13"/>
  <c r="C352" i="13"/>
  <c r="BS351" i="13"/>
  <c r="BR351" i="13"/>
  <c r="BQ351" i="13"/>
  <c r="BP351" i="13"/>
  <c r="BO351" i="13"/>
  <c r="BN351" i="13"/>
  <c r="BJ351" i="13"/>
  <c r="BI351" i="13"/>
  <c r="BH351" i="13"/>
  <c r="BG351" i="13"/>
  <c r="BF351" i="13"/>
  <c r="BE351" i="13"/>
  <c r="BA351" i="13"/>
  <c r="AZ351" i="13"/>
  <c r="AY351" i="13"/>
  <c r="AX351" i="13"/>
  <c r="AW351" i="13"/>
  <c r="AV351" i="13"/>
  <c r="AR351" i="13"/>
  <c r="AQ351" i="13"/>
  <c r="AP351" i="13"/>
  <c r="AO351" i="13"/>
  <c r="AN351" i="13"/>
  <c r="AM351" i="13"/>
  <c r="AI351" i="13"/>
  <c r="AH351" i="13"/>
  <c r="AG351" i="13"/>
  <c r="AF351" i="13"/>
  <c r="AE351" i="13"/>
  <c r="AD351" i="13"/>
  <c r="Z351" i="13"/>
  <c r="Y351" i="13"/>
  <c r="X351" i="13"/>
  <c r="W351" i="13"/>
  <c r="V351" i="13"/>
  <c r="U351" i="13"/>
  <c r="Q351" i="13"/>
  <c r="P351" i="13"/>
  <c r="O351" i="13"/>
  <c r="N351" i="13"/>
  <c r="M351" i="13"/>
  <c r="L351" i="13"/>
  <c r="H351" i="13"/>
  <c r="G351" i="13"/>
  <c r="F351" i="13"/>
  <c r="E351" i="13"/>
  <c r="D351" i="13"/>
  <c r="C351" i="13"/>
  <c r="BS350" i="13"/>
  <c r="BR350" i="13"/>
  <c r="BQ350" i="13"/>
  <c r="BP350" i="13"/>
  <c r="BO350" i="13"/>
  <c r="BN350" i="13"/>
  <c r="BJ350" i="13"/>
  <c r="BI350" i="13"/>
  <c r="BH350" i="13"/>
  <c r="BG350" i="13"/>
  <c r="BF350" i="13"/>
  <c r="BE350" i="13"/>
  <c r="BA350" i="13"/>
  <c r="AZ350" i="13"/>
  <c r="AY350" i="13"/>
  <c r="AX350" i="13"/>
  <c r="AW350" i="13"/>
  <c r="AV350" i="13"/>
  <c r="AR350" i="13"/>
  <c r="AQ350" i="13"/>
  <c r="AP350" i="13"/>
  <c r="AO350" i="13"/>
  <c r="AN350" i="13"/>
  <c r="AM350" i="13"/>
  <c r="AI350" i="13"/>
  <c r="AH350" i="13"/>
  <c r="AG350" i="13"/>
  <c r="AF350" i="13"/>
  <c r="AE350" i="13"/>
  <c r="AD350" i="13"/>
  <c r="Z350" i="13"/>
  <c r="Y350" i="13"/>
  <c r="X350" i="13"/>
  <c r="W350" i="13"/>
  <c r="V350" i="13"/>
  <c r="U350" i="13"/>
  <c r="Q350" i="13"/>
  <c r="P350" i="13"/>
  <c r="O350" i="13"/>
  <c r="N350" i="13"/>
  <c r="M350" i="13"/>
  <c r="L350" i="13"/>
  <c r="H350" i="13"/>
  <c r="G350" i="13"/>
  <c r="F350" i="13"/>
  <c r="E350" i="13"/>
  <c r="D350" i="13"/>
  <c r="C350" i="13"/>
  <c r="BS349" i="13"/>
  <c r="BR349" i="13"/>
  <c r="BQ349" i="13"/>
  <c r="BP349" i="13"/>
  <c r="BO349" i="13"/>
  <c r="BN349" i="13"/>
  <c r="BJ349" i="13"/>
  <c r="BI349" i="13"/>
  <c r="BH349" i="13"/>
  <c r="BG349" i="13"/>
  <c r="BF349" i="13"/>
  <c r="BE349" i="13"/>
  <c r="BA349" i="13"/>
  <c r="AZ349" i="13"/>
  <c r="AY349" i="13"/>
  <c r="AX349" i="13"/>
  <c r="AW349" i="13"/>
  <c r="AV349" i="13"/>
  <c r="AR349" i="13"/>
  <c r="AQ349" i="13"/>
  <c r="AP349" i="13"/>
  <c r="AO349" i="13"/>
  <c r="AN349" i="13"/>
  <c r="AM349" i="13"/>
  <c r="AI349" i="13"/>
  <c r="AH349" i="13"/>
  <c r="AG349" i="13"/>
  <c r="AF349" i="13"/>
  <c r="AE349" i="13"/>
  <c r="AD349" i="13"/>
  <c r="Z349" i="13"/>
  <c r="Y349" i="13"/>
  <c r="X349" i="13"/>
  <c r="W349" i="13"/>
  <c r="V349" i="13"/>
  <c r="U349" i="13"/>
  <c r="Q349" i="13"/>
  <c r="P349" i="13"/>
  <c r="O349" i="13"/>
  <c r="N349" i="13"/>
  <c r="M349" i="13"/>
  <c r="L349" i="13"/>
  <c r="H349" i="13"/>
  <c r="G349" i="13"/>
  <c r="F349" i="13"/>
  <c r="E349" i="13"/>
  <c r="D349" i="13"/>
  <c r="C349" i="13"/>
  <c r="BS348" i="13"/>
  <c r="BR348" i="13"/>
  <c r="BQ348" i="13"/>
  <c r="BP348" i="13"/>
  <c r="BO348" i="13"/>
  <c r="BN348" i="13"/>
  <c r="BJ348" i="13"/>
  <c r="BI348" i="13"/>
  <c r="BH348" i="13"/>
  <c r="BG348" i="13"/>
  <c r="BF348" i="13"/>
  <c r="BE348" i="13"/>
  <c r="BA348" i="13"/>
  <c r="AZ348" i="13"/>
  <c r="AY348" i="13"/>
  <c r="AX348" i="13"/>
  <c r="AW348" i="13"/>
  <c r="AV348" i="13"/>
  <c r="AR348" i="13"/>
  <c r="AQ348" i="13"/>
  <c r="AP348" i="13"/>
  <c r="AO348" i="13"/>
  <c r="AN348" i="13"/>
  <c r="AM348" i="13"/>
  <c r="AI348" i="13"/>
  <c r="AH348" i="13"/>
  <c r="AG348" i="13"/>
  <c r="AF348" i="13"/>
  <c r="AE348" i="13"/>
  <c r="AD348" i="13"/>
  <c r="Z348" i="13"/>
  <c r="Y348" i="13"/>
  <c r="X348" i="13"/>
  <c r="W348" i="13"/>
  <c r="V348" i="13"/>
  <c r="U348" i="13"/>
  <c r="Q348" i="13"/>
  <c r="P348" i="13"/>
  <c r="O348" i="13"/>
  <c r="N348" i="13"/>
  <c r="M348" i="13"/>
  <c r="L348" i="13"/>
  <c r="H348" i="13"/>
  <c r="G348" i="13"/>
  <c r="F348" i="13"/>
  <c r="E348" i="13"/>
  <c r="D348" i="13"/>
  <c r="C348" i="13"/>
  <c r="BS347" i="13"/>
  <c r="BR347" i="13"/>
  <c r="BQ347" i="13"/>
  <c r="BP347" i="13"/>
  <c r="BO347" i="13"/>
  <c r="BN347" i="13"/>
  <c r="BJ347" i="13"/>
  <c r="BI347" i="13"/>
  <c r="BH347" i="13"/>
  <c r="BG347" i="13"/>
  <c r="BF347" i="13"/>
  <c r="BE347" i="13"/>
  <c r="BA347" i="13"/>
  <c r="AZ347" i="13"/>
  <c r="AY347" i="13"/>
  <c r="AX347" i="13"/>
  <c r="AW347" i="13"/>
  <c r="AV347" i="13"/>
  <c r="AR347" i="13"/>
  <c r="AQ347" i="13"/>
  <c r="AP347" i="13"/>
  <c r="AO347" i="13"/>
  <c r="AN347" i="13"/>
  <c r="AM347" i="13"/>
  <c r="AI347" i="13"/>
  <c r="AH347" i="13"/>
  <c r="AG347" i="13"/>
  <c r="AF347" i="13"/>
  <c r="AE347" i="13"/>
  <c r="AD347" i="13"/>
  <c r="Z347" i="13"/>
  <c r="Y347" i="13"/>
  <c r="X347" i="13"/>
  <c r="W347" i="13"/>
  <c r="V347" i="13"/>
  <c r="U347" i="13"/>
  <c r="Q347" i="13"/>
  <c r="P347" i="13"/>
  <c r="O347" i="13"/>
  <c r="N347" i="13"/>
  <c r="M347" i="13"/>
  <c r="L347" i="13"/>
  <c r="H347" i="13"/>
  <c r="G347" i="13"/>
  <c r="F347" i="13"/>
  <c r="E347" i="13"/>
  <c r="D347" i="13"/>
  <c r="C347" i="13"/>
  <c r="BS346" i="13"/>
  <c r="BR346" i="13"/>
  <c r="BQ346" i="13"/>
  <c r="BP346" i="13"/>
  <c r="BO346" i="13"/>
  <c r="BN346" i="13"/>
  <c r="BJ346" i="13"/>
  <c r="BI346" i="13"/>
  <c r="BH346" i="13"/>
  <c r="BG346" i="13"/>
  <c r="BF346" i="13"/>
  <c r="BE346" i="13"/>
  <c r="BA346" i="13"/>
  <c r="AZ346" i="13"/>
  <c r="AY346" i="13"/>
  <c r="AX346" i="13"/>
  <c r="AW346" i="13"/>
  <c r="AV346" i="13"/>
  <c r="AR346" i="13"/>
  <c r="AQ346" i="13"/>
  <c r="AP346" i="13"/>
  <c r="AO346" i="13"/>
  <c r="AN346" i="13"/>
  <c r="AM346" i="13"/>
  <c r="AI346" i="13"/>
  <c r="AH346" i="13"/>
  <c r="AG346" i="13"/>
  <c r="AF346" i="13"/>
  <c r="AE346" i="13"/>
  <c r="AD346" i="13"/>
  <c r="Z346" i="13"/>
  <c r="Y346" i="13"/>
  <c r="X346" i="13"/>
  <c r="W346" i="13"/>
  <c r="V346" i="13"/>
  <c r="U346" i="13"/>
  <c r="Q346" i="13"/>
  <c r="P346" i="13"/>
  <c r="O346" i="13"/>
  <c r="N346" i="13"/>
  <c r="M346" i="13"/>
  <c r="L346" i="13"/>
  <c r="H346" i="13"/>
  <c r="G346" i="13"/>
  <c r="F346" i="13"/>
  <c r="E346" i="13"/>
  <c r="D346" i="13"/>
  <c r="C346" i="13"/>
  <c r="BS345" i="13"/>
  <c r="BR345" i="13"/>
  <c r="BQ345" i="13"/>
  <c r="BP345" i="13"/>
  <c r="BO345" i="13"/>
  <c r="BN345" i="13"/>
  <c r="BJ345" i="13"/>
  <c r="BI345" i="13"/>
  <c r="BH345" i="13"/>
  <c r="BG345" i="13"/>
  <c r="BF345" i="13"/>
  <c r="BE345" i="13"/>
  <c r="BA345" i="13"/>
  <c r="AZ345" i="13"/>
  <c r="AY345" i="13"/>
  <c r="AX345" i="13"/>
  <c r="AW345" i="13"/>
  <c r="AV345" i="13"/>
  <c r="AR345" i="13"/>
  <c r="AQ345" i="13"/>
  <c r="AP345" i="13"/>
  <c r="AO345" i="13"/>
  <c r="AN345" i="13"/>
  <c r="AM345" i="13"/>
  <c r="AI345" i="13"/>
  <c r="AH345" i="13"/>
  <c r="AG345" i="13"/>
  <c r="AF345" i="13"/>
  <c r="AE345" i="13"/>
  <c r="AD345" i="13"/>
  <c r="Z345" i="13"/>
  <c r="Y345" i="13"/>
  <c r="X345" i="13"/>
  <c r="W345" i="13"/>
  <c r="V345" i="13"/>
  <c r="U345" i="13"/>
  <c r="Q345" i="13"/>
  <c r="P345" i="13"/>
  <c r="O345" i="13"/>
  <c r="N345" i="13"/>
  <c r="M345" i="13"/>
  <c r="L345" i="13"/>
  <c r="H345" i="13"/>
  <c r="G345" i="13"/>
  <c r="F345" i="13"/>
  <c r="E345" i="13"/>
  <c r="D345" i="13"/>
  <c r="C345" i="13"/>
  <c r="BS344" i="13"/>
  <c r="BR344" i="13"/>
  <c r="BQ344" i="13"/>
  <c r="BP344" i="13"/>
  <c r="BO344" i="13"/>
  <c r="BN344" i="13"/>
  <c r="BJ344" i="13"/>
  <c r="BI344" i="13"/>
  <c r="BH344" i="13"/>
  <c r="BG344" i="13"/>
  <c r="BF344" i="13"/>
  <c r="BE344" i="13"/>
  <c r="BA344" i="13"/>
  <c r="AZ344" i="13"/>
  <c r="AY344" i="13"/>
  <c r="AX344" i="13"/>
  <c r="AW344" i="13"/>
  <c r="AV344" i="13"/>
  <c r="AR344" i="13"/>
  <c r="AQ344" i="13"/>
  <c r="AP344" i="13"/>
  <c r="AO344" i="13"/>
  <c r="AN344" i="13"/>
  <c r="AM344" i="13"/>
  <c r="AI344" i="13"/>
  <c r="AH344" i="13"/>
  <c r="AG344" i="13"/>
  <c r="AF344" i="13"/>
  <c r="AE344" i="13"/>
  <c r="AD344" i="13"/>
  <c r="Z344" i="13"/>
  <c r="Y344" i="13"/>
  <c r="X344" i="13"/>
  <c r="W344" i="13"/>
  <c r="V344" i="13"/>
  <c r="U344" i="13"/>
  <c r="Q344" i="13"/>
  <c r="P344" i="13"/>
  <c r="O344" i="13"/>
  <c r="N344" i="13"/>
  <c r="M344" i="13"/>
  <c r="L344" i="13"/>
  <c r="H344" i="13"/>
  <c r="G344" i="13"/>
  <c r="F344" i="13"/>
  <c r="E344" i="13"/>
  <c r="D344" i="13"/>
  <c r="C344" i="13"/>
  <c r="BS343" i="13"/>
  <c r="BR343" i="13"/>
  <c r="BQ343" i="13"/>
  <c r="BP343" i="13"/>
  <c r="BO343" i="13"/>
  <c r="BN343" i="13"/>
  <c r="BJ343" i="13"/>
  <c r="BI343" i="13"/>
  <c r="BH343" i="13"/>
  <c r="BG343" i="13"/>
  <c r="BF343" i="13"/>
  <c r="BE343" i="13"/>
  <c r="BA343" i="13"/>
  <c r="AZ343" i="13"/>
  <c r="AY343" i="13"/>
  <c r="AX343" i="13"/>
  <c r="AW343" i="13"/>
  <c r="AV343" i="13"/>
  <c r="AR343" i="13"/>
  <c r="AQ343" i="13"/>
  <c r="AP343" i="13"/>
  <c r="AO343" i="13"/>
  <c r="AN343" i="13"/>
  <c r="AM343" i="13"/>
  <c r="AI343" i="13"/>
  <c r="AH343" i="13"/>
  <c r="AG343" i="13"/>
  <c r="AF343" i="13"/>
  <c r="AE343" i="13"/>
  <c r="AD343" i="13"/>
  <c r="Z343" i="13"/>
  <c r="Y343" i="13"/>
  <c r="X343" i="13"/>
  <c r="W343" i="13"/>
  <c r="V343" i="13"/>
  <c r="U343" i="13"/>
  <c r="Q343" i="13"/>
  <c r="P343" i="13"/>
  <c r="O343" i="13"/>
  <c r="N343" i="13"/>
  <c r="M343" i="13"/>
  <c r="L343" i="13"/>
  <c r="H343" i="13"/>
  <c r="G343" i="13"/>
  <c r="F343" i="13"/>
  <c r="E343" i="13"/>
  <c r="D343" i="13"/>
  <c r="C343" i="13"/>
  <c r="BS342" i="13"/>
  <c r="BR342" i="13"/>
  <c r="BQ342" i="13"/>
  <c r="BP342" i="13"/>
  <c r="BO342" i="13"/>
  <c r="BN342" i="13"/>
  <c r="BJ342" i="13"/>
  <c r="BI342" i="13"/>
  <c r="BH342" i="13"/>
  <c r="BG342" i="13"/>
  <c r="BF342" i="13"/>
  <c r="BE342" i="13"/>
  <c r="BA342" i="13"/>
  <c r="AZ342" i="13"/>
  <c r="AY342" i="13"/>
  <c r="AX342" i="13"/>
  <c r="AW342" i="13"/>
  <c r="AV342" i="13"/>
  <c r="AR342" i="13"/>
  <c r="AQ342" i="13"/>
  <c r="AP342" i="13"/>
  <c r="AO342" i="13"/>
  <c r="AN342" i="13"/>
  <c r="AM342" i="13"/>
  <c r="AI342" i="13"/>
  <c r="AH342" i="13"/>
  <c r="AG342" i="13"/>
  <c r="AF342" i="13"/>
  <c r="AE342" i="13"/>
  <c r="AD342" i="13"/>
  <c r="Z342" i="13"/>
  <c r="Y342" i="13"/>
  <c r="X342" i="13"/>
  <c r="W342" i="13"/>
  <c r="V342" i="13"/>
  <c r="U342" i="13"/>
  <c r="Q342" i="13"/>
  <c r="P342" i="13"/>
  <c r="O342" i="13"/>
  <c r="N342" i="13"/>
  <c r="M342" i="13"/>
  <c r="L342" i="13"/>
  <c r="H342" i="13"/>
  <c r="G342" i="13"/>
  <c r="F342" i="13"/>
  <c r="E342" i="13"/>
  <c r="D342" i="13"/>
  <c r="C342" i="13"/>
  <c r="BS341" i="13"/>
  <c r="BR341" i="13"/>
  <c r="BQ341" i="13"/>
  <c r="BP341" i="13"/>
  <c r="BO341" i="13"/>
  <c r="BN341" i="13"/>
  <c r="BJ341" i="13"/>
  <c r="BI341" i="13"/>
  <c r="BH341" i="13"/>
  <c r="BG341" i="13"/>
  <c r="BF341" i="13"/>
  <c r="BE341" i="13"/>
  <c r="BA341" i="13"/>
  <c r="AZ341" i="13"/>
  <c r="AY341" i="13"/>
  <c r="AX341" i="13"/>
  <c r="AW341" i="13"/>
  <c r="AV341" i="13"/>
  <c r="AR341" i="13"/>
  <c r="AQ341" i="13"/>
  <c r="AP341" i="13"/>
  <c r="AO341" i="13"/>
  <c r="AN341" i="13"/>
  <c r="AM341" i="13"/>
  <c r="AI341" i="13"/>
  <c r="AH341" i="13"/>
  <c r="AG341" i="13"/>
  <c r="AF341" i="13"/>
  <c r="AE341" i="13"/>
  <c r="AD341" i="13"/>
  <c r="Z341" i="13"/>
  <c r="Y341" i="13"/>
  <c r="X341" i="13"/>
  <c r="W341" i="13"/>
  <c r="V341" i="13"/>
  <c r="U341" i="13"/>
  <c r="Q341" i="13"/>
  <c r="P341" i="13"/>
  <c r="O341" i="13"/>
  <c r="N341" i="13"/>
  <c r="M341" i="13"/>
  <c r="L341" i="13"/>
  <c r="H341" i="13"/>
  <c r="G341" i="13"/>
  <c r="F341" i="13"/>
  <c r="E341" i="13"/>
  <c r="D341" i="13"/>
  <c r="C341" i="13"/>
  <c r="BS340" i="13"/>
  <c r="BR340" i="13"/>
  <c r="BQ340" i="13"/>
  <c r="BP340" i="13"/>
  <c r="BO340" i="13"/>
  <c r="BN340" i="13"/>
  <c r="BJ340" i="13"/>
  <c r="BI340" i="13"/>
  <c r="BH340" i="13"/>
  <c r="BG340" i="13"/>
  <c r="BF340" i="13"/>
  <c r="BE340" i="13"/>
  <c r="BA340" i="13"/>
  <c r="AZ340" i="13"/>
  <c r="AY340" i="13"/>
  <c r="AX340" i="13"/>
  <c r="AW340" i="13"/>
  <c r="AV340" i="13"/>
  <c r="AR340" i="13"/>
  <c r="AQ340" i="13"/>
  <c r="AP340" i="13"/>
  <c r="AO340" i="13"/>
  <c r="AN340" i="13"/>
  <c r="AM340" i="13"/>
  <c r="AI340" i="13"/>
  <c r="AH340" i="13"/>
  <c r="AG340" i="13"/>
  <c r="AF340" i="13"/>
  <c r="AE340" i="13"/>
  <c r="AD340" i="13"/>
  <c r="Z340" i="13"/>
  <c r="Y340" i="13"/>
  <c r="X340" i="13"/>
  <c r="W340" i="13"/>
  <c r="V340" i="13"/>
  <c r="U340" i="13"/>
  <c r="Q340" i="13"/>
  <c r="P340" i="13"/>
  <c r="O340" i="13"/>
  <c r="N340" i="13"/>
  <c r="M340" i="13"/>
  <c r="L340" i="13"/>
  <c r="H340" i="13"/>
  <c r="G340" i="13"/>
  <c r="F340" i="13"/>
  <c r="E340" i="13"/>
  <c r="D340" i="13"/>
  <c r="C340" i="13"/>
  <c r="BS339" i="13"/>
  <c r="BR339" i="13"/>
  <c r="BQ339" i="13"/>
  <c r="BP339" i="13"/>
  <c r="BO339" i="13"/>
  <c r="BN339" i="13"/>
  <c r="BJ339" i="13"/>
  <c r="BI339" i="13"/>
  <c r="BH339" i="13"/>
  <c r="BG339" i="13"/>
  <c r="BF339" i="13"/>
  <c r="BE339" i="13"/>
  <c r="BA339" i="13"/>
  <c r="AZ339" i="13"/>
  <c r="AY339" i="13"/>
  <c r="AX339" i="13"/>
  <c r="AW339" i="13"/>
  <c r="AV339" i="13"/>
  <c r="AR339" i="13"/>
  <c r="AQ339" i="13"/>
  <c r="AP339" i="13"/>
  <c r="AO339" i="13"/>
  <c r="AN339" i="13"/>
  <c r="AM339" i="13"/>
  <c r="AI339" i="13"/>
  <c r="AH339" i="13"/>
  <c r="AG339" i="13"/>
  <c r="AF339" i="13"/>
  <c r="AE339" i="13"/>
  <c r="AD339" i="13"/>
  <c r="Z339" i="13"/>
  <c r="Y339" i="13"/>
  <c r="X339" i="13"/>
  <c r="W339" i="13"/>
  <c r="V339" i="13"/>
  <c r="U339" i="13"/>
  <c r="Q339" i="13"/>
  <c r="P339" i="13"/>
  <c r="O339" i="13"/>
  <c r="N339" i="13"/>
  <c r="M339" i="13"/>
  <c r="L339" i="13"/>
  <c r="H339" i="13"/>
  <c r="G339" i="13"/>
  <c r="F339" i="13"/>
  <c r="E339" i="13"/>
  <c r="D339" i="13"/>
  <c r="C339" i="13"/>
  <c r="BS338" i="13"/>
  <c r="BR338" i="13"/>
  <c r="BQ338" i="13"/>
  <c r="BP338" i="13"/>
  <c r="BO338" i="13"/>
  <c r="BN338" i="13"/>
  <c r="BJ338" i="13"/>
  <c r="BI338" i="13"/>
  <c r="BH338" i="13"/>
  <c r="BG338" i="13"/>
  <c r="BF338" i="13"/>
  <c r="BE338" i="13"/>
  <c r="BA338" i="13"/>
  <c r="AZ338" i="13"/>
  <c r="AY338" i="13"/>
  <c r="AX338" i="13"/>
  <c r="AW338" i="13"/>
  <c r="AV338" i="13"/>
  <c r="AR338" i="13"/>
  <c r="AQ338" i="13"/>
  <c r="AP338" i="13"/>
  <c r="AO338" i="13"/>
  <c r="AN338" i="13"/>
  <c r="AM338" i="13"/>
  <c r="AI338" i="13"/>
  <c r="AH338" i="13"/>
  <c r="AG338" i="13"/>
  <c r="AF338" i="13"/>
  <c r="AE338" i="13"/>
  <c r="AD338" i="13"/>
  <c r="Z338" i="13"/>
  <c r="Y338" i="13"/>
  <c r="X338" i="13"/>
  <c r="W338" i="13"/>
  <c r="V338" i="13"/>
  <c r="U338" i="13"/>
  <c r="Q338" i="13"/>
  <c r="P338" i="13"/>
  <c r="O338" i="13"/>
  <c r="N338" i="13"/>
  <c r="M338" i="13"/>
  <c r="L338" i="13"/>
  <c r="H338" i="13"/>
  <c r="G338" i="13"/>
  <c r="F338" i="13"/>
  <c r="E338" i="13"/>
  <c r="D338" i="13"/>
  <c r="C338" i="13"/>
  <c r="BS337" i="13"/>
  <c r="BR337" i="13"/>
  <c r="BQ337" i="13"/>
  <c r="BP337" i="13"/>
  <c r="BO337" i="13"/>
  <c r="BN337" i="13"/>
  <c r="BJ337" i="13"/>
  <c r="BI337" i="13"/>
  <c r="BH337" i="13"/>
  <c r="BG337" i="13"/>
  <c r="BF337" i="13"/>
  <c r="BE337" i="13"/>
  <c r="BA337" i="13"/>
  <c r="AZ337" i="13"/>
  <c r="AY337" i="13"/>
  <c r="AX337" i="13"/>
  <c r="AW337" i="13"/>
  <c r="AV337" i="13"/>
  <c r="AR337" i="13"/>
  <c r="AQ337" i="13"/>
  <c r="AP337" i="13"/>
  <c r="AO337" i="13"/>
  <c r="AN337" i="13"/>
  <c r="AM337" i="13"/>
  <c r="AI337" i="13"/>
  <c r="AH337" i="13"/>
  <c r="AG337" i="13"/>
  <c r="AF337" i="13"/>
  <c r="AE337" i="13"/>
  <c r="AD337" i="13"/>
  <c r="Z337" i="13"/>
  <c r="Y337" i="13"/>
  <c r="X337" i="13"/>
  <c r="W337" i="13"/>
  <c r="V337" i="13"/>
  <c r="U337" i="13"/>
  <c r="Q337" i="13"/>
  <c r="P337" i="13"/>
  <c r="O337" i="13"/>
  <c r="N337" i="13"/>
  <c r="M337" i="13"/>
  <c r="L337" i="13"/>
  <c r="H337" i="13"/>
  <c r="G337" i="13"/>
  <c r="F337" i="13"/>
  <c r="E337" i="13"/>
  <c r="D337" i="13"/>
  <c r="C337" i="13"/>
  <c r="BS336" i="13"/>
  <c r="BR336" i="13"/>
  <c r="BQ336" i="13"/>
  <c r="BP336" i="13"/>
  <c r="BO336" i="13"/>
  <c r="BN336" i="13"/>
  <c r="BJ336" i="13"/>
  <c r="BI336" i="13"/>
  <c r="BH336" i="13"/>
  <c r="BG336" i="13"/>
  <c r="BF336" i="13"/>
  <c r="BE336" i="13"/>
  <c r="BA336" i="13"/>
  <c r="AZ336" i="13"/>
  <c r="AY336" i="13"/>
  <c r="AX336" i="13"/>
  <c r="AW336" i="13"/>
  <c r="AV336" i="13"/>
  <c r="AR336" i="13"/>
  <c r="AQ336" i="13"/>
  <c r="AP336" i="13"/>
  <c r="AO336" i="13"/>
  <c r="AN336" i="13"/>
  <c r="AM336" i="13"/>
  <c r="AI336" i="13"/>
  <c r="AH336" i="13"/>
  <c r="AG336" i="13"/>
  <c r="AF336" i="13"/>
  <c r="AE336" i="13"/>
  <c r="AD336" i="13"/>
  <c r="Z336" i="13"/>
  <c r="Y336" i="13"/>
  <c r="X336" i="13"/>
  <c r="W336" i="13"/>
  <c r="V336" i="13"/>
  <c r="U336" i="13"/>
  <c r="Q336" i="13"/>
  <c r="P336" i="13"/>
  <c r="O336" i="13"/>
  <c r="N336" i="13"/>
  <c r="M336" i="13"/>
  <c r="L336" i="13"/>
  <c r="H336" i="13"/>
  <c r="G336" i="13"/>
  <c r="F336" i="13"/>
  <c r="E336" i="13"/>
  <c r="D336" i="13"/>
  <c r="C336" i="13"/>
  <c r="BS335" i="13"/>
  <c r="BR335" i="13"/>
  <c r="BQ335" i="13"/>
  <c r="BP335" i="13"/>
  <c r="BO335" i="13"/>
  <c r="BN335" i="13"/>
  <c r="BJ335" i="13"/>
  <c r="BI335" i="13"/>
  <c r="BH335" i="13"/>
  <c r="BG335" i="13"/>
  <c r="BF335" i="13"/>
  <c r="BE335" i="13"/>
  <c r="BA335" i="13"/>
  <c r="AZ335" i="13"/>
  <c r="AY335" i="13"/>
  <c r="AX335" i="13"/>
  <c r="AW335" i="13"/>
  <c r="AV335" i="13"/>
  <c r="AR335" i="13"/>
  <c r="AQ335" i="13"/>
  <c r="AP335" i="13"/>
  <c r="AO335" i="13"/>
  <c r="AN335" i="13"/>
  <c r="AM335" i="13"/>
  <c r="AI335" i="13"/>
  <c r="AH335" i="13"/>
  <c r="AG335" i="13"/>
  <c r="AF335" i="13"/>
  <c r="AE335" i="13"/>
  <c r="AD335" i="13"/>
  <c r="Z335" i="13"/>
  <c r="Y335" i="13"/>
  <c r="X335" i="13"/>
  <c r="W335" i="13"/>
  <c r="V335" i="13"/>
  <c r="U335" i="13"/>
  <c r="Q335" i="13"/>
  <c r="P335" i="13"/>
  <c r="O335" i="13"/>
  <c r="N335" i="13"/>
  <c r="M335" i="13"/>
  <c r="L335" i="13"/>
  <c r="H335" i="13"/>
  <c r="G335" i="13"/>
  <c r="F335" i="13"/>
  <c r="E335" i="13"/>
  <c r="D335" i="13"/>
  <c r="C335" i="13"/>
  <c r="BS334" i="13"/>
  <c r="BR334" i="13"/>
  <c r="BQ334" i="13"/>
  <c r="BP334" i="13"/>
  <c r="BO334" i="13"/>
  <c r="BN334" i="13"/>
  <c r="BJ334" i="13"/>
  <c r="BI334" i="13"/>
  <c r="BH334" i="13"/>
  <c r="BG334" i="13"/>
  <c r="BF334" i="13"/>
  <c r="BE334" i="13"/>
  <c r="BA334" i="13"/>
  <c r="AZ334" i="13"/>
  <c r="AY334" i="13"/>
  <c r="AX334" i="13"/>
  <c r="AW334" i="13"/>
  <c r="AV334" i="13"/>
  <c r="AR334" i="13"/>
  <c r="AQ334" i="13"/>
  <c r="AP334" i="13"/>
  <c r="AO334" i="13"/>
  <c r="AN334" i="13"/>
  <c r="AM334" i="13"/>
  <c r="AI334" i="13"/>
  <c r="AH334" i="13"/>
  <c r="AG334" i="13"/>
  <c r="AF334" i="13"/>
  <c r="AE334" i="13"/>
  <c r="AD334" i="13"/>
  <c r="Z334" i="13"/>
  <c r="Y334" i="13"/>
  <c r="X334" i="13"/>
  <c r="W334" i="13"/>
  <c r="V334" i="13"/>
  <c r="U334" i="13"/>
  <c r="Q334" i="13"/>
  <c r="P334" i="13"/>
  <c r="O334" i="13"/>
  <c r="N334" i="13"/>
  <c r="M334" i="13"/>
  <c r="L334" i="13"/>
  <c r="H334" i="13"/>
  <c r="G334" i="13"/>
  <c r="F334" i="13"/>
  <c r="E334" i="13"/>
  <c r="D334" i="13"/>
  <c r="C334" i="13"/>
  <c r="BS333" i="13"/>
  <c r="BR333" i="13"/>
  <c r="BQ333" i="13"/>
  <c r="BP333" i="13"/>
  <c r="BO333" i="13"/>
  <c r="BN333" i="13"/>
  <c r="BJ333" i="13"/>
  <c r="BI333" i="13"/>
  <c r="BH333" i="13"/>
  <c r="BG333" i="13"/>
  <c r="BF333" i="13"/>
  <c r="BE333" i="13"/>
  <c r="BA333" i="13"/>
  <c r="AZ333" i="13"/>
  <c r="AY333" i="13"/>
  <c r="AX333" i="13"/>
  <c r="AW333" i="13"/>
  <c r="AV333" i="13"/>
  <c r="AR333" i="13"/>
  <c r="AQ333" i="13"/>
  <c r="AP333" i="13"/>
  <c r="AO333" i="13"/>
  <c r="AN333" i="13"/>
  <c r="AM333" i="13"/>
  <c r="AI333" i="13"/>
  <c r="AH333" i="13"/>
  <c r="AG333" i="13"/>
  <c r="AF333" i="13"/>
  <c r="AE333" i="13"/>
  <c r="AD333" i="13"/>
  <c r="Z333" i="13"/>
  <c r="Y333" i="13"/>
  <c r="X333" i="13"/>
  <c r="W333" i="13"/>
  <c r="V333" i="13"/>
  <c r="U333" i="13"/>
  <c r="Q333" i="13"/>
  <c r="P333" i="13"/>
  <c r="O333" i="13"/>
  <c r="N333" i="13"/>
  <c r="M333" i="13"/>
  <c r="L333" i="13"/>
  <c r="H333" i="13"/>
  <c r="G333" i="13"/>
  <c r="F333" i="13"/>
  <c r="E333" i="13"/>
  <c r="D333" i="13"/>
  <c r="C333" i="13"/>
  <c r="BS332" i="13"/>
  <c r="BR332" i="13"/>
  <c r="BQ332" i="13"/>
  <c r="BP332" i="13"/>
  <c r="BO332" i="13"/>
  <c r="BN332" i="13"/>
  <c r="BJ332" i="13"/>
  <c r="BI332" i="13"/>
  <c r="BH332" i="13"/>
  <c r="BG332" i="13"/>
  <c r="BF332" i="13"/>
  <c r="BE332" i="13"/>
  <c r="BA332" i="13"/>
  <c r="AZ332" i="13"/>
  <c r="AY332" i="13"/>
  <c r="AX332" i="13"/>
  <c r="AW332" i="13"/>
  <c r="AV332" i="13"/>
  <c r="AR332" i="13"/>
  <c r="AQ332" i="13"/>
  <c r="AP332" i="13"/>
  <c r="AO332" i="13"/>
  <c r="AN332" i="13"/>
  <c r="AM332" i="13"/>
  <c r="AI332" i="13"/>
  <c r="AH332" i="13"/>
  <c r="AG332" i="13"/>
  <c r="AF332" i="13"/>
  <c r="AE332" i="13"/>
  <c r="AD332" i="13"/>
  <c r="Z332" i="13"/>
  <c r="Y332" i="13"/>
  <c r="X332" i="13"/>
  <c r="W332" i="13"/>
  <c r="V332" i="13"/>
  <c r="U332" i="13"/>
  <c r="Q332" i="13"/>
  <c r="P332" i="13"/>
  <c r="O332" i="13"/>
  <c r="N332" i="13"/>
  <c r="M332" i="13"/>
  <c r="L332" i="13"/>
  <c r="H332" i="13"/>
  <c r="G332" i="13"/>
  <c r="F332" i="13"/>
  <c r="E332" i="13"/>
  <c r="D332" i="13"/>
  <c r="C332" i="13"/>
  <c r="BS331" i="13"/>
  <c r="BR331" i="13"/>
  <c r="BQ331" i="13"/>
  <c r="BP331" i="13"/>
  <c r="BO331" i="13"/>
  <c r="BN331" i="13"/>
  <c r="BJ331" i="13"/>
  <c r="BI331" i="13"/>
  <c r="BH331" i="13"/>
  <c r="BG331" i="13"/>
  <c r="BF331" i="13"/>
  <c r="BE331" i="13"/>
  <c r="BA331" i="13"/>
  <c r="AZ331" i="13"/>
  <c r="AY331" i="13"/>
  <c r="AX331" i="13"/>
  <c r="AW331" i="13"/>
  <c r="AV331" i="13"/>
  <c r="AR331" i="13"/>
  <c r="AQ331" i="13"/>
  <c r="AP331" i="13"/>
  <c r="AO331" i="13"/>
  <c r="AN331" i="13"/>
  <c r="AM331" i="13"/>
  <c r="AI331" i="13"/>
  <c r="AH331" i="13"/>
  <c r="AG331" i="13"/>
  <c r="AF331" i="13"/>
  <c r="AE331" i="13"/>
  <c r="AD331" i="13"/>
  <c r="Z331" i="13"/>
  <c r="Y331" i="13"/>
  <c r="X331" i="13"/>
  <c r="W331" i="13"/>
  <c r="V331" i="13"/>
  <c r="U331" i="13"/>
  <c r="Q331" i="13"/>
  <c r="P331" i="13"/>
  <c r="O331" i="13"/>
  <c r="N331" i="13"/>
  <c r="M331" i="13"/>
  <c r="L331" i="13"/>
  <c r="H331" i="13"/>
  <c r="G331" i="13"/>
  <c r="F331" i="13"/>
  <c r="E331" i="13"/>
  <c r="D331" i="13"/>
  <c r="C331" i="13"/>
  <c r="BS330" i="13"/>
  <c r="BR330" i="13"/>
  <c r="BQ330" i="13"/>
  <c r="BP330" i="13"/>
  <c r="BO330" i="13"/>
  <c r="BN330" i="13"/>
  <c r="BJ330" i="13"/>
  <c r="BI330" i="13"/>
  <c r="BH330" i="13"/>
  <c r="BG330" i="13"/>
  <c r="BF330" i="13"/>
  <c r="BE330" i="13"/>
  <c r="BA330" i="13"/>
  <c r="AZ330" i="13"/>
  <c r="AY330" i="13"/>
  <c r="AX330" i="13"/>
  <c r="AW330" i="13"/>
  <c r="AV330" i="13"/>
  <c r="AR330" i="13"/>
  <c r="AQ330" i="13"/>
  <c r="AP330" i="13"/>
  <c r="AO330" i="13"/>
  <c r="AN330" i="13"/>
  <c r="AM330" i="13"/>
  <c r="AI330" i="13"/>
  <c r="AH330" i="13"/>
  <c r="AG330" i="13"/>
  <c r="AF330" i="13"/>
  <c r="AE330" i="13"/>
  <c r="AD330" i="13"/>
  <c r="Z330" i="13"/>
  <c r="Y330" i="13"/>
  <c r="X330" i="13"/>
  <c r="W330" i="13"/>
  <c r="V330" i="13"/>
  <c r="U330" i="13"/>
  <c r="Q330" i="13"/>
  <c r="P330" i="13"/>
  <c r="O330" i="13"/>
  <c r="N330" i="13"/>
  <c r="M330" i="13"/>
  <c r="L330" i="13"/>
  <c r="H330" i="13"/>
  <c r="G330" i="13"/>
  <c r="F330" i="13"/>
  <c r="E330" i="13"/>
  <c r="D330" i="13"/>
  <c r="C330" i="13"/>
  <c r="BS329" i="13"/>
  <c r="BR329" i="13"/>
  <c r="BQ329" i="13"/>
  <c r="BP329" i="13"/>
  <c r="BO329" i="13"/>
  <c r="BN329" i="13"/>
  <c r="BJ329" i="13"/>
  <c r="BI329" i="13"/>
  <c r="BH329" i="13"/>
  <c r="BG329" i="13"/>
  <c r="BF329" i="13"/>
  <c r="BE329" i="13"/>
  <c r="BA329" i="13"/>
  <c r="AZ329" i="13"/>
  <c r="AY329" i="13"/>
  <c r="AX329" i="13"/>
  <c r="AW329" i="13"/>
  <c r="AV329" i="13"/>
  <c r="AR329" i="13"/>
  <c r="AQ329" i="13"/>
  <c r="AP329" i="13"/>
  <c r="AO329" i="13"/>
  <c r="AN329" i="13"/>
  <c r="AM329" i="13"/>
  <c r="AI329" i="13"/>
  <c r="AH329" i="13"/>
  <c r="AG329" i="13"/>
  <c r="AF329" i="13"/>
  <c r="AE329" i="13"/>
  <c r="AD329" i="13"/>
  <c r="Z329" i="13"/>
  <c r="Y329" i="13"/>
  <c r="X329" i="13"/>
  <c r="W329" i="13"/>
  <c r="V329" i="13"/>
  <c r="U329" i="13"/>
  <c r="Q329" i="13"/>
  <c r="P329" i="13"/>
  <c r="O329" i="13"/>
  <c r="N329" i="13"/>
  <c r="M329" i="13"/>
  <c r="L329" i="13"/>
  <c r="H329" i="13"/>
  <c r="G329" i="13"/>
  <c r="F329" i="13"/>
  <c r="E329" i="13"/>
  <c r="D329" i="13"/>
  <c r="C329" i="13"/>
  <c r="BS328" i="13"/>
  <c r="BR328" i="13"/>
  <c r="BQ328" i="13"/>
  <c r="BP328" i="13"/>
  <c r="BO328" i="13"/>
  <c r="BN328" i="13"/>
  <c r="BJ328" i="13"/>
  <c r="BI328" i="13"/>
  <c r="BH328" i="13"/>
  <c r="BG328" i="13"/>
  <c r="BF328" i="13"/>
  <c r="BE328" i="13"/>
  <c r="BA328" i="13"/>
  <c r="AZ328" i="13"/>
  <c r="AY328" i="13"/>
  <c r="AX328" i="13"/>
  <c r="AW328" i="13"/>
  <c r="AV328" i="13"/>
  <c r="AR328" i="13"/>
  <c r="AQ328" i="13"/>
  <c r="AP328" i="13"/>
  <c r="AO328" i="13"/>
  <c r="AN328" i="13"/>
  <c r="AM328" i="13"/>
  <c r="AI328" i="13"/>
  <c r="AH328" i="13"/>
  <c r="AG328" i="13"/>
  <c r="AF328" i="13"/>
  <c r="AE328" i="13"/>
  <c r="AD328" i="13"/>
  <c r="Z328" i="13"/>
  <c r="Y328" i="13"/>
  <c r="X328" i="13"/>
  <c r="W328" i="13"/>
  <c r="V328" i="13"/>
  <c r="U328" i="13"/>
  <c r="Q328" i="13"/>
  <c r="P328" i="13"/>
  <c r="O328" i="13"/>
  <c r="N328" i="13"/>
  <c r="M328" i="13"/>
  <c r="L328" i="13"/>
  <c r="H328" i="13"/>
  <c r="G328" i="13"/>
  <c r="F328" i="13"/>
  <c r="E328" i="13"/>
  <c r="D328" i="13"/>
  <c r="C328" i="13"/>
  <c r="BS327" i="13"/>
  <c r="BR327" i="13"/>
  <c r="BQ327" i="13"/>
  <c r="BP327" i="13"/>
  <c r="BO327" i="13"/>
  <c r="BN327" i="13"/>
  <c r="BJ327" i="13"/>
  <c r="BI327" i="13"/>
  <c r="BH327" i="13"/>
  <c r="BG327" i="13"/>
  <c r="BF327" i="13"/>
  <c r="BE327" i="13"/>
  <c r="BA327" i="13"/>
  <c r="AZ327" i="13"/>
  <c r="AY327" i="13"/>
  <c r="AX327" i="13"/>
  <c r="AW327" i="13"/>
  <c r="AV327" i="13"/>
  <c r="AR327" i="13"/>
  <c r="AQ327" i="13"/>
  <c r="AP327" i="13"/>
  <c r="AO327" i="13"/>
  <c r="AN327" i="13"/>
  <c r="AM327" i="13"/>
  <c r="AI327" i="13"/>
  <c r="AH327" i="13"/>
  <c r="AG327" i="13"/>
  <c r="AF327" i="13"/>
  <c r="AE327" i="13"/>
  <c r="AD327" i="13"/>
  <c r="Z327" i="13"/>
  <c r="Y327" i="13"/>
  <c r="X327" i="13"/>
  <c r="W327" i="13"/>
  <c r="V327" i="13"/>
  <c r="U327" i="13"/>
  <c r="Q327" i="13"/>
  <c r="P327" i="13"/>
  <c r="O327" i="13"/>
  <c r="N327" i="13"/>
  <c r="M327" i="13"/>
  <c r="L327" i="13"/>
  <c r="H327" i="13"/>
  <c r="G327" i="13"/>
  <c r="F327" i="13"/>
  <c r="E327" i="13"/>
  <c r="D327" i="13"/>
  <c r="C327" i="13"/>
  <c r="BS326" i="13"/>
  <c r="BR326" i="13"/>
  <c r="BQ326" i="13"/>
  <c r="BP326" i="13"/>
  <c r="BO326" i="13"/>
  <c r="BN326" i="13"/>
  <c r="BJ326" i="13"/>
  <c r="BI326" i="13"/>
  <c r="BH326" i="13"/>
  <c r="BG326" i="13"/>
  <c r="BF326" i="13"/>
  <c r="BE326" i="13"/>
  <c r="BA326" i="13"/>
  <c r="AZ326" i="13"/>
  <c r="AY326" i="13"/>
  <c r="AX326" i="13"/>
  <c r="AW326" i="13"/>
  <c r="AV326" i="13"/>
  <c r="AR326" i="13"/>
  <c r="AQ326" i="13"/>
  <c r="AP326" i="13"/>
  <c r="AO326" i="13"/>
  <c r="AN326" i="13"/>
  <c r="AM326" i="13"/>
  <c r="AI326" i="13"/>
  <c r="AH326" i="13"/>
  <c r="AG326" i="13"/>
  <c r="AF326" i="13"/>
  <c r="AE326" i="13"/>
  <c r="AD326" i="13"/>
  <c r="Z326" i="13"/>
  <c r="Y326" i="13"/>
  <c r="X326" i="13"/>
  <c r="W326" i="13"/>
  <c r="V326" i="13"/>
  <c r="U326" i="13"/>
  <c r="Q326" i="13"/>
  <c r="P326" i="13"/>
  <c r="O326" i="13"/>
  <c r="N326" i="13"/>
  <c r="M326" i="13"/>
  <c r="L326" i="13"/>
  <c r="H326" i="13"/>
  <c r="G326" i="13"/>
  <c r="F326" i="13"/>
  <c r="E326" i="13"/>
  <c r="D326" i="13"/>
  <c r="C326" i="13"/>
  <c r="BS325" i="13"/>
  <c r="BR325" i="13"/>
  <c r="BQ325" i="13"/>
  <c r="BP325" i="13"/>
  <c r="BO325" i="13"/>
  <c r="BN325" i="13"/>
  <c r="BJ325" i="13"/>
  <c r="BI325" i="13"/>
  <c r="BH325" i="13"/>
  <c r="BG325" i="13"/>
  <c r="BF325" i="13"/>
  <c r="BE325" i="13"/>
  <c r="BA325" i="13"/>
  <c r="AZ325" i="13"/>
  <c r="AY325" i="13"/>
  <c r="AX325" i="13"/>
  <c r="AW325" i="13"/>
  <c r="AV325" i="13"/>
  <c r="AR325" i="13"/>
  <c r="AQ325" i="13"/>
  <c r="AP325" i="13"/>
  <c r="AO325" i="13"/>
  <c r="AN325" i="13"/>
  <c r="AM325" i="13"/>
  <c r="AI325" i="13"/>
  <c r="AH325" i="13"/>
  <c r="AG325" i="13"/>
  <c r="AF325" i="13"/>
  <c r="AE325" i="13"/>
  <c r="AD325" i="13"/>
  <c r="Z325" i="13"/>
  <c r="Y325" i="13"/>
  <c r="X325" i="13"/>
  <c r="W325" i="13"/>
  <c r="V325" i="13"/>
  <c r="U325" i="13"/>
  <c r="Q325" i="13"/>
  <c r="P325" i="13"/>
  <c r="O325" i="13"/>
  <c r="N325" i="13"/>
  <c r="M325" i="13"/>
  <c r="L325" i="13"/>
  <c r="H325" i="13"/>
  <c r="G325" i="13"/>
  <c r="F325" i="13"/>
  <c r="E325" i="13"/>
  <c r="D325" i="13"/>
  <c r="C325" i="13"/>
  <c r="BS324" i="13"/>
  <c r="BR324" i="13"/>
  <c r="BQ324" i="13"/>
  <c r="BP324" i="13"/>
  <c r="BO324" i="13"/>
  <c r="BN324" i="13"/>
  <c r="BJ324" i="13"/>
  <c r="BI324" i="13"/>
  <c r="BH324" i="13"/>
  <c r="BG324" i="13"/>
  <c r="BF324" i="13"/>
  <c r="BE324" i="13"/>
  <c r="BA324" i="13"/>
  <c r="AZ324" i="13"/>
  <c r="AY324" i="13"/>
  <c r="AX324" i="13"/>
  <c r="AW324" i="13"/>
  <c r="AV324" i="13"/>
  <c r="AR324" i="13"/>
  <c r="AQ324" i="13"/>
  <c r="AP324" i="13"/>
  <c r="AO324" i="13"/>
  <c r="AN324" i="13"/>
  <c r="AM324" i="13"/>
  <c r="AI324" i="13"/>
  <c r="AH324" i="13"/>
  <c r="AG324" i="13"/>
  <c r="AF324" i="13"/>
  <c r="AE324" i="13"/>
  <c r="AD324" i="13"/>
  <c r="Z324" i="13"/>
  <c r="Y324" i="13"/>
  <c r="X324" i="13"/>
  <c r="W324" i="13"/>
  <c r="V324" i="13"/>
  <c r="U324" i="13"/>
  <c r="Q324" i="13"/>
  <c r="P324" i="13"/>
  <c r="O324" i="13"/>
  <c r="N324" i="13"/>
  <c r="M324" i="13"/>
  <c r="L324" i="13"/>
  <c r="H324" i="13"/>
  <c r="G324" i="13"/>
  <c r="F324" i="13"/>
  <c r="E324" i="13"/>
  <c r="D324" i="13"/>
  <c r="C324" i="13"/>
  <c r="BS323" i="13"/>
  <c r="BR323" i="13"/>
  <c r="BQ323" i="13"/>
  <c r="BP323" i="13"/>
  <c r="BO323" i="13"/>
  <c r="BN323" i="13"/>
  <c r="BJ323" i="13"/>
  <c r="BI323" i="13"/>
  <c r="BH323" i="13"/>
  <c r="BG323" i="13"/>
  <c r="BF323" i="13"/>
  <c r="BE323" i="13"/>
  <c r="BA323" i="13"/>
  <c r="AZ323" i="13"/>
  <c r="AY323" i="13"/>
  <c r="AX323" i="13"/>
  <c r="AW323" i="13"/>
  <c r="AV323" i="13"/>
  <c r="AR323" i="13"/>
  <c r="AQ323" i="13"/>
  <c r="AP323" i="13"/>
  <c r="AO323" i="13"/>
  <c r="AN323" i="13"/>
  <c r="AM323" i="13"/>
  <c r="AI323" i="13"/>
  <c r="AH323" i="13"/>
  <c r="AG323" i="13"/>
  <c r="AF323" i="13"/>
  <c r="AE323" i="13"/>
  <c r="AD323" i="13"/>
  <c r="Z323" i="13"/>
  <c r="Y323" i="13"/>
  <c r="X323" i="13"/>
  <c r="W323" i="13"/>
  <c r="V323" i="13"/>
  <c r="U323" i="13"/>
  <c r="Q323" i="13"/>
  <c r="P323" i="13"/>
  <c r="O323" i="13"/>
  <c r="N323" i="13"/>
  <c r="M323" i="13"/>
  <c r="L323" i="13"/>
  <c r="H323" i="13"/>
  <c r="G323" i="13"/>
  <c r="F323" i="13"/>
  <c r="E323" i="13"/>
  <c r="D323" i="13"/>
  <c r="C323" i="13"/>
  <c r="BS322" i="13"/>
  <c r="BR322" i="13"/>
  <c r="BQ322" i="13"/>
  <c r="BP322" i="13"/>
  <c r="BO322" i="13"/>
  <c r="BN322" i="13"/>
  <c r="BJ322" i="13"/>
  <c r="BI322" i="13"/>
  <c r="BH322" i="13"/>
  <c r="BG322" i="13"/>
  <c r="BF322" i="13"/>
  <c r="BE322" i="13"/>
  <c r="BA322" i="13"/>
  <c r="AZ322" i="13"/>
  <c r="AY322" i="13"/>
  <c r="AX322" i="13"/>
  <c r="AW322" i="13"/>
  <c r="AV322" i="13"/>
  <c r="AR322" i="13"/>
  <c r="AQ322" i="13"/>
  <c r="AP322" i="13"/>
  <c r="AO322" i="13"/>
  <c r="AN322" i="13"/>
  <c r="AM322" i="13"/>
  <c r="AI322" i="13"/>
  <c r="AH322" i="13"/>
  <c r="AG322" i="13"/>
  <c r="AF322" i="13"/>
  <c r="AE322" i="13"/>
  <c r="AD322" i="13"/>
  <c r="Z322" i="13"/>
  <c r="Y322" i="13"/>
  <c r="X322" i="13"/>
  <c r="W322" i="13"/>
  <c r="V322" i="13"/>
  <c r="U322" i="13"/>
  <c r="Q322" i="13"/>
  <c r="P322" i="13"/>
  <c r="O322" i="13"/>
  <c r="N322" i="13"/>
  <c r="M322" i="13"/>
  <c r="L322" i="13"/>
  <c r="H322" i="13"/>
  <c r="G322" i="13"/>
  <c r="F322" i="13"/>
  <c r="E322" i="13"/>
  <c r="D322" i="13"/>
  <c r="C322" i="13"/>
  <c r="BS321" i="13"/>
  <c r="BR321" i="13"/>
  <c r="BQ321" i="13"/>
  <c r="BP321" i="13"/>
  <c r="BO321" i="13"/>
  <c r="BN321" i="13"/>
  <c r="BJ321" i="13"/>
  <c r="BI321" i="13"/>
  <c r="BH321" i="13"/>
  <c r="BG321" i="13"/>
  <c r="BF321" i="13"/>
  <c r="BE321" i="13"/>
  <c r="BA321" i="13"/>
  <c r="AZ321" i="13"/>
  <c r="AY321" i="13"/>
  <c r="AX321" i="13"/>
  <c r="AW321" i="13"/>
  <c r="AV321" i="13"/>
  <c r="AR321" i="13"/>
  <c r="AQ321" i="13"/>
  <c r="AP321" i="13"/>
  <c r="AO321" i="13"/>
  <c r="AN321" i="13"/>
  <c r="AM321" i="13"/>
  <c r="AI321" i="13"/>
  <c r="AH321" i="13"/>
  <c r="AG321" i="13"/>
  <c r="AF321" i="13"/>
  <c r="AE321" i="13"/>
  <c r="AD321" i="13"/>
  <c r="Z321" i="13"/>
  <c r="Y321" i="13"/>
  <c r="X321" i="13"/>
  <c r="W321" i="13"/>
  <c r="V321" i="13"/>
  <c r="U321" i="13"/>
  <c r="Q321" i="13"/>
  <c r="P321" i="13"/>
  <c r="O321" i="13"/>
  <c r="N321" i="13"/>
  <c r="M321" i="13"/>
  <c r="L321" i="13"/>
  <c r="H321" i="13"/>
  <c r="G321" i="13"/>
  <c r="F321" i="13"/>
  <c r="E321" i="13"/>
  <c r="D321" i="13"/>
  <c r="C321" i="13"/>
  <c r="BS320" i="13"/>
  <c r="BR320" i="13"/>
  <c r="BQ320" i="13"/>
  <c r="BP320" i="13"/>
  <c r="BO320" i="13"/>
  <c r="BN320" i="13"/>
  <c r="BJ320" i="13"/>
  <c r="BI320" i="13"/>
  <c r="BH320" i="13"/>
  <c r="BG320" i="13"/>
  <c r="BF320" i="13"/>
  <c r="BE320" i="13"/>
  <c r="BA320" i="13"/>
  <c r="AZ320" i="13"/>
  <c r="AY320" i="13"/>
  <c r="AX320" i="13"/>
  <c r="AW320" i="13"/>
  <c r="AV320" i="13"/>
  <c r="AR320" i="13"/>
  <c r="AQ320" i="13"/>
  <c r="AP320" i="13"/>
  <c r="AO320" i="13"/>
  <c r="AN320" i="13"/>
  <c r="AM320" i="13"/>
  <c r="AI320" i="13"/>
  <c r="AH320" i="13"/>
  <c r="AG320" i="13"/>
  <c r="AF320" i="13"/>
  <c r="AE320" i="13"/>
  <c r="AD320" i="13"/>
  <c r="Z320" i="13"/>
  <c r="Y320" i="13"/>
  <c r="X320" i="13"/>
  <c r="W320" i="13"/>
  <c r="V320" i="13"/>
  <c r="U320" i="13"/>
  <c r="Q320" i="13"/>
  <c r="P320" i="13"/>
  <c r="O320" i="13"/>
  <c r="N320" i="13"/>
  <c r="M320" i="13"/>
  <c r="L320" i="13"/>
  <c r="H320" i="13"/>
  <c r="G320" i="13"/>
  <c r="F320" i="13"/>
  <c r="E320" i="13"/>
  <c r="D320" i="13"/>
  <c r="C320" i="13"/>
  <c r="BS319" i="13"/>
  <c r="BR319" i="13"/>
  <c r="BQ319" i="13"/>
  <c r="BP319" i="13"/>
  <c r="BO319" i="13"/>
  <c r="BN319" i="13"/>
  <c r="BJ319" i="13"/>
  <c r="BI319" i="13"/>
  <c r="BH319" i="13"/>
  <c r="BG319" i="13"/>
  <c r="BF319" i="13"/>
  <c r="BE319" i="13"/>
  <c r="BA319" i="13"/>
  <c r="AZ319" i="13"/>
  <c r="AY319" i="13"/>
  <c r="AX319" i="13"/>
  <c r="AW319" i="13"/>
  <c r="AV319" i="13"/>
  <c r="AR319" i="13"/>
  <c r="AQ319" i="13"/>
  <c r="AP319" i="13"/>
  <c r="AO319" i="13"/>
  <c r="AN319" i="13"/>
  <c r="AM319" i="13"/>
  <c r="AI319" i="13"/>
  <c r="AH319" i="13"/>
  <c r="AG319" i="13"/>
  <c r="AF319" i="13"/>
  <c r="AE319" i="13"/>
  <c r="AD319" i="13"/>
  <c r="Z319" i="13"/>
  <c r="Y319" i="13"/>
  <c r="X319" i="13"/>
  <c r="W319" i="13"/>
  <c r="V319" i="13"/>
  <c r="U319" i="13"/>
  <c r="Q319" i="13"/>
  <c r="P319" i="13"/>
  <c r="O319" i="13"/>
  <c r="N319" i="13"/>
  <c r="M319" i="13"/>
  <c r="L319" i="13"/>
  <c r="H319" i="13"/>
  <c r="G319" i="13"/>
  <c r="F319" i="13"/>
  <c r="E319" i="13"/>
  <c r="D319" i="13"/>
  <c r="C319" i="13"/>
  <c r="BS318" i="13"/>
  <c r="BR318" i="13"/>
  <c r="BQ318" i="13"/>
  <c r="BP318" i="13"/>
  <c r="BO318" i="13"/>
  <c r="BN318" i="13"/>
  <c r="BJ318" i="13"/>
  <c r="BI318" i="13"/>
  <c r="BH318" i="13"/>
  <c r="BG318" i="13"/>
  <c r="BF318" i="13"/>
  <c r="BE318" i="13"/>
  <c r="BA318" i="13"/>
  <c r="AZ318" i="13"/>
  <c r="AY318" i="13"/>
  <c r="AX318" i="13"/>
  <c r="AW318" i="13"/>
  <c r="AV318" i="13"/>
  <c r="AR318" i="13"/>
  <c r="AQ318" i="13"/>
  <c r="AP318" i="13"/>
  <c r="AO318" i="13"/>
  <c r="AN318" i="13"/>
  <c r="AM318" i="13"/>
  <c r="AI318" i="13"/>
  <c r="AH318" i="13"/>
  <c r="AG318" i="13"/>
  <c r="AF318" i="13"/>
  <c r="AE318" i="13"/>
  <c r="AD318" i="13"/>
  <c r="Z318" i="13"/>
  <c r="Y318" i="13"/>
  <c r="X318" i="13"/>
  <c r="W318" i="13"/>
  <c r="V318" i="13"/>
  <c r="U318" i="13"/>
  <c r="Q318" i="13"/>
  <c r="P318" i="13"/>
  <c r="O318" i="13"/>
  <c r="N318" i="13"/>
  <c r="M318" i="13"/>
  <c r="L318" i="13"/>
  <c r="H318" i="13"/>
  <c r="G318" i="13"/>
  <c r="F318" i="13"/>
  <c r="E318" i="13"/>
  <c r="D318" i="13"/>
  <c r="C318" i="13"/>
  <c r="BS317" i="13"/>
  <c r="BR317" i="13"/>
  <c r="BQ317" i="13"/>
  <c r="BP317" i="13"/>
  <c r="BO317" i="13"/>
  <c r="BN317" i="13"/>
  <c r="BJ317" i="13"/>
  <c r="BI317" i="13"/>
  <c r="BH317" i="13"/>
  <c r="BG317" i="13"/>
  <c r="BF317" i="13"/>
  <c r="BE317" i="13"/>
  <c r="BA317" i="13"/>
  <c r="AZ317" i="13"/>
  <c r="AY317" i="13"/>
  <c r="AX317" i="13"/>
  <c r="AW317" i="13"/>
  <c r="AV317" i="13"/>
  <c r="AR317" i="13"/>
  <c r="AQ317" i="13"/>
  <c r="AP317" i="13"/>
  <c r="AO317" i="13"/>
  <c r="AN317" i="13"/>
  <c r="AM317" i="13"/>
  <c r="AI317" i="13"/>
  <c r="AH317" i="13"/>
  <c r="AG317" i="13"/>
  <c r="AF317" i="13"/>
  <c r="AE317" i="13"/>
  <c r="AD317" i="13"/>
  <c r="Z317" i="13"/>
  <c r="Y317" i="13"/>
  <c r="X317" i="13"/>
  <c r="W317" i="13"/>
  <c r="V317" i="13"/>
  <c r="U317" i="13"/>
  <c r="Q317" i="13"/>
  <c r="P317" i="13"/>
  <c r="O317" i="13"/>
  <c r="N317" i="13"/>
  <c r="M317" i="13"/>
  <c r="L317" i="13"/>
  <c r="H317" i="13"/>
  <c r="G317" i="13"/>
  <c r="F317" i="13"/>
  <c r="E317" i="13"/>
  <c r="D317" i="13"/>
  <c r="C317" i="13"/>
  <c r="BS316" i="13"/>
  <c r="BR316" i="13"/>
  <c r="BQ316" i="13"/>
  <c r="BP316" i="13"/>
  <c r="BO316" i="13"/>
  <c r="BN316" i="13"/>
  <c r="BJ316" i="13"/>
  <c r="BI316" i="13"/>
  <c r="BH316" i="13"/>
  <c r="BG316" i="13"/>
  <c r="BF316" i="13"/>
  <c r="BE316" i="13"/>
  <c r="BA316" i="13"/>
  <c r="AZ316" i="13"/>
  <c r="AY316" i="13"/>
  <c r="AX316" i="13"/>
  <c r="AW316" i="13"/>
  <c r="AV316" i="13"/>
  <c r="AR316" i="13"/>
  <c r="AQ316" i="13"/>
  <c r="AP316" i="13"/>
  <c r="AO316" i="13"/>
  <c r="AN316" i="13"/>
  <c r="AM316" i="13"/>
  <c r="AI316" i="13"/>
  <c r="AH316" i="13"/>
  <c r="AG316" i="13"/>
  <c r="AF316" i="13"/>
  <c r="AE316" i="13"/>
  <c r="AD316" i="13"/>
  <c r="Z316" i="13"/>
  <c r="Y316" i="13"/>
  <c r="X316" i="13"/>
  <c r="W316" i="13"/>
  <c r="V316" i="13"/>
  <c r="U316" i="13"/>
  <c r="Q316" i="13"/>
  <c r="P316" i="13"/>
  <c r="O316" i="13"/>
  <c r="N316" i="13"/>
  <c r="M316" i="13"/>
  <c r="L316" i="13"/>
  <c r="H316" i="13"/>
  <c r="G316" i="13"/>
  <c r="F316" i="13"/>
  <c r="E316" i="13"/>
  <c r="D316" i="13"/>
  <c r="C316" i="13"/>
  <c r="BS315" i="13"/>
  <c r="BR315" i="13"/>
  <c r="BQ315" i="13"/>
  <c r="BP315" i="13"/>
  <c r="BO315" i="13"/>
  <c r="BN315" i="13"/>
  <c r="BJ315" i="13"/>
  <c r="BI315" i="13"/>
  <c r="BH315" i="13"/>
  <c r="BG315" i="13"/>
  <c r="BF315" i="13"/>
  <c r="BE315" i="13"/>
  <c r="BA315" i="13"/>
  <c r="AZ315" i="13"/>
  <c r="AY315" i="13"/>
  <c r="AX315" i="13"/>
  <c r="AW315" i="13"/>
  <c r="AV315" i="13"/>
  <c r="AR315" i="13"/>
  <c r="AQ315" i="13"/>
  <c r="AP315" i="13"/>
  <c r="AO315" i="13"/>
  <c r="AN315" i="13"/>
  <c r="AM315" i="13"/>
  <c r="AI315" i="13"/>
  <c r="AH315" i="13"/>
  <c r="AG315" i="13"/>
  <c r="AF315" i="13"/>
  <c r="AE315" i="13"/>
  <c r="AD315" i="13"/>
  <c r="Z315" i="13"/>
  <c r="Y315" i="13"/>
  <c r="X315" i="13"/>
  <c r="W315" i="13"/>
  <c r="V315" i="13"/>
  <c r="U315" i="13"/>
  <c r="Q315" i="13"/>
  <c r="P315" i="13"/>
  <c r="O315" i="13"/>
  <c r="N315" i="13"/>
  <c r="M315" i="13"/>
  <c r="L315" i="13"/>
  <c r="H315" i="13"/>
  <c r="G315" i="13"/>
  <c r="F315" i="13"/>
  <c r="E315" i="13"/>
  <c r="D315" i="13"/>
  <c r="C315" i="13"/>
  <c r="BS314" i="13"/>
  <c r="BR314" i="13"/>
  <c r="BQ314" i="13"/>
  <c r="BP314" i="13"/>
  <c r="BO314" i="13"/>
  <c r="BN314" i="13"/>
  <c r="BJ314" i="13"/>
  <c r="BI314" i="13"/>
  <c r="BH314" i="13"/>
  <c r="BG314" i="13"/>
  <c r="BF314" i="13"/>
  <c r="BE314" i="13"/>
  <c r="BA314" i="13"/>
  <c r="AZ314" i="13"/>
  <c r="AY314" i="13"/>
  <c r="AX314" i="13"/>
  <c r="AW314" i="13"/>
  <c r="AV314" i="13"/>
  <c r="AR314" i="13"/>
  <c r="AQ314" i="13"/>
  <c r="AP314" i="13"/>
  <c r="AO314" i="13"/>
  <c r="AN314" i="13"/>
  <c r="AM314" i="13"/>
  <c r="AI314" i="13"/>
  <c r="AH314" i="13"/>
  <c r="AG314" i="13"/>
  <c r="AF314" i="13"/>
  <c r="AE314" i="13"/>
  <c r="AD314" i="13"/>
  <c r="Z314" i="13"/>
  <c r="Y314" i="13"/>
  <c r="X314" i="13"/>
  <c r="W314" i="13"/>
  <c r="V314" i="13"/>
  <c r="U314" i="13"/>
  <c r="Q314" i="13"/>
  <c r="P314" i="13"/>
  <c r="O314" i="13"/>
  <c r="N314" i="13"/>
  <c r="M314" i="13"/>
  <c r="L314" i="13"/>
  <c r="H314" i="13"/>
  <c r="G314" i="13"/>
  <c r="F314" i="13"/>
  <c r="E314" i="13"/>
  <c r="D314" i="13"/>
  <c r="C314" i="13"/>
  <c r="BS313" i="13"/>
  <c r="BR313" i="13"/>
  <c r="BQ313" i="13"/>
  <c r="BP313" i="13"/>
  <c r="BO313" i="13"/>
  <c r="BN313" i="13"/>
  <c r="BJ313" i="13"/>
  <c r="BI313" i="13"/>
  <c r="BH313" i="13"/>
  <c r="BG313" i="13"/>
  <c r="BF313" i="13"/>
  <c r="BE313" i="13"/>
  <c r="BA313" i="13"/>
  <c r="AZ313" i="13"/>
  <c r="AY313" i="13"/>
  <c r="AX313" i="13"/>
  <c r="AW313" i="13"/>
  <c r="AV313" i="13"/>
  <c r="AR313" i="13"/>
  <c r="AQ313" i="13"/>
  <c r="AP313" i="13"/>
  <c r="AO313" i="13"/>
  <c r="AN313" i="13"/>
  <c r="AM313" i="13"/>
  <c r="AI313" i="13"/>
  <c r="AH313" i="13"/>
  <c r="AG313" i="13"/>
  <c r="AF313" i="13"/>
  <c r="AE313" i="13"/>
  <c r="AD313" i="13"/>
  <c r="Z313" i="13"/>
  <c r="Y313" i="13"/>
  <c r="X313" i="13"/>
  <c r="W313" i="13"/>
  <c r="V313" i="13"/>
  <c r="U313" i="13"/>
  <c r="Q313" i="13"/>
  <c r="P313" i="13"/>
  <c r="O313" i="13"/>
  <c r="N313" i="13"/>
  <c r="M313" i="13"/>
  <c r="L313" i="13"/>
  <c r="H313" i="13"/>
  <c r="G313" i="13"/>
  <c r="F313" i="13"/>
  <c r="E313" i="13"/>
  <c r="D313" i="13"/>
  <c r="C313" i="13"/>
  <c r="BS312" i="13"/>
  <c r="BR312" i="13"/>
  <c r="BQ312" i="13"/>
  <c r="BP312" i="13"/>
  <c r="BO312" i="13"/>
  <c r="BN312" i="13"/>
  <c r="BJ312" i="13"/>
  <c r="BI312" i="13"/>
  <c r="BH312" i="13"/>
  <c r="BG312" i="13"/>
  <c r="BF312" i="13"/>
  <c r="BE312" i="13"/>
  <c r="BA312" i="13"/>
  <c r="AZ312" i="13"/>
  <c r="AY312" i="13"/>
  <c r="AX312" i="13"/>
  <c r="AW312" i="13"/>
  <c r="AV312" i="13"/>
  <c r="AR312" i="13"/>
  <c r="AQ312" i="13"/>
  <c r="AP312" i="13"/>
  <c r="AO312" i="13"/>
  <c r="AN312" i="13"/>
  <c r="AM312" i="13"/>
  <c r="AI312" i="13"/>
  <c r="AH312" i="13"/>
  <c r="AG312" i="13"/>
  <c r="AF312" i="13"/>
  <c r="AE312" i="13"/>
  <c r="AD312" i="13"/>
  <c r="Z312" i="13"/>
  <c r="Y312" i="13"/>
  <c r="X312" i="13"/>
  <c r="W312" i="13"/>
  <c r="V312" i="13"/>
  <c r="U312" i="13"/>
  <c r="Q312" i="13"/>
  <c r="P312" i="13"/>
  <c r="O312" i="13"/>
  <c r="N312" i="13"/>
  <c r="M312" i="13"/>
  <c r="L312" i="13"/>
  <c r="H312" i="13"/>
  <c r="G312" i="13"/>
  <c r="F312" i="13"/>
  <c r="E312" i="13"/>
  <c r="D312" i="13"/>
  <c r="C312" i="13"/>
  <c r="BS311" i="13"/>
  <c r="BR311" i="13"/>
  <c r="BQ311" i="13"/>
  <c r="BP311" i="13"/>
  <c r="BO311" i="13"/>
  <c r="BN311" i="13"/>
  <c r="BJ311" i="13"/>
  <c r="BI311" i="13"/>
  <c r="BH311" i="13"/>
  <c r="BG311" i="13"/>
  <c r="BF311" i="13"/>
  <c r="BE311" i="13"/>
  <c r="BA311" i="13"/>
  <c r="AZ311" i="13"/>
  <c r="AY311" i="13"/>
  <c r="AX311" i="13"/>
  <c r="AW311" i="13"/>
  <c r="AV311" i="13"/>
  <c r="AR311" i="13"/>
  <c r="AQ311" i="13"/>
  <c r="AP311" i="13"/>
  <c r="AO311" i="13"/>
  <c r="AN311" i="13"/>
  <c r="AM311" i="13"/>
  <c r="AI311" i="13"/>
  <c r="AH311" i="13"/>
  <c r="AG311" i="13"/>
  <c r="AF311" i="13"/>
  <c r="AE311" i="13"/>
  <c r="AD311" i="13"/>
  <c r="Z311" i="13"/>
  <c r="Y311" i="13"/>
  <c r="X311" i="13"/>
  <c r="W311" i="13"/>
  <c r="V311" i="13"/>
  <c r="U311" i="13"/>
  <c r="Q311" i="13"/>
  <c r="P311" i="13"/>
  <c r="O311" i="13"/>
  <c r="N311" i="13"/>
  <c r="M311" i="13"/>
  <c r="L311" i="13"/>
  <c r="H311" i="13"/>
  <c r="G311" i="13"/>
  <c r="F311" i="13"/>
  <c r="E311" i="13"/>
  <c r="D311" i="13"/>
  <c r="C311" i="13"/>
  <c r="BS310" i="13"/>
  <c r="BR310" i="13"/>
  <c r="BQ310" i="13"/>
  <c r="BP310" i="13"/>
  <c r="BO310" i="13"/>
  <c r="BN310" i="13"/>
  <c r="BJ310" i="13"/>
  <c r="BI310" i="13"/>
  <c r="BH310" i="13"/>
  <c r="BG310" i="13"/>
  <c r="BF310" i="13"/>
  <c r="BE310" i="13"/>
  <c r="BA310" i="13"/>
  <c r="AZ310" i="13"/>
  <c r="AY310" i="13"/>
  <c r="AX310" i="13"/>
  <c r="AW310" i="13"/>
  <c r="AV310" i="13"/>
  <c r="AR310" i="13"/>
  <c r="AQ310" i="13"/>
  <c r="AP310" i="13"/>
  <c r="AO310" i="13"/>
  <c r="AN310" i="13"/>
  <c r="AM310" i="13"/>
  <c r="AI310" i="13"/>
  <c r="AH310" i="13"/>
  <c r="AG310" i="13"/>
  <c r="AF310" i="13"/>
  <c r="AE310" i="13"/>
  <c r="AD310" i="13"/>
  <c r="Z310" i="13"/>
  <c r="Y310" i="13"/>
  <c r="X310" i="13"/>
  <c r="W310" i="13"/>
  <c r="V310" i="13"/>
  <c r="U310" i="13"/>
  <c r="Q310" i="13"/>
  <c r="P310" i="13"/>
  <c r="O310" i="13"/>
  <c r="N310" i="13"/>
  <c r="M310" i="13"/>
  <c r="L310" i="13"/>
  <c r="H310" i="13"/>
  <c r="G310" i="13"/>
  <c r="F310" i="13"/>
  <c r="E310" i="13"/>
  <c r="D310" i="13"/>
  <c r="C310" i="13"/>
  <c r="BS309" i="13"/>
  <c r="BR309" i="13"/>
  <c r="BQ309" i="13"/>
  <c r="BP309" i="13"/>
  <c r="BO309" i="13"/>
  <c r="BN309" i="13"/>
  <c r="BJ309" i="13"/>
  <c r="BI309" i="13"/>
  <c r="BH309" i="13"/>
  <c r="BG309" i="13"/>
  <c r="BF309" i="13"/>
  <c r="BE309" i="13"/>
  <c r="BA309" i="13"/>
  <c r="AZ309" i="13"/>
  <c r="AY309" i="13"/>
  <c r="AX309" i="13"/>
  <c r="AW309" i="13"/>
  <c r="AV309" i="13"/>
  <c r="AR309" i="13"/>
  <c r="AQ309" i="13"/>
  <c r="AP309" i="13"/>
  <c r="AO309" i="13"/>
  <c r="AN309" i="13"/>
  <c r="AM309" i="13"/>
  <c r="AI309" i="13"/>
  <c r="AH309" i="13"/>
  <c r="AG309" i="13"/>
  <c r="AF309" i="13"/>
  <c r="AE309" i="13"/>
  <c r="AD309" i="13"/>
  <c r="Z309" i="13"/>
  <c r="Y309" i="13"/>
  <c r="X309" i="13"/>
  <c r="W309" i="13"/>
  <c r="V309" i="13"/>
  <c r="U309" i="13"/>
  <c r="Q309" i="13"/>
  <c r="P309" i="13"/>
  <c r="O309" i="13"/>
  <c r="N309" i="13"/>
  <c r="M309" i="13"/>
  <c r="L309" i="13"/>
  <c r="H309" i="13"/>
  <c r="G309" i="13"/>
  <c r="F309" i="13"/>
  <c r="E309" i="13"/>
  <c r="D309" i="13"/>
  <c r="C309" i="13"/>
  <c r="BS308" i="13"/>
  <c r="BR308" i="13"/>
  <c r="BQ308" i="13"/>
  <c r="BP308" i="13"/>
  <c r="BO308" i="13"/>
  <c r="BN308" i="13"/>
  <c r="BJ308" i="13"/>
  <c r="BI308" i="13"/>
  <c r="BH308" i="13"/>
  <c r="BG308" i="13"/>
  <c r="BF308" i="13"/>
  <c r="BE308" i="13"/>
  <c r="BA308" i="13"/>
  <c r="AZ308" i="13"/>
  <c r="AY308" i="13"/>
  <c r="AX308" i="13"/>
  <c r="AW308" i="13"/>
  <c r="AV308" i="13"/>
  <c r="AR308" i="13"/>
  <c r="AQ308" i="13"/>
  <c r="AP308" i="13"/>
  <c r="AO308" i="13"/>
  <c r="AN308" i="13"/>
  <c r="AM308" i="13"/>
  <c r="AI308" i="13"/>
  <c r="AH308" i="13"/>
  <c r="AG308" i="13"/>
  <c r="AF308" i="13"/>
  <c r="AE308" i="13"/>
  <c r="AD308" i="13"/>
  <c r="Z308" i="13"/>
  <c r="Y308" i="13"/>
  <c r="X308" i="13"/>
  <c r="W308" i="13"/>
  <c r="V308" i="13"/>
  <c r="U308" i="13"/>
  <c r="Q308" i="13"/>
  <c r="P308" i="13"/>
  <c r="O308" i="13"/>
  <c r="N308" i="13"/>
  <c r="M308" i="13"/>
  <c r="L308" i="13"/>
  <c r="H308" i="13"/>
  <c r="G308" i="13"/>
  <c r="F308" i="13"/>
  <c r="E308" i="13"/>
  <c r="D308" i="13"/>
  <c r="C308" i="13"/>
  <c r="BS307" i="13"/>
  <c r="BR307" i="13"/>
  <c r="BQ307" i="13"/>
  <c r="BP307" i="13"/>
  <c r="BO307" i="13"/>
  <c r="BN307" i="13"/>
  <c r="BJ307" i="13"/>
  <c r="BI307" i="13"/>
  <c r="BH307" i="13"/>
  <c r="BG307" i="13"/>
  <c r="BF307" i="13"/>
  <c r="BE307" i="13"/>
  <c r="BA307" i="13"/>
  <c r="AZ307" i="13"/>
  <c r="AY307" i="13"/>
  <c r="AX307" i="13"/>
  <c r="AW307" i="13"/>
  <c r="AV307" i="13"/>
  <c r="AR307" i="13"/>
  <c r="AQ307" i="13"/>
  <c r="AP307" i="13"/>
  <c r="AO307" i="13"/>
  <c r="AN307" i="13"/>
  <c r="AM307" i="13"/>
  <c r="AI307" i="13"/>
  <c r="AH307" i="13"/>
  <c r="AG307" i="13"/>
  <c r="AF307" i="13"/>
  <c r="AE307" i="13"/>
  <c r="AD307" i="13"/>
  <c r="Z307" i="13"/>
  <c r="Y307" i="13"/>
  <c r="X307" i="13"/>
  <c r="W307" i="13"/>
  <c r="V307" i="13"/>
  <c r="U307" i="13"/>
  <c r="Q307" i="13"/>
  <c r="P307" i="13"/>
  <c r="O307" i="13"/>
  <c r="N307" i="13"/>
  <c r="M307" i="13"/>
  <c r="L307" i="13"/>
  <c r="H307" i="13"/>
  <c r="G307" i="13"/>
  <c r="F307" i="13"/>
  <c r="E307" i="13"/>
  <c r="D307" i="13"/>
  <c r="C307" i="13"/>
  <c r="BS306" i="13"/>
  <c r="BR306" i="13"/>
  <c r="BQ306" i="13"/>
  <c r="BP306" i="13"/>
  <c r="BO306" i="13"/>
  <c r="BN306" i="13"/>
  <c r="BJ306" i="13"/>
  <c r="BI306" i="13"/>
  <c r="BH306" i="13"/>
  <c r="BG306" i="13"/>
  <c r="BF306" i="13"/>
  <c r="BE306" i="13"/>
  <c r="BA306" i="13"/>
  <c r="AZ306" i="13"/>
  <c r="AY306" i="13"/>
  <c r="AX306" i="13"/>
  <c r="AW306" i="13"/>
  <c r="AV306" i="13"/>
  <c r="AR306" i="13"/>
  <c r="AQ306" i="13"/>
  <c r="AP306" i="13"/>
  <c r="AO306" i="13"/>
  <c r="AN306" i="13"/>
  <c r="AM306" i="13"/>
  <c r="AI306" i="13"/>
  <c r="AH306" i="13"/>
  <c r="AG306" i="13"/>
  <c r="AF306" i="13"/>
  <c r="AE306" i="13"/>
  <c r="AD306" i="13"/>
  <c r="Z306" i="13"/>
  <c r="Y306" i="13"/>
  <c r="X306" i="13"/>
  <c r="W306" i="13"/>
  <c r="V306" i="13"/>
  <c r="U306" i="13"/>
  <c r="Q306" i="13"/>
  <c r="P306" i="13"/>
  <c r="O306" i="13"/>
  <c r="N306" i="13"/>
  <c r="M306" i="13"/>
  <c r="L306" i="13"/>
  <c r="H306" i="13"/>
  <c r="G306" i="13"/>
  <c r="F306" i="13"/>
  <c r="E306" i="13"/>
  <c r="D306" i="13"/>
  <c r="C306" i="13"/>
  <c r="BS305" i="13"/>
  <c r="BR305" i="13"/>
  <c r="BQ305" i="13"/>
  <c r="BP305" i="13"/>
  <c r="BO305" i="13"/>
  <c r="BN305" i="13"/>
  <c r="BJ305" i="13"/>
  <c r="BI305" i="13"/>
  <c r="BH305" i="13"/>
  <c r="BG305" i="13"/>
  <c r="BF305" i="13"/>
  <c r="BE305" i="13"/>
  <c r="BA305" i="13"/>
  <c r="AZ305" i="13"/>
  <c r="AY305" i="13"/>
  <c r="AX305" i="13"/>
  <c r="AW305" i="13"/>
  <c r="AV305" i="13"/>
  <c r="AR305" i="13"/>
  <c r="AQ305" i="13"/>
  <c r="AP305" i="13"/>
  <c r="AO305" i="13"/>
  <c r="AN305" i="13"/>
  <c r="AM305" i="13"/>
  <c r="AI305" i="13"/>
  <c r="AH305" i="13"/>
  <c r="AG305" i="13"/>
  <c r="AF305" i="13"/>
  <c r="AE305" i="13"/>
  <c r="AD305" i="13"/>
  <c r="Z305" i="13"/>
  <c r="Y305" i="13"/>
  <c r="X305" i="13"/>
  <c r="W305" i="13"/>
  <c r="V305" i="13"/>
  <c r="U305" i="13"/>
  <c r="Q305" i="13"/>
  <c r="P305" i="13"/>
  <c r="O305" i="13"/>
  <c r="N305" i="13"/>
  <c r="M305" i="13"/>
  <c r="L305" i="13"/>
  <c r="H305" i="13"/>
  <c r="G305" i="13"/>
  <c r="F305" i="13"/>
  <c r="E305" i="13"/>
  <c r="D305" i="13"/>
  <c r="C305" i="13"/>
  <c r="BS304" i="13"/>
  <c r="BR304" i="13"/>
  <c r="BQ304" i="13"/>
  <c r="BP304" i="13"/>
  <c r="BO304" i="13"/>
  <c r="BN304" i="13"/>
  <c r="BJ304" i="13"/>
  <c r="BI304" i="13"/>
  <c r="BH304" i="13"/>
  <c r="BG304" i="13"/>
  <c r="BF304" i="13"/>
  <c r="BE304" i="13"/>
  <c r="BA304" i="13"/>
  <c r="AZ304" i="13"/>
  <c r="AY304" i="13"/>
  <c r="AX304" i="13"/>
  <c r="AW304" i="13"/>
  <c r="AV304" i="13"/>
  <c r="AR304" i="13"/>
  <c r="AQ304" i="13"/>
  <c r="AP304" i="13"/>
  <c r="AO304" i="13"/>
  <c r="AN304" i="13"/>
  <c r="AM304" i="13"/>
  <c r="AI304" i="13"/>
  <c r="AH304" i="13"/>
  <c r="AG304" i="13"/>
  <c r="AF304" i="13"/>
  <c r="AE304" i="13"/>
  <c r="AD304" i="13"/>
  <c r="Z304" i="13"/>
  <c r="Y304" i="13"/>
  <c r="X304" i="13"/>
  <c r="W304" i="13"/>
  <c r="V304" i="13"/>
  <c r="U304" i="13"/>
  <c r="Q304" i="13"/>
  <c r="P304" i="13"/>
  <c r="O304" i="13"/>
  <c r="N304" i="13"/>
  <c r="M304" i="13"/>
  <c r="L304" i="13"/>
  <c r="H304" i="13"/>
  <c r="G304" i="13"/>
  <c r="F304" i="13"/>
  <c r="E304" i="13"/>
  <c r="D304" i="13"/>
  <c r="C304" i="13"/>
  <c r="BS303" i="13"/>
  <c r="BR303" i="13"/>
  <c r="BQ303" i="13"/>
  <c r="BP303" i="13"/>
  <c r="BO303" i="13"/>
  <c r="BN303" i="13"/>
  <c r="BJ303" i="13"/>
  <c r="BI303" i="13"/>
  <c r="BH303" i="13"/>
  <c r="BG303" i="13"/>
  <c r="BF303" i="13"/>
  <c r="BE303" i="13"/>
  <c r="BA303" i="13"/>
  <c r="AZ303" i="13"/>
  <c r="AY303" i="13"/>
  <c r="AX303" i="13"/>
  <c r="AW303" i="13"/>
  <c r="AV303" i="13"/>
  <c r="AR303" i="13"/>
  <c r="AQ303" i="13"/>
  <c r="AP303" i="13"/>
  <c r="AO303" i="13"/>
  <c r="AN303" i="13"/>
  <c r="AM303" i="13"/>
  <c r="AI303" i="13"/>
  <c r="AH303" i="13"/>
  <c r="AG303" i="13"/>
  <c r="AF303" i="13"/>
  <c r="AE303" i="13"/>
  <c r="AD303" i="13"/>
  <c r="Z303" i="13"/>
  <c r="Y303" i="13"/>
  <c r="X303" i="13"/>
  <c r="W303" i="13"/>
  <c r="V303" i="13"/>
  <c r="U303" i="13"/>
  <c r="Q303" i="13"/>
  <c r="P303" i="13"/>
  <c r="O303" i="13"/>
  <c r="N303" i="13"/>
  <c r="M303" i="13"/>
  <c r="L303" i="13"/>
  <c r="H303" i="13"/>
  <c r="G303" i="13"/>
  <c r="F303" i="13"/>
  <c r="E303" i="13"/>
  <c r="D303" i="13"/>
  <c r="C303" i="13"/>
  <c r="BS302" i="13"/>
  <c r="BR302" i="13"/>
  <c r="BQ302" i="13"/>
  <c r="BP302" i="13"/>
  <c r="BO302" i="13"/>
  <c r="BN302" i="13"/>
  <c r="BJ302" i="13"/>
  <c r="BI302" i="13"/>
  <c r="BH302" i="13"/>
  <c r="BG302" i="13"/>
  <c r="BF302" i="13"/>
  <c r="BE302" i="13"/>
  <c r="BA302" i="13"/>
  <c r="AZ302" i="13"/>
  <c r="AY302" i="13"/>
  <c r="AX302" i="13"/>
  <c r="AW302" i="13"/>
  <c r="AV302" i="13"/>
  <c r="AR302" i="13"/>
  <c r="AQ302" i="13"/>
  <c r="AP302" i="13"/>
  <c r="AO302" i="13"/>
  <c r="AN302" i="13"/>
  <c r="AM302" i="13"/>
  <c r="AI302" i="13"/>
  <c r="AH302" i="13"/>
  <c r="AG302" i="13"/>
  <c r="AF302" i="13"/>
  <c r="AE302" i="13"/>
  <c r="AD302" i="13"/>
  <c r="Z302" i="13"/>
  <c r="Y302" i="13"/>
  <c r="X302" i="13"/>
  <c r="W302" i="13"/>
  <c r="V302" i="13"/>
  <c r="U302" i="13"/>
  <c r="Q302" i="13"/>
  <c r="P302" i="13"/>
  <c r="O302" i="13"/>
  <c r="N302" i="13"/>
  <c r="M302" i="13"/>
  <c r="L302" i="13"/>
  <c r="H302" i="13"/>
  <c r="G302" i="13"/>
  <c r="F302" i="13"/>
  <c r="E302" i="13"/>
  <c r="D302" i="13"/>
  <c r="C302" i="13"/>
  <c r="BS301" i="13"/>
  <c r="BR301" i="13"/>
  <c r="BQ301" i="13"/>
  <c r="BP301" i="13"/>
  <c r="BO301" i="13"/>
  <c r="BN301" i="13"/>
  <c r="BJ301" i="13"/>
  <c r="BI301" i="13"/>
  <c r="BH301" i="13"/>
  <c r="BG301" i="13"/>
  <c r="BF301" i="13"/>
  <c r="BE301" i="13"/>
  <c r="BA301" i="13"/>
  <c r="AZ301" i="13"/>
  <c r="AY301" i="13"/>
  <c r="AX301" i="13"/>
  <c r="AW301" i="13"/>
  <c r="AV301" i="13"/>
  <c r="AR301" i="13"/>
  <c r="AQ301" i="13"/>
  <c r="AP301" i="13"/>
  <c r="AO301" i="13"/>
  <c r="AN301" i="13"/>
  <c r="AM301" i="13"/>
  <c r="AI301" i="13"/>
  <c r="AH301" i="13"/>
  <c r="AG301" i="13"/>
  <c r="AF301" i="13"/>
  <c r="AE301" i="13"/>
  <c r="AD301" i="13"/>
  <c r="Z301" i="13"/>
  <c r="Y301" i="13"/>
  <c r="X301" i="13"/>
  <c r="W301" i="13"/>
  <c r="V301" i="13"/>
  <c r="U301" i="13"/>
  <c r="Q301" i="13"/>
  <c r="P301" i="13"/>
  <c r="O301" i="13"/>
  <c r="N301" i="13"/>
  <c r="M301" i="13"/>
  <c r="L301" i="13"/>
  <c r="H301" i="13"/>
  <c r="G301" i="13"/>
  <c r="F301" i="13"/>
  <c r="E301" i="13"/>
  <c r="D301" i="13"/>
  <c r="C301" i="13"/>
  <c r="BS300" i="13"/>
  <c r="BR300" i="13"/>
  <c r="BQ300" i="13"/>
  <c r="BP300" i="13"/>
  <c r="BO300" i="13"/>
  <c r="BN300" i="13"/>
  <c r="BJ300" i="13"/>
  <c r="BI300" i="13"/>
  <c r="BH300" i="13"/>
  <c r="BG300" i="13"/>
  <c r="BF300" i="13"/>
  <c r="BE300" i="13"/>
  <c r="BA300" i="13"/>
  <c r="AZ300" i="13"/>
  <c r="AY300" i="13"/>
  <c r="AX300" i="13"/>
  <c r="AW300" i="13"/>
  <c r="AV300" i="13"/>
  <c r="AR300" i="13"/>
  <c r="AQ300" i="13"/>
  <c r="AP300" i="13"/>
  <c r="AO300" i="13"/>
  <c r="AN300" i="13"/>
  <c r="AM300" i="13"/>
  <c r="AI300" i="13"/>
  <c r="AH300" i="13"/>
  <c r="AG300" i="13"/>
  <c r="AF300" i="13"/>
  <c r="AE300" i="13"/>
  <c r="AD300" i="13"/>
  <c r="Z300" i="13"/>
  <c r="Y300" i="13"/>
  <c r="X300" i="13"/>
  <c r="W300" i="13"/>
  <c r="V300" i="13"/>
  <c r="U300" i="13"/>
  <c r="Q300" i="13"/>
  <c r="P300" i="13"/>
  <c r="O300" i="13"/>
  <c r="N300" i="13"/>
  <c r="M300" i="13"/>
  <c r="L300" i="13"/>
  <c r="H300" i="13"/>
  <c r="G300" i="13"/>
  <c r="F300" i="13"/>
  <c r="E300" i="13"/>
  <c r="D300" i="13"/>
  <c r="C300" i="13"/>
  <c r="BS299" i="13"/>
  <c r="BR299" i="13"/>
  <c r="BQ299" i="13"/>
  <c r="BP299" i="13"/>
  <c r="BO299" i="13"/>
  <c r="BN299" i="13"/>
  <c r="BJ299" i="13"/>
  <c r="BI299" i="13"/>
  <c r="BH299" i="13"/>
  <c r="BG299" i="13"/>
  <c r="BF299" i="13"/>
  <c r="BE299" i="13"/>
  <c r="BA299" i="13"/>
  <c r="AZ299" i="13"/>
  <c r="AY299" i="13"/>
  <c r="AX299" i="13"/>
  <c r="AW299" i="13"/>
  <c r="AV299" i="13"/>
  <c r="AR299" i="13"/>
  <c r="AQ299" i="13"/>
  <c r="AP299" i="13"/>
  <c r="AO299" i="13"/>
  <c r="AN299" i="13"/>
  <c r="AM299" i="13"/>
  <c r="AI299" i="13"/>
  <c r="AH299" i="13"/>
  <c r="AG299" i="13"/>
  <c r="AF299" i="13"/>
  <c r="AE299" i="13"/>
  <c r="AD299" i="13"/>
  <c r="Z299" i="13"/>
  <c r="Y299" i="13"/>
  <c r="X299" i="13"/>
  <c r="W299" i="13"/>
  <c r="V299" i="13"/>
  <c r="U299" i="13"/>
  <c r="Q299" i="13"/>
  <c r="P299" i="13"/>
  <c r="O299" i="13"/>
  <c r="N299" i="13"/>
  <c r="M299" i="13"/>
  <c r="L299" i="13"/>
  <c r="H299" i="13"/>
  <c r="G299" i="13"/>
  <c r="F299" i="13"/>
  <c r="E299" i="13"/>
  <c r="D299" i="13"/>
  <c r="C299" i="13"/>
  <c r="BS298" i="13"/>
  <c r="BR298" i="13"/>
  <c r="BQ298" i="13"/>
  <c r="BP298" i="13"/>
  <c r="BO298" i="13"/>
  <c r="BN298" i="13"/>
  <c r="BJ298" i="13"/>
  <c r="BI298" i="13"/>
  <c r="BH298" i="13"/>
  <c r="BG298" i="13"/>
  <c r="BF298" i="13"/>
  <c r="BE298" i="13"/>
  <c r="BA298" i="13"/>
  <c r="AZ298" i="13"/>
  <c r="AY298" i="13"/>
  <c r="AX298" i="13"/>
  <c r="AW298" i="13"/>
  <c r="AV298" i="13"/>
  <c r="AR298" i="13"/>
  <c r="AQ298" i="13"/>
  <c r="AP298" i="13"/>
  <c r="AO298" i="13"/>
  <c r="AN298" i="13"/>
  <c r="AM298" i="13"/>
  <c r="AI298" i="13"/>
  <c r="AH298" i="13"/>
  <c r="AG298" i="13"/>
  <c r="AF298" i="13"/>
  <c r="AE298" i="13"/>
  <c r="AD298" i="13"/>
  <c r="Z298" i="13"/>
  <c r="Y298" i="13"/>
  <c r="X298" i="13"/>
  <c r="W298" i="13"/>
  <c r="V298" i="13"/>
  <c r="U298" i="13"/>
  <c r="Q298" i="13"/>
  <c r="P298" i="13"/>
  <c r="O298" i="13"/>
  <c r="N298" i="13"/>
  <c r="M298" i="13"/>
  <c r="L298" i="13"/>
  <c r="H298" i="13"/>
  <c r="G298" i="13"/>
  <c r="F298" i="13"/>
  <c r="E298" i="13"/>
  <c r="D298" i="13"/>
  <c r="C298" i="13"/>
  <c r="BS297" i="13"/>
  <c r="BR297" i="13"/>
  <c r="BQ297" i="13"/>
  <c r="BP297" i="13"/>
  <c r="BO297" i="13"/>
  <c r="BN297" i="13"/>
  <c r="BJ297" i="13"/>
  <c r="BI297" i="13"/>
  <c r="BH297" i="13"/>
  <c r="BG297" i="13"/>
  <c r="BF297" i="13"/>
  <c r="BE297" i="13"/>
  <c r="BA297" i="13"/>
  <c r="AZ297" i="13"/>
  <c r="AY297" i="13"/>
  <c r="AX297" i="13"/>
  <c r="AW297" i="13"/>
  <c r="AV297" i="13"/>
  <c r="AR297" i="13"/>
  <c r="AQ297" i="13"/>
  <c r="AP297" i="13"/>
  <c r="AO297" i="13"/>
  <c r="AN297" i="13"/>
  <c r="AM297" i="13"/>
  <c r="AI297" i="13"/>
  <c r="AH297" i="13"/>
  <c r="AG297" i="13"/>
  <c r="AF297" i="13"/>
  <c r="AE297" i="13"/>
  <c r="AD297" i="13"/>
  <c r="Z297" i="13"/>
  <c r="Y297" i="13"/>
  <c r="X297" i="13"/>
  <c r="W297" i="13"/>
  <c r="V297" i="13"/>
  <c r="U297" i="13"/>
  <c r="Q297" i="13"/>
  <c r="P297" i="13"/>
  <c r="O297" i="13"/>
  <c r="N297" i="13"/>
  <c r="M297" i="13"/>
  <c r="L297" i="13"/>
  <c r="H297" i="13"/>
  <c r="G297" i="13"/>
  <c r="F297" i="13"/>
  <c r="E297" i="13"/>
  <c r="D297" i="13"/>
  <c r="C297" i="13"/>
  <c r="BS296" i="13"/>
  <c r="BR296" i="13"/>
  <c r="BQ296" i="13"/>
  <c r="BP296" i="13"/>
  <c r="BO296" i="13"/>
  <c r="BN296" i="13"/>
  <c r="BJ296" i="13"/>
  <c r="BI296" i="13"/>
  <c r="BH296" i="13"/>
  <c r="BG296" i="13"/>
  <c r="BF296" i="13"/>
  <c r="BE296" i="13"/>
  <c r="BA296" i="13"/>
  <c r="AZ296" i="13"/>
  <c r="AY296" i="13"/>
  <c r="AX296" i="13"/>
  <c r="AW296" i="13"/>
  <c r="AV296" i="13"/>
  <c r="AR296" i="13"/>
  <c r="AQ296" i="13"/>
  <c r="AP296" i="13"/>
  <c r="AO296" i="13"/>
  <c r="AN296" i="13"/>
  <c r="AM296" i="13"/>
  <c r="AI296" i="13"/>
  <c r="AH296" i="13"/>
  <c r="AG296" i="13"/>
  <c r="AF296" i="13"/>
  <c r="AE296" i="13"/>
  <c r="AD296" i="13"/>
  <c r="Z296" i="13"/>
  <c r="Y296" i="13"/>
  <c r="X296" i="13"/>
  <c r="W296" i="13"/>
  <c r="V296" i="13"/>
  <c r="U296" i="13"/>
  <c r="Q296" i="13"/>
  <c r="P296" i="13"/>
  <c r="O296" i="13"/>
  <c r="N296" i="13"/>
  <c r="M296" i="13"/>
  <c r="L296" i="13"/>
  <c r="H296" i="13"/>
  <c r="G296" i="13"/>
  <c r="F296" i="13"/>
  <c r="E296" i="13"/>
  <c r="D296" i="13"/>
  <c r="C296" i="13"/>
  <c r="BS295" i="13"/>
  <c r="BR295" i="13"/>
  <c r="BQ295" i="13"/>
  <c r="BP295" i="13"/>
  <c r="BO295" i="13"/>
  <c r="BN295" i="13"/>
  <c r="BJ295" i="13"/>
  <c r="BI295" i="13"/>
  <c r="BH295" i="13"/>
  <c r="BG295" i="13"/>
  <c r="BF295" i="13"/>
  <c r="BE295" i="13"/>
  <c r="BA295" i="13"/>
  <c r="AZ295" i="13"/>
  <c r="AY295" i="13"/>
  <c r="AX295" i="13"/>
  <c r="AW295" i="13"/>
  <c r="AV295" i="13"/>
  <c r="AR295" i="13"/>
  <c r="AQ295" i="13"/>
  <c r="AP295" i="13"/>
  <c r="AO295" i="13"/>
  <c r="AN295" i="13"/>
  <c r="AM295" i="13"/>
  <c r="AI295" i="13"/>
  <c r="AH295" i="13"/>
  <c r="AG295" i="13"/>
  <c r="AF295" i="13"/>
  <c r="AE295" i="13"/>
  <c r="AD295" i="13"/>
  <c r="Z295" i="13"/>
  <c r="Y295" i="13"/>
  <c r="X295" i="13"/>
  <c r="W295" i="13"/>
  <c r="V295" i="13"/>
  <c r="U295" i="13"/>
  <c r="Q295" i="13"/>
  <c r="P295" i="13"/>
  <c r="O295" i="13"/>
  <c r="N295" i="13"/>
  <c r="M295" i="13"/>
  <c r="L295" i="13"/>
  <c r="H295" i="13"/>
  <c r="G295" i="13"/>
  <c r="F295" i="13"/>
  <c r="E295" i="13"/>
  <c r="D295" i="13"/>
  <c r="C295" i="13"/>
  <c r="BS294" i="13"/>
  <c r="BR294" i="13"/>
  <c r="BQ294" i="13"/>
  <c r="BP294" i="13"/>
  <c r="BO294" i="13"/>
  <c r="BN294" i="13"/>
  <c r="BJ294" i="13"/>
  <c r="BI294" i="13"/>
  <c r="BH294" i="13"/>
  <c r="BG294" i="13"/>
  <c r="BF294" i="13"/>
  <c r="BE294" i="13"/>
  <c r="BA294" i="13"/>
  <c r="AZ294" i="13"/>
  <c r="AY294" i="13"/>
  <c r="AX294" i="13"/>
  <c r="AW294" i="13"/>
  <c r="AV294" i="13"/>
  <c r="AR294" i="13"/>
  <c r="AQ294" i="13"/>
  <c r="AP294" i="13"/>
  <c r="AO294" i="13"/>
  <c r="AN294" i="13"/>
  <c r="AM294" i="13"/>
  <c r="AI294" i="13"/>
  <c r="AH294" i="13"/>
  <c r="AG294" i="13"/>
  <c r="AF294" i="13"/>
  <c r="AE294" i="13"/>
  <c r="AD294" i="13"/>
  <c r="Z294" i="13"/>
  <c r="Y294" i="13"/>
  <c r="X294" i="13"/>
  <c r="W294" i="13"/>
  <c r="V294" i="13"/>
  <c r="U294" i="13"/>
  <c r="Q294" i="13"/>
  <c r="P294" i="13"/>
  <c r="O294" i="13"/>
  <c r="N294" i="13"/>
  <c r="M294" i="13"/>
  <c r="L294" i="13"/>
  <c r="H294" i="13"/>
  <c r="G294" i="13"/>
  <c r="F294" i="13"/>
  <c r="E294" i="13"/>
  <c r="D294" i="13"/>
  <c r="C294" i="13"/>
  <c r="BS293" i="13"/>
  <c r="BR293" i="13"/>
  <c r="BQ293" i="13"/>
  <c r="BP293" i="13"/>
  <c r="BO293" i="13"/>
  <c r="BN293" i="13"/>
  <c r="BJ293" i="13"/>
  <c r="BI293" i="13"/>
  <c r="BH293" i="13"/>
  <c r="BG293" i="13"/>
  <c r="BF293" i="13"/>
  <c r="BE293" i="13"/>
  <c r="BA293" i="13"/>
  <c r="AZ293" i="13"/>
  <c r="AY293" i="13"/>
  <c r="AX293" i="13"/>
  <c r="AW293" i="13"/>
  <c r="AV293" i="13"/>
  <c r="AR293" i="13"/>
  <c r="AQ293" i="13"/>
  <c r="AP293" i="13"/>
  <c r="AO293" i="13"/>
  <c r="AN293" i="13"/>
  <c r="AM293" i="13"/>
  <c r="AI293" i="13"/>
  <c r="AH293" i="13"/>
  <c r="AG293" i="13"/>
  <c r="AF293" i="13"/>
  <c r="AE293" i="13"/>
  <c r="AD293" i="13"/>
  <c r="Z293" i="13"/>
  <c r="Y293" i="13"/>
  <c r="X293" i="13"/>
  <c r="W293" i="13"/>
  <c r="V293" i="13"/>
  <c r="U293" i="13"/>
  <c r="Q293" i="13"/>
  <c r="P293" i="13"/>
  <c r="O293" i="13"/>
  <c r="N293" i="13"/>
  <c r="M293" i="13"/>
  <c r="L293" i="13"/>
  <c r="H293" i="13"/>
  <c r="G293" i="13"/>
  <c r="F293" i="13"/>
  <c r="E293" i="13"/>
  <c r="D293" i="13"/>
  <c r="C293" i="13"/>
  <c r="BS292" i="13"/>
  <c r="BR292" i="13"/>
  <c r="BQ292" i="13"/>
  <c r="BP292" i="13"/>
  <c r="BO292" i="13"/>
  <c r="BN292" i="13"/>
  <c r="BJ292" i="13"/>
  <c r="BI292" i="13"/>
  <c r="BH292" i="13"/>
  <c r="BG292" i="13"/>
  <c r="BF292" i="13"/>
  <c r="BE292" i="13"/>
  <c r="BA292" i="13"/>
  <c r="AZ292" i="13"/>
  <c r="AY292" i="13"/>
  <c r="AX292" i="13"/>
  <c r="AW292" i="13"/>
  <c r="AV292" i="13"/>
  <c r="AR292" i="13"/>
  <c r="AQ292" i="13"/>
  <c r="AP292" i="13"/>
  <c r="AO292" i="13"/>
  <c r="AN292" i="13"/>
  <c r="AM292" i="13"/>
  <c r="AI292" i="13"/>
  <c r="AH292" i="13"/>
  <c r="AG292" i="13"/>
  <c r="AF292" i="13"/>
  <c r="AE292" i="13"/>
  <c r="AD292" i="13"/>
  <c r="Z292" i="13"/>
  <c r="Y292" i="13"/>
  <c r="X292" i="13"/>
  <c r="W292" i="13"/>
  <c r="V292" i="13"/>
  <c r="U292" i="13"/>
  <c r="Q292" i="13"/>
  <c r="P292" i="13"/>
  <c r="O292" i="13"/>
  <c r="N292" i="13"/>
  <c r="M292" i="13"/>
  <c r="L292" i="13"/>
  <c r="H292" i="13"/>
  <c r="G292" i="13"/>
  <c r="F292" i="13"/>
  <c r="E292" i="13"/>
  <c r="D292" i="13"/>
  <c r="C292" i="13"/>
  <c r="BS291" i="13"/>
  <c r="BR291" i="13"/>
  <c r="BQ291" i="13"/>
  <c r="BP291" i="13"/>
  <c r="BO291" i="13"/>
  <c r="BN291" i="13"/>
  <c r="BJ291" i="13"/>
  <c r="BI291" i="13"/>
  <c r="BH291" i="13"/>
  <c r="BG291" i="13"/>
  <c r="BF291" i="13"/>
  <c r="BE291" i="13"/>
  <c r="BA291" i="13"/>
  <c r="AZ291" i="13"/>
  <c r="AY291" i="13"/>
  <c r="AX291" i="13"/>
  <c r="AW291" i="13"/>
  <c r="AV291" i="13"/>
  <c r="AR291" i="13"/>
  <c r="AQ291" i="13"/>
  <c r="AP291" i="13"/>
  <c r="AO291" i="13"/>
  <c r="AN291" i="13"/>
  <c r="AM291" i="13"/>
  <c r="AI291" i="13"/>
  <c r="AH291" i="13"/>
  <c r="AG291" i="13"/>
  <c r="AF291" i="13"/>
  <c r="AE291" i="13"/>
  <c r="AD291" i="13"/>
  <c r="Z291" i="13"/>
  <c r="Y291" i="13"/>
  <c r="X291" i="13"/>
  <c r="W291" i="13"/>
  <c r="V291" i="13"/>
  <c r="U291" i="13"/>
  <c r="Q291" i="13"/>
  <c r="P291" i="13"/>
  <c r="O291" i="13"/>
  <c r="N291" i="13"/>
  <c r="M291" i="13"/>
  <c r="L291" i="13"/>
  <c r="H291" i="13"/>
  <c r="G291" i="13"/>
  <c r="F291" i="13"/>
  <c r="E291" i="13"/>
  <c r="D291" i="13"/>
  <c r="C291" i="13"/>
  <c r="BS290" i="13"/>
  <c r="BR290" i="13"/>
  <c r="BQ290" i="13"/>
  <c r="BP290" i="13"/>
  <c r="BO290" i="13"/>
  <c r="BN290" i="13"/>
  <c r="BJ290" i="13"/>
  <c r="BI290" i="13"/>
  <c r="BH290" i="13"/>
  <c r="BG290" i="13"/>
  <c r="BF290" i="13"/>
  <c r="BE290" i="13"/>
  <c r="BA290" i="13"/>
  <c r="AZ290" i="13"/>
  <c r="AY290" i="13"/>
  <c r="AX290" i="13"/>
  <c r="AW290" i="13"/>
  <c r="AV290" i="13"/>
  <c r="AR290" i="13"/>
  <c r="AQ290" i="13"/>
  <c r="AP290" i="13"/>
  <c r="AO290" i="13"/>
  <c r="AN290" i="13"/>
  <c r="AM290" i="13"/>
  <c r="AI290" i="13"/>
  <c r="AH290" i="13"/>
  <c r="AG290" i="13"/>
  <c r="AF290" i="13"/>
  <c r="AE290" i="13"/>
  <c r="AD290" i="13"/>
  <c r="Z290" i="13"/>
  <c r="Y290" i="13"/>
  <c r="X290" i="13"/>
  <c r="W290" i="13"/>
  <c r="V290" i="13"/>
  <c r="U290" i="13"/>
  <c r="Q290" i="13"/>
  <c r="P290" i="13"/>
  <c r="O290" i="13"/>
  <c r="N290" i="13"/>
  <c r="M290" i="13"/>
  <c r="L290" i="13"/>
  <c r="H290" i="13"/>
  <c r="G290" i="13"/>
  <c r="F290" i="13"/>
  <c r="E290" i="13"/>
  <c r="D290" i="13"/>
  <c r="C290" i="13"/>
  <c r="BS289" i="13"/>
  <c r="BR289" i="13"/>
  <c r="BQ289" i="13"/>
  <c r="BP289" i="13"/>
  <c r="BO289" i="13"/>
  <c r="BN289" i="13"/>
  <c r="BJ289" i="13"/>
  <c r="BI289" i="13"/>
  <c r="BH289" i="13"/>
  <c r="BG289" i="13"/>
  <c r="BF289" i="13"/>
  <c r="BE289" i="13"/>
  <c r="BA289" i="13"/>
  <c r="AZ289" i="13"/>
  <c r="AY289" i="13"/>
  <c r="AX289" i="13"/>
  <c r="AW289" i="13"/>
  <c r="AV289" i="13"/>
  <c r="AR289" i="13"/>
  <c r="AQ289" i="13"/>
  <c r="AP289" i="13"/>
  <c r="AO289" i="13"/>
  <c r="AN289" i="13"/>
  <c r="AM289" i="13"/>
  <c r="AI289" i="13"/>
  <c r="AH289" i="13"/>
  <c r="AG289" i="13"/>
  <c r="AF289" i="13"/>
  <c r="AE289" i="13"/>
  <c r="AD289" i="13"/>
  <c r="Z289" i="13"/>
  <c r="Y289" i="13"/>
  <c r="X289" i="13"/>
  <c r="W289" i="13"/>
  <c r="V289" i="13"/>
  <c r="U289" i="13"/>
  <c r="Q289" i="13"/>
  <c r="P289" i="13"/>
  <c r="O289" i="13"/>
  <c r="N289" i="13"/>
  <c r="M289" i="13"/>
  <c r="L289" i="13"/>
  <c r="H289" i="13"/>
  <c r="G289" i="13"/>
  <c r="F289" i="13"/>
  <c r="E289" i="13"/>
  <c r="D289" i="13"/>
  <c r="C289" i="13"/>
  <c r="BS288" i="13"/>
  <c r="BR288" i="13"/>
  <c r="BQ288" i="13"/>
  <c r="BP288" i="13"/>
  <c r="BO288" i="13"/>
  <c r="BN288" i="13"/>
  <c r="BJ288" i="13"/>
  <c r="BI288" i="13"/>
  <c r="BH288" i="13"/>
  <c r="BG288" i="13"/>
  <c r="BF288" i="13"/>
  <c r="BE288" i="13"/>
  <c r="BA288" i="13"/>
  <c r="AZ288" i="13"/>
  <c r="AY288" i="13"/>
  <c r="AX288" i="13"/>
  <c r="AW288" i="13"/>
  <c r="AV288" i="13"/>
  <c r="AR288" i="13"/>
  <c r="AQ288" i="13"/>
  <c r="AP288" i="13"/>
  <c r="AO288" i="13"/>
  <c r="AN288" i="13"/>
  <c r="AM288" i="13"/>
  <c r="AI288" i="13"/>
  <c r="AH288" i="13"/>
  <c r="AG288" i="13"/>
  <c r="AF288" i="13"/>
  <c r="AE288" i="13"/>
  <c r="AD288" i="13"/>
  <c r="Z288" i="13"/>
  <c r="Y288" i="13"/>
  <c r="X288" i="13"/>
  <c r="W288" i="13"/>
  <c r="V288" i="13"/>
  <c r="U288" i="13"/>
  <c r="Q288" i="13"/>
  <c r="P288" i="13"/>
  <c r="O288" i="13"/>
  <c r="N288" i="13"/>
  <c r="M288" i="13"/>
  <c r="L288" i="13"/>
  <c r="H288" i="13"/>
  <c r="G288" i="13"/>
  <c r="F288" i="13"/>
  <c r="E288" i="13"/>
  <c r="D288" i="13"/>
  <c r="C288" i="13"/>
  <c r="BS287" i="13"/>
  <c r="BR287" i="13"/>
  <c r="BQ287" i="13"/>
  <c r="BP287" i="13"/>
  <c r="BO287" i="13"/>
  <c r="BN287" i="13"/>
  <c r="BJ287" i="13"/>
  <c r="BI287" i="13"/>
  <c r="BH287" i="13"/>
  <c r="BG287" i="13"/>
  <c r="BF287" i="13"/>
  <c r="BE287" i="13"/>
  <c r="BA287" i="13"/>
  <c r="AZ287" i="13"/>
  <c r="AY287" i="13"/>
  <c r="AX287" i="13"/>
  <c r="AW287" i="13"/>
  <c r="AV287" i="13"/>
  <c r="AR287" i="13"/>
  <c r="AQ287" i="13"/>
  <c r="AP287" i="13"/>
  <c r="AO287" i="13"/>
  <c r="AN287" i="13"/>
  <c r="AM287" i="13"/>
  <c r="AI287" i="13"/>
  <c r="AH287" i="13"/>
  <c r="AG287" i="13"/>
  <c r="AF287" i="13"/>
  <c r="AE287" i="13"/>
  <c r="AD287" i="13"/>
  <c r="Z287" i="13"/>
  <c r="Y287" i="13"/>
  <c r="X287" i="13"/>
  <c r="W287" i="13"/>
  <c r="V287" i="13"/>
  <c r="U287" i="13"/>
  <c r="Q287" i="13"/>
  <c r="P287" i="13"/>
  <c r="O287" i="13"/>
  <c r="N287" i="13"/>
  <c r="M287" i="13"/>
  <c r="L287" i="13"/>
  <c r="H287" i="13"/>
  <c r="G287" i="13"/>
  <c r="F287" i="13"/>
  <c r="E287" i="13"/>
  <c r="D287" i="13"/>
  <c r="C287" i="13"/>
  <c r="BS286" i="13"/>
  <c r="BR286" i="13"/>
  <c r="BQ286" i="13"/>
  <c r="BP286" i="13"/>
  <c r="BO286" i="13"/>
  <c r="BN286" i="13"/>
  <c r="BJ286" i="13"/>
  <c r="BI286" i="13"/>
  <c r="BH286" i="13"/>
  <c r="BG286" i="13"/>
  <c r="BF286" i="13"/>
  <c r="BE286" i="13"/>
  <c r="BA286" i="13"/>
  <c r="AZ286" i="13"/>
  <c r="AY286" i="13"/>
  <c r="AX286" i="13"/>
  <c r="AW286" i="13"/>
  <c r="AV286" i="13"/>
  <c r="AR286" i="13"/>
  <c r="AQ286" i="13"/>
  <c r="AP286" i="13"/>
  <c r="AO286" i="13"/>
  <c r="AN286" i="13"/>
  <c r="AM286" i="13"/>
  <c r="AI286" i="13"/>
  <c r="AH286" i="13"/>
  <c r="AG286" i="13"/>
  <c r="AF286" i="13"/>
  <c r="AE286" i="13"/>
  <c r="AD286" i="13"/>
  <c r="Z286" i="13"/>
  <c r="Y286" i="13"/>
  <c r="X286" i="13"/>
  <c r="W286" i="13"/>
  <c r="V286" i="13"/>
  <c r="U286" i="13"/>
  <c r="Q286" i="13"/>
  <c r="P286" i="13"/>
  <c r="O286" i="13"/>
  <c r="N286" i="13"/>
  <c r="M286" i="13"/>
  <c r="L286" i="13"/>
  <c r="H286" i="13"/>
  <c r="G286" i="13"/>
  <c r="F286" i="13"/>
  <c r="E286" i="13"/>
  <c r="D286" i="13"/>
  <c r="C286" i="13"/>
  <c r="BS285" i="13"/>
  <c r="BR285" i="13"/>
  <c r="BQ285" i="13"/>
  <c r="BP285" i="13"/>
  <c r="BO285" i="13"/>
  <c r="BN285" i="13"/>
  <c r="BJ285" i="13"/>
  <c r="BI285" i="13"/>
  <c r="BH285" i="13"/>
  <c r="BG285" i="13"/>
  <c r="BF285" i="13"/>
  <c r="BE285" i="13"/>
  <c r="BA285" i="13"/>
  <c r="AZ285" i="13"/>
  <c r="AY285" i="13"/>
  <c r="AX285" i="13"/>
  <c r="AW285" i="13"/>
  <c r="AV285" i="13"/>
  <c r="AR285" i="13"/>
  <c r="AQ285" i="13"/>
  <c r="AP285" i="13"/>
  <c r="AO285" i="13"/>
  <c r="AN285" i="13"/>
  <c r="AM285" i="13"/>
  <c r="AI285" i="13"/>
  <c r="AH285" i="13"/>
  <c r="AG285" i="13"/>
  <c r="AF285" i="13"/>
  <c r="AE285" i="13"/>
  <c r="AD285" i="13"/>
  <c r="Z285" i="13"/>
  <c r="Y285" i="13"/>
  <c r="X285" i="13"/>
  <c r="W285" i="13"/>
  <c r="V285" i="13"/>
  <c r="U285" i="13"/>
  <c r="Q285" i="13"/>
  <c r="P285" i="13"/>
  <c r="O285" i="13"/>
  <c r="N285" i="13"/>
  <c r="M285" i="13"/>
  <c r="L285" i="13"/>
  <c r="H285" i="13"/>
  <c r="G285" i="13"/>
  <c r="F285" i="13"/>
  <c r="E285" i="13"/>
  <c r="D285" i="13"/>
  <c r="C285" i="13"/>
  <c r="BS284" i="13"/>
  <c r="BR284" i="13"/>
  <c r="BQ284" i="13"/>
  <c r="BP284" i="13"/>
  <c r="BO284" i="13"/>
  <c r="BN284" i="13"/>
  <c r="BJ284" i="13"/>
  <c r="BI284" i="13"/>
  <c r="BH284" i="13"/>
  <c r="BG284" i="13"/>
  <c r="BF284" i="13"/>
  <c r="BE284" i="13"/>
  <c r="BA284" i="13"/>
  <c r="AZ284" i="13"/>
  <c r="AY284" i="13"/>
  <c r="AX284" i="13"/>
  <c r="AW284" i="13"/>
  <c r="AV284" i="13"/>
  <c r="AR284" i="13"/>
  <c r="AQ284" i="13"/>
  <c r="AP284" i="13"/>
  <c r="AO284" i="13"/>
  <c r="AN284" i="13"/>
  <c r="AM284" i="13"/>
  <c r="AI284" i="13"/>
  <c r="AH284" i="13"/>
  <c r="AG284" i="13"/>
  <c r="AF284" i="13"/>
  <c r="AE284" i="13"/>
  <c r="AD284" i="13"/>
  <c r="Z284" i="13"/>
  <c r="Y284" i="13"/>
  <c r="X284" i="13"/>
  <c r="W284" i="13"/>
  <c r="V284" i="13"/>
  <c r="U284" i="13"/>
  <c r="Q284" i="13"/>
  <c r="P284" i="13"/>
  <c r="O284" i="13"/>
  <c r="N284" i="13"/>
  <c r="M284" i="13"/>
  <c r="L284" i="13"/>
  <c r="H284" i="13"/>
  <c r="G284" i="13"/>
  <c r="F284" i="13"/>
  <c r="E284" i="13"/>
  <c r="D284" i="13"/>
  <c r="C284" i="13"/>
  <c r="BS283" i="13"/>
  <c r="BR283" i="13"/>
  <c r="BQ283" i="13"/>
  <c r="BP283" i="13"/>
  <c r="BO283" i="13"/>
  <c r="BN283" i="13"/>
  <c r="BJ283" i="13"/>
  <c r="BI283" i="13"/>
  <c r="BH283" i="13"/>
  <c r="BG283" i="13"/>
  <c r="BF283" i="13"/>
  <c r="BE283" i="13"/>
  <c r="BA283" i="13"/>
  <c r="AZ283" i="13"/>
  <c r="AY283" i="13"/>
  <c r="AX283" i="13"/>
  <c r="AW283" i="13"/>
  <c r="AV283" i="13"/>
  <c r="AR283" i="13"/>
  <c r="AQ283" i="13"/>
  <c r="AP283" i="13"/>
  <c r="AO283" i="13"/>
  <c r="AN283" i="13"/>
  <c r="AM283" i="13"/>
  <c r="AI283" i="13"/>
  <c r="AH283" i="13"/>
  <c r="AG283" i="13"/>
  <c r="AF283" i="13"/>
  <c r="AE283" i="13"/>
  <c r="AD283" i="13"/>
  <c r="Z283" i="13"/>
  <c r="Y283" i="13"/>
  <c r="X283" i="13"/>
  <c r="W283" i="13"/>
  <c r="V283" i="13"/>
  <c r="U283" i="13"/>
  <c r="Q283" i="13"/>
  <c r="P283" i="13"/>
  <c r="O283" i="13"/>
  <c r="N283" i="13"/>
  <c r="M283" i="13"/>
  <c r="L283" i="13"/>
  <c r="H283" i="13"/>
  <c r="G283" i="13"/>
  <c r="F283" i="13"/>
  <c r="E283" i="13"/>
  <c r="D283" i="13"/>
  <c r="C283" i="13"/>
  <c r="BS282" i="13"/>
  <c r="BR282" i="13"/>
  <c r="BQ282" i="13"/>
  <c r="BP282" i="13"/>
  <c r="BO282" i="13"/>
  <c r="BN282" i="13"/>
  <c r="BJ282" i="13"/>
  <c r="BI282" i="13"/>
  <c r="BH282" i="13"/>
  <c r="BG282" i="13"/>
  <c r="BF282" i="13"/>
  <c r="BE282" i="13"/>
  <c r="BA282" i="13"/>
  <c r="AZ282" i="13"/>
  <c r="AY282" i="13"/>
  <c r="AX282" i="13"/>
  <c r="AW282" i="13"/>
  <c r="AV282" i="13"/>
  <c r="AR282" i="13"/>
  <c r="AQ282" i="13"/>
  <c r="AP282" i="13"/>
  <c r="AO282" i="13"/>
  <c r="AN282" i="13"/>
  <c r="AM282" i="13"/>
  <c r="AI282" i="13"/>
  <c r="AH282" i="13"/>
  <c r="AG282" i="13"/>
  <c r="AF282" i="13"/>
  <c r="AE282" i="13"/>
  <c r="AD282" i="13"/>
  <c r="Z282" i="13"/>
  <c r="Y282" i="13"/>
  <c r="X282" i="13"/>
  <c r="W282" i="13"/>
  <c r="V282" i="13"/>
  <c r="U282" i="13"/>
  <c r="Q282" i="13"/>
  <c r="P282" i="13"/>
  <c r="O282" i="13"/>
  <c r="N282" i="13"/>
  <c r="M282" i="13"/>
  <c r="L282" i="13"/>
  <c r="H282" i="13"/>
  <c r="G282" i="13"/>
  <c r="F282" i="13"/>
  <c r="E282" i="13"/>
  <c r="D282" i="13"/>
  <c r="C282" i="13"/>
  <c r="BS281" i="13"/>
  <c r="BR281" i="13"/>
  <c r="BQ281" i="13"/>
  <c r="BP281" i="13"/>
  <c r="BO281" i="13"/>
  <c r="BN281" i="13"/>
  <c r="BJ281" i="13"/>
  <c r="BI281" i="13"/>
  <c r="BH281" i="13"/>
  <c r="BG281" i="13"/>
  <c r="BF281" i="13"/>
  <c r="BE281" i="13"/>
  <c r="BA281" i="13"/>
  <c r="AZ281" i="13"/>
  <c r="AY281" i="13"/>
  <c r="AX281" i="13"/>
  <c r="AW281" i="13"/>
  <c r="AV281" i="13"/>
  <c r="AR281" i="13"/>
  <c r="AQ281" i="13"/>
  <c r="AP281" i="13"/>
  <c r="AO281" i="13"/>
  <c r="AN281" i="13"/>
  <c r="AM281" i="13"/>
  <c r="AI281" i="13"/>
  <c r="AH281" i="13"/>
  <c r="AG281" i="13"/>
  <c r="AF281" i="13"/>
  <c r="AE281" i="13"/>
  <c r="AD281" i="13"/>
  <c r="Z281" i="13"/>
  <c r="Y281" i="13"/>
  <c r="X281" i="13"/>
  <c r="W281" i="13"/>
  <c r="V281" i="13"/>
  <c r="U281" i="13"/>
  <c r="Q281" i="13"/>
  <c r="P281" i="13"/>
  <c r="O281" i="13"/>
  <c r="N281" i="13"/>
  <c r="M281" i="13"/>
  <c r="L281" i="13"/>
  <c r="H281" i="13"/>
  <c r="G281" i="13"/>
  <c r="F281" i="13"/>
  <c r="E281" i="13"/>
  <c r="D281" i="13"/>
  <c r="C281" i="13"/>
  <c r="BS280" i="13"/>
  <c r="BR280" i="13"/>
  <c r="BQ280" i="13"/>
  <c r="BP280" i="13"/>
  <c r="BO280" i="13"/>
  <c r="BN280" i="13"/>
  <c r="BJ280" i="13"/>
  <c r="BI280" i="13"/>
  <c r="BH280" i="13"/>
  <c r="BG280" i="13"/>
  <c r="BF280" i="13"/>
  <c r="BE280" i="13"/>
  <c r="BA280" i="13"/>
  <c r="AZ280" i="13"/>
  <c r="AY280" i="13"/>
  <c r="AX280" i="13"/>
  <c r="AW280" i="13"/>
  <c r="AV280" i="13"/>
  <c r="AR280" i="13"/>
  <c r="AQ280" i="13"/>
  <c r="AP280" i="13"/>
  <c r="AO280" i="13"/>
  <c r="AN280" i="13"/>
  <c r="AM280" i="13"/>
  <c r="AI280" i="13"/>
  <c r="AH280" i="13"/>
  <c r="AG280" i="13"/>
  <c r="AF280" i="13"/>
  <c r="AE280" i="13"/>
  <c r="AD280" i="13"/>
  <c r="Z280" i="13"/>
  <c r="Y280" i="13"/>
  <c r="X280" i="13"/>
  <c r="W280" i="13"/>
  <c r="V280" i="13"/>
  <c r="U280" i="13"/>
  <c r="Q280" i="13"/>
  <c r="P280" i="13"/>
  <c r="O280" i="13"/>
  <c r="N280" i="13"/>
  <c r="M280" i="13"/>
  <c r="L280" i="13"/>
  <c r="H280" i="13"/>
  <c r="G280" i="13"/>
  <c r="F280" i="13"/>
  <c r="E280" i="13"/>
  <c r="D280" i="13"/>
  <c r="C280" i="13"/>
  <c r="BS279" i="13"/>
  <c r="BR279" i="13"/>
  <c r="BQ279" i="13"/>
  <c r="BP279" i="13"/>
  <c r="BO279" i="13"/>
  <c r="BN279" i="13"/>
  <c r="BJ279" i="13"/>
  <c r="BI279" i="13"/>
  <c r="BH279" i="13"/>
  <c r="BG279" i="13"/>
  <c r="BF279" i="13"/>
  <c r="BE279" i="13"/>
  <c r="BA279" i="13"/>
  <c r="AZ279" i="13"/>
  <c r="AY279" i="13"/>
  <c r="AX279" i="13"/>
  <c r="AW279" i="13"/>
  <c r="AV279" i="13"/>
  <c r="AR279" i="13"/>
  <c r="AQ279" i="13"/>
  <c r="AP279" i="13"/>
  <c r="AO279" i="13"/>
  <c r="AN279" i="13"/>
  <c r="AM279" i="13"/>
  <c r="AI279" i="13"/>
  <c r="AH279" i="13"/>
  <c r="AG279" i="13"/>
  <c r="AF279" i="13"/>
  <c r="AE279" i="13"/>
  <c r="AD279" i="13"/>
  <c r="Z279" i="13"/>
  <c r="Y279" i="13"/>
  <c r="X279" i="13"/>
  <c r="W279" i="13"/>
  <c r="V279" i="13"/>
  <c r="U279" i="13"/>
  <c r="Q279" i="13"/>
  <c r="P279" i="13"/>
  <c r="O279" i="13"/>
  <c r="N279" i="13"/>
  <c r="M279" i="13"/>
  <c r="L279" i="13"/>
  <c r="H279" i="13"/>
  <c r="G279" i="13"/>
  <c r="F279" i="13"/>
  <c r="E279" i="13"/>
  <c r="D279" i="13"/>
  <c r="C279" i="13"/>
  <c r="BS278" i="13"/>
  <c r="BR278" i="13"/>
  <c r="BQ278" i="13"/>
  <c r="BP278" i="13"/>
  <c r="BO278" i="13"/>
  <c r="BN278" i="13"/>
  <c r="BJ278" i="13"/>
  <c r="BI278" i="13"/>
  <c r="BH278" i="13"/>
  <c r="BG278" i="13"/>
  <c r="BF278" i="13"/>
  <c r="BE278" i="13"/>
  <c r="BA278" i="13"/>
  <c r="AZ278" i="13"/>
  <c r="AY278" i="13"/>
  <c r="AX278" i="13"/>
  <c r="AW278" i="13"/>
  <c r="AV278" i="13"/>
  <c r="AR278" i="13"/>
  <c r="AQ278" i="13"/>
  <c r="AP278" i="13"/>
  <c r="AO278" i="13"/>
  <c r="AN278" i="13"/>
  <c r="AM278" i="13"/>
  <c r="AI278" i="13"/>
  <c r="AH278" i="13"/>
  <c r="AG278" i="13"/>
  <c r="AF278" i="13"/>
  <c r="AE278" i="13"/>
  <c r="AD278" i="13"/>
  <c r="Z278" i="13"/>
  <c r="Y278" i="13"/>
  <c r="X278" i="13"/>
  <c r="W278" i="13"/>
  <c r="V278" i="13"/>
  <c r="U278" i="13"/>
  <c r="Q278" i="13"/>
  <c r="P278" i="13"/>
  <c r="O278" i="13"/>
  <c r="N278" i="13"/>
  <c r="M278" i="13"/>
  <c r="L278" i="13"/>
  <c r="H278" i="13"/>
  <c r="G278" i="13"/>
  <c r="F278" i="13"/>
  <c r="E278" i="13"/>
  <c r="D278" i="13"/>
  <c r="C278" i="13"/>
  <c r="BS277" i="13"/>
  <c r="BR277" i="13"/>
  <c r="BQ277" i="13"/>
  <c r="BP277" i="13"/>
  <c r="BO277" i="13"/>
  <c r="BN277" i="13"/>
  <c r="BJ277" i="13"/>
  <c r="BI277" i="13"/>
  <c r="BH277" i="13"/>
  <c r="BG277" i="13"/>
  <c r="BF277" i="13"/>
  <c r="BE277" i="13"/>
  <c r="BA277" i="13"/>
  <c r="AZ277" i="13"/>
  <c r="AY277" i="13"/>
  <c r="AX277" i="13"/>
  <c r="AW277" i="13"/>
  <c r="AV277" i="13"/>
  <c r="AR277" i="13"/>
  <c r="AQ277" i="13"/>
  <c r="AP277" i="13"/>
  <c r="AO277" i="13"/>
  <c r="AN277" i="13"/>
  <c r="AM277" i="13"/>
  <c r="AI277" i="13"/>
  <c r="AH277" i="13"/>
  <c r="AG277" i="13"/>
  <c r="AF277" i="13"/>
  <c r="AE277" i="13"/>
  <c r="AD277" i="13"/>
  <c r="Z277" i="13"/>
  <c r="Y277" i="13"/>
  <c r="X277" i="13"/>
  <c r="W277" i="13"/>
  <c r="V277" i="13"/>
  <c r="U277" i="13"/>
  <c r="Q277" i="13"/>
  <c r="P277" i="13"/>
  <c r="O277" i="13"/>
  <c r="N277" i="13"/>
  <c r="M277" i="13"/>
  <c r="L277" i="13"/>
  <c r="H277" i="13"/>
  <c r="G277" i="13"/>
  <c r="F277" i="13"/>
  <c r="E277" i="13"/>
  <c r="D277" i="13"/>
  <c r="C277" i="13"/>
  <c r="BS276" i="13"/>
  <c r="BR276" i="13"/>
  <c r="BQ276" i="13"/>
  <c r="BP276" i="13"/>
  <c r="BO276" i="13"/>
  <c r="BN276" i="13"/>
  <c r="BJ276" i="13"/>
  <c r="BI276" i="13"/>
  <c r="BH276" i="13"/>
  <c r="BG276" i="13"/>
  <c r="BF276" i="13"/>
  <c r="BE276" i="13"/>
  <c r="BA276" i="13"/>
  <c r="AZ276" i="13"/>
  <c r="AY276" i="13"/>
  <c r="AX276" i="13"/>
  <c r="AW276" i="13"/>
  <c r="AV276" i="13"/>
  <c r="AR276" i="13"/>
  <c r="AQ276" i="13"/>
  <c r="AP276" i="13"/>
  <c r="AO276" i="13"/>
  <c r="AN276" i="13"/>
  <c r="AM276" i="13"/>
  <c r="AI276" i="13"/>
  <c r="AH276" i="13"/>
  <c r="AG276" i="13"/>
  <c r="AF276" i="13"/>
  <c r="AE276" i="13"/>
  <c r="AD276" i="13"/>
  <c r="Z276" i="13"/>
  <c r="Y276" i="13"/>
  <c r="X276" i="13"/>
  <c r="W276" i="13"/>
  <c r="V276" i="13"/>
  <c r="U276" i="13"/>
  <c r="Q276" i="13"/>
  <c r="P276" i="13"/>
  <c r="O276" i="13"/>
  <c r="N276" i="13"/>
  <c r="M276" i="13"/>
  <c r="L276" i="13"/>
  <c r="H276" i="13"/>
  <c r="G276" i="13"/>
  <c r="F276" i="13"/>
  <c r="E276" i="13"/>
  <c r="D276" i="13"/>
  <c r="C276" i="13"/>
  <c r="BS275" i="13"/>
  <c r="BR275" i="13"/>
  <c r="BQ275" i="13"/>
  <c r="BP275" i="13"/>
  <c r="BO275" i="13"/>
  <c r="BN275" i="13"/>
  <c r="BJ275" i="13"/>
  <c r="BI275" i="13"/>
  <c r="BH275" i="13"/>
  <c r="BG275" i="13"/>
  <c r="BF275" i="13"/>
  <c r="BE275" i="13"/>
  <c r="BA275" i="13"/>
  <c r="AZ275" i="13"/>
  <c r="AY275" i="13"/>
  <c r="AX275" i="13"/>
  <c r="AW275" i="13"/>
  <c r="AV275" i="13"/>
  <c r="AR275" i="13"/>
  <c r="AQ275" i="13"/>
  <c r="AP275" i="13"/>
  <c r="AO275" i="13"/>
  <c r="AN275" i="13"/>
  <c r="AM275" i="13"/>
  <c r="AI275" i="13"/>
  <c r="AH275" i="13"/>
  <c r="AG275" i="13"/>
  <c r="AF275" i="13"/>
  <c r="AE275" i="13"/>
  <c r="AD275" i="13"/>
  <c r="Z275" i="13"/>
  <c r="Y275" i="13"/>
  <c r="X275" i="13"/>
  <c r="W275" i="13"/>
  <c r="V275" i="13"/>
  <c r="U275" i="13"/>
  <c r="Q275" i="13"/>
  <c r="P275" i="13"/>
  <c r="O275" i="13"/>
  <c r="N275" i="13"/>
  <c r="M275" i="13"/>
  <c r="L275" i="13"/>
  <c r="H275" i="13"/>
  <c r="G275" i="13"/>
  <c r="F275" i="13"/>
  <c r="E275" i="13"/>
  <c r="D275" i="13"/>
  <c r="C275" i="13"/>
  <c r="BS274" i="13"/>
  <c r="BR274" i="13"/>
  <c r="BQ274" i="13"/>
  <c r="BP274" i="13"/>
  <c r="BO274" i="13"/>
  <c r="BN274" i="13"/>
  <c r="BJ274" i="13"/>
  <c r="BI274" i="13"/>
  <c r="BH274" i="13"/>
  <c r="BG274" i="13"/>
  <c r="BF274" i="13"/>
  <c r="BE274" i="13"/>
  <c r="BA274" i="13"/>
  <c r="AZ274" i="13"/>
  <c r="AY274" i="13"/>
  <c r="AX274" i="13"/>
  <c r="AW274" i="13"/>
  <c r="AV274" i="13"/>
  <c r="AR274" i="13"/>
  <c r="AQ274" i="13"/>
  <c r="AP274" i="13"/>
  <c r="AO274" i="13"/>
  <c r="AN274" i="13"/>
  <c r="AM274" i="13"/>
  <c r="AI274" i="13"/>
  <c r="AH274" i="13"/>
  <c r="AG274" i="13"/>
  <c r="AF274" i="13"/>
  <c r="AE274" i="13"/>
  <c r="AD274" i="13"/>
  <c r="Z274" i="13"/>
  <c r="Y274" i="13"/>
  <c r="X274" i="13"/>
  <c r="W274" i="13"/>
  <c r="V274" i="13"/>
  <c r="U274" i="13"/>
  <c r="Q274" i="13"/>
  <c r="P274" i="13"/>
  <c r="O274" i="13"/>
  <c r="N274" i="13"/>
  <c r="M274" i="13"/>
  <c r="L274" i="13"/>
  <c r="H274" i="13"/>
  <c r="G274" i="13"/>
  <c r="F274" i="13"/>
  <c r="E274" i="13"/>
  <c r="D274" i="13"/>
  <c r="C274" i="13"/>
  <c r="BS273" i="13"/>
  <c r="BR273" i="13"/>
  <c r="BQ273" i="13"/>
  <c r="BP273" i="13"/>
  <c r="BO273" i="13"/>
  <c r="BN273" i="13"/>
  <c r="BJ273" i="13"/>
  <c r="BI273" i="13"/>
  <c r="BH273" i="13"/>
  <c r="BG273" i="13"/>
  <c r="BF273" i="13"/>
  <c r="BE273" i="13"/>
  <c r="BA273" i="13"/>
  <c r="AZ273" i="13"/>
  <c r="AY273" i="13"/>
  <c r="AX273" i="13"/>
  <c r="AW273" i="13"/>
  <c r="AV273" i="13"/>
  <c r="AR273" i="13"/>
  <c r="AQ273" i="13"/>
  <c r="AP273" i="13"/>
  <c r="AO273" i="13"/>
  <c r="AN273" i="13"/>
  <c r="AM273" i="13"/>
  <c r="AI273" i="13"/>
  <c r="AH273" i="13"/>
  <c r="AG273" i="13"/>
  <c r="AF273" i="13"/>
  <c r="AE273" i="13"/>
  <c r="AD273" i="13"/>
  <c r="Z273" i="13"/>
  <c r="Y273" i="13"/>
  <c r="X273" i="13"/>
  <c r="W273" i="13"/>
  <c r="V273" i="13"/>
  <c r="U273" i="13"/>
  <c r="Q273" i="13"/>
  <c r="P273" i="13"/>
  <c r="O273" i="13"/>
  <c r="N273" i="13"/>
  <c r="M273" i="13"/>
  <c r="L273" i="13"/>
  <c r="H273" i="13"/>
  <c r="G273" i="13"/>
  <c r="F273" i="13"/>
  <c r="E273" i="13"/>
  <c r="D273" i="13"/>
  <c r="C273" i="13"/>
  <c r="BS272" i="13"/>
  <c r="BR272" i="13"/>
  <c r="BQ272" i="13"/>
  <c r="BP272" i="13"/>
  <c r="BO272" i="13"/>
  <c r="BN272" i="13"/>
  <c r="BJ272" i="13"/>
  <c r="BI272" i="13"/>
  <c r="BH272" i="13"/>
  <c r="BG272" i="13"/>
  <c r="BF272" i="13"/>
  <c r="BE272" i="13"/>
  <c r="BA272" i="13"/>
  <c r="AZ272" i="13"/>
  <c r="AY272" i="13"/>
  <c r="AX272" i="13"/>
  <c r="AW272" i="13"/>
  <c r="AV272" i="13"/>
  <c r="AR272" i="13"/>
  <c r="AQ272" i="13"/>
  <c r="AP272" i="13"/>
  <c r="AO272" i="13"/>
  <c r="AN272" i="13"/>
  <c r="AM272" i="13"/>
  <c r="AI272" i="13"/>
  <c r="AH272" i="13"/>
  <c r="AG272" i="13"/>
  <c r="AF272" i="13"/>
  <c r="AE272" i="13"/>
  <c r="AD272" i="13"/>
  <c r="Z272" i="13"/>
  <c r="Y272" i="13"/>
  <c r="X272" i="13"/>
  <c r="W272" i="13"/>
  <c r="V272" i="13"/>
  <c r="U272" i="13"/>
  <c r="Q272" i="13"/>
  <c r="P272" i="13"/>
  <c r="O272" i="13"/>
  <c r="N272" i="13"/>
  <c r="M272" i="13"/>
  <c r="L272" i="13"/>
  <c r="H272" i="13"/>
  <c r="G272" i="13"/>
  <c r="F272" i="13"/>
  <c r="E272" i="13"/>
  <c r="D272" i="13"/>
  <c r="C272" i="13"/>
  <c r="BS271" i="13"/>
  <c r="BR271" i="13"/>
  <c r="BQ271" i="13"/>
  <c r="BP271" i="13"/>
  <c r="BO271" i="13"/>
  <c r="BN271" i="13"/>
  <c r="BJ271" i="13"/>
  <c r="BI271" i="13"/>
  <c r="BH271" i="13"/>
  <c r="BG271" i="13"/>
  <c r="BF271" i="13"/>
  <c r="BE271" i="13"/>
  <c r="BA271" i="13"/>
  <c r="AZ271" i="13"/>
  <c r="AY271" i="13"/>
  <c r="AX271" i="13"/>
  <c r="AW271" i="13"/>
  <c r="AV271" i="13"/>
  <c r="AR271" i="13"/>
  <c r="AQ271" i="13"/>
  <c r="AP271" i="13"/>
  <c r="AO271" i="13"/>
  <c r="AN271" i="13"/>
  <c r="AM271" i="13"/>
  <c r="AI271" i="13"/>
  <c r="AH271" i="13"/>
  <c r="AG271" i="13"/>
  <c r="AF271" i="13"/>
  <c r="AE271" i="13"/>
  <c r="AD271" i="13"/>
  <c r="Z271" i="13"/>
  <c r="Y271" i="13"/>
  <c r="X271" i="13"/>
  <c r="W271" i="13"/>
  <c r="V271" i="13"/>
  <c r="U271" i="13"/>
  <c r="Q271" i="13"/>
  <c r="P271" i="13"/>
  <c r="O271" i="13"/>
  <c r="N271" i="13"/>
  <c r="M271" i="13"/>
  <c r="L271" i="13"/>
  <c r="H271" i="13"/>
  <c r="G271" i="13"/>
  <c r="F271" i="13"/>
  <c r="E271" i="13"/>
  <c r="D271" i="13"/>
  <c r="C271" i="13"/>
  <c r="BS270" i="13"/>
  <c r="BR270" i="13"/>
  <c r="BQ270" i="13"/>
  <c r="BP270" i="13"/>
  <c r="BO270" i="13"/>
  <c r="BN270" i="13"/>
  <c r="BJ270" i="13"/>
  <c r="BI270" i="13"/>
  <c r="BH270" i="13"/>
  <c r="BG270" i="13"/>
  <c r="BF270" i="13"/>
  <c r="BE270" i="13"/>
  <c r="BA270" i="13"/>
  <c r="AZ270" i="13"/>
  <c r="AY270" i="13"/>
  <c r="AX270" i="13"/>
  <c r="AW270" i="13"/>
  <c r="AV270" i="13"/>
  <c r="AR270" i="13"/>
  <c r="AQ270" i="13"/>
  <c r="AP270" i="13"/>
  <c r="AO270" i="13"/>
  <c r="AN270" i="13"/>
  <c r="AM270" i="13"/>
  <c r="AI270" i="13"/>
  <c r="AH270" i="13"/>
  <c r="AG270" i="13"/>
  <c r="AF270" i="13"/>
  <c r="AE270" i="13"/>
  <c r="AD270" i="13"/>
  <c r="Z270" i="13"/>
  <c r="Y270" i="13"/>
  <c r="X270" i="13"/>
  <c r="W270" i="13"/>
  <c r="V270" i="13"/>
  <c r="U270" i="13"/>
  <c r="Q270" i="13"/>
  <c r="P270" i="13"/>
  <c r="O270" i="13"/>
  <c r="N270" i="13"/>
  <c r="M270" i="13"/>
  <c r="L270" i="13"/>
  <c r="H270" i="13"/>
  <c r="G270" i="13"/>
  <c r="F270" i="13"/>
  <c r="E270" i="13"/>
  <c r="D270" i="13"/>
  <c r="C270" i="13"/>
  <c r="BS269" i="13"/>
  <c r="BR269" i="13"/>
  <c r="BQ269" i="13"/>
  <c r="BP269" i="13"/>
  <c r="BO269" i="13"/>
  <c r="BN269" i="13"/>
  <c r="BJ269" i="13"/>
  <c r="BI269" i="13"/>
  <c r="BH269" i="13"/>
  <c r="BG269" i="13"/>
  <c r="BF269" i="13"/>
  <c r="BE269" i="13"/>
  <c r="BA269" i="13"/>
  <c r="AZ269" i="13"/>
  <c r="AY269" i="13"/>
  <c r="AX269" i="13"/>
  <c r="AW269" i="13"/>
  <c r="AV269" i="13"/>
  <c r="AR269" i="13"/>
  <c r="AQ269" i="13"/>
  <c r="AP269" i="13"/>
  <c r="AO269" i="13"/>
  <c r="AN269" i="13"/>
  <c r="AM269" i="13"/>
  <c r="AI269" i="13"/>
  <c r="AH269" i="13"/>
  <c r="AG269" i="13"/>
  <c r="AF269" i="13"/>
  <c r="AE269" i="13"/>
  <c r="AD269" i="13"/>
  <c r="Z269" i="13"/>
  <c r="Y269" i="13"/>
  <c r="X269" i="13"/>
  <c r="W269" i="13"/>
  <c r="V269" i="13"/>
  <c r="U269" i="13"/>
  <c r="Q269" i="13"/>
  <c r="P269" i="13"/>
  <c r="O269" i="13"/>
  <c r="N269" i="13"/>
  <c r="M269" i="13"/>
  <c r="L269" i="13"/>
  <c r="H269" i="13"/>
  <c r="G269" i="13"/>
  <c r="F269" i="13"/>
  <c r="E269" i="13"/>
  <c r="D269" i="13"/>
  <c r="C269" i="13"/>
  <c r="BS268" i="13"/>
  <c r="BR268" i="13"/>
  <c r="BQ268" i="13"/>
  <c r="BP268" i="13"/>
  <c r="BO268" i="13"/>
  <c r="BN268" i="13"/>
  <c r="BJ268" i="13"/>
  <c r="BI268" i="13"/>
  <c r="BH268" i="13"/>
  <c r="BG268" i="13"/>
  <c r="BF268" i="13"/>
  <c r="BE268" i="13"/>
  <c r="BA268" i="13"/>
  <c r="AZ268" i="13"/>
  <c r="AY268" i="13"/>
  <c r="AX268" i="13"/>
  <c r="AW268" i="13"/>
  <c r="AV268" i="13"/>
  <c r="AR268" i="13"/>
  <c r="AQ268" i="13"/>
  <c r="AP268" i="13"/>
  <c r="AO268" i="13"/>
  <c r="AN268" i="13"/>
  <c r="AM268" i="13"/>
  <c r="AI268" i="13"/>
  <c r="AH268" i="13"/>
  <c r="AG268" i="13"/>
  <c r="AF268" i="13"/>
  <c r="AE268" i="13"/>
  <c r="AD268" i="13"/>
  <c r="Z268" i="13"/>
  <c r="Y268" i="13"/>
  <c r="X268" i="13"/>
  <c r="W268" i="13"/>
  <c r="V268" i="13"/>
  <c r="U268" i="13"/>
  <c r="Q268" i="13"/>
  <c r="P268" i="13"/>
  <c r="O268" i="13"/>
  <c r="N268" i="13"/>
  <c r="M268" i="13"/>
  <c r="L268" i="13"/>
  <c r="H268" i="13"/>
  <c r="G268" i="13"/>
  <c r="F268" i="13"/>
  <c r="E268" i="13"/>
  <c r="D268" i="13"/>
  <c r="C268" i="13"/>
  <c r="BS267" i="13"/>
  <c r="BR267" i="13"/>
  <c r="BQ267" i="13"/>
  <c r="BP267" i="13"/>
  <c r="BO267" i="13"/>
  <c r="BN267" i="13"/>
  <c r="BJ267" i="13"/>
  <c r="BI267" i="13"/>
  <c r="BH267" i="13"/>
  <c r="BG267" i="13"/>
  <c r="BF267" i="13"/>
  <c r="BE267" i="13"/>
  <c r="BA267" i="13"/>
  <c r="AZ267" i="13"/>
  <c r="AY267" i="13"/>
  <c r="AX267" i="13"/>
  <c r="AW267" i="13"/>
  <c r="AV267" i="13"/>
  <c r="AR267" i="13"/>
  <c r="AQ267" i="13"/>
  <c r="AP267" i="13"/>
  <c r="AO267" i="13"/>
  <c r="AN267" i="13"/>
  <c r="AM267" i="13"/>
  <c r="AI267" i="13"/>
  <c r="AH267" i="13"/>
  <c r="AG267" i="13"/>
  <c r="AF267" i="13"/>
  <c r="AE267" i="13"/>
  <c r="AD267" i="13"/>
  <c r="Z267" i="13"/>
  <c r="Y267" i="13"/>
  <c r="X267" i="13"/>
  <c r="W267" i="13"/>
  <c r="V267" i="13"/>
  <c r="U267" i="13"/>
  <c r="Q267" i="13"/>
  <c r="P267" i="13"/>
  <c r="O267" i="13"/>
  <c r="N267" i="13"/>
  <c r="M267" i="13"/>
  <c r="L267" i="13"/>
  <c r="H267" i="13"/>
  <c r="G267" i="13"/>
  <c r="F267" i="13"/>
  <c r="E267" i="13"/>
  <c r="D267" i="13"/>
  <c r="C267" i="13"/>
  <c r="BS266" i="13"/>
  <c r="BR266" i="13"/>
  <c r="BQ266" i="13"/>
  <c r="BP266" i="13"/>
  <c r="BO266" i="13"/>
  <c r="BN266" i="13"/>
  <c r="BJ266" i="13"/>
  <c r="BI266" i="13"/>
  <c r="BH266" i="13"/>
  <c r="BG266" i="13"/>
  <c r="BF266" i="13"/>
  <c r="BE266" i="13"/>
  <c r="BA266" i="13"/>
  <c r="AZ266" i="13"/>
  <c r="AY266" i="13"/>
  <c r="AX266" i="13"/>
  <c r="AW266" i="13"/>
  <c r="AV266" i="13"/>
  <c r="AR266" i="13"/>
  <c r="AQ266" i="13"/>
  <c r="AP266" i="13"/>
  <c r="AO266" i="13"/>
  <c r="AN266" i="13"/>
  <c r="AM266" i="13"/>
  <c r="AI266" i="13"/>
  <c r="AH266" i="13"/>
  <c r="AG266" i="13"/>
  <c r="AF266" i="13"/>
  <c r="AE266" i="13"/>
  <c r="AD266" i="13"/>
  <c r="Z266" i="13"/>
  <c r="Y266" i="13"/>
  <c r="X266" i="13"/>
  <c r="W266" i="13"/>
  <c r="V266" i="13"/>
  <c r="U266" i="13"/>
  <c r="Q266" i="13"/>
  <c r="P266" i="13"/>
  <c r="O266" i="13"/>
  <c r="N266" i="13"/>
  <c r="M266" i="13"/>
  <c r="L266" i="13"/>
  <c r="H266" i="13"/>
  <c r="G266" i="13"/>
  <c r="F266" i="13"/>
  <c r="E266" i="13"/>
  <c r="D266" i="13"/>
  <c r="C266" i="13"/>
  <c r="BS265" i="13"/>
  <c r="BR265" i="13"/>
  <c r="BQ265" i="13"/>
  <c r="BP265" i="13"/>
  <c r="BO265" i="13"/>
  <c r="BN265" i="13"/>
  <c r="BJ265" i="13"/>
  <c r="BI265" i="13"/>
  <c r="BH265" i="13"/>
  <c r="BG265" i="13"/>
  <c r="BF265" i="13"/>
  <c r="BE265" i="13"/>
  <c r="BA265" i="13"/>
  <c r="AZ265" i="13"/>
  <c r="AY265" i="13"/>
  <c r="AX265" i="13"/>
  <c r="AW265" i="13"/>
  <c r="AV265" i="13"/>
  <c r="AR265" i="13"/>
  <c r="AQ265" i="13"/>
  <c r="AP265" i="13"/>
  <c r="AO265" i="13"/>
  <c r="AN265" i="13"/>
  <c r="AM265" i="13"/>
  <c r="AI265" i="13"/>
  <c r="AH265" i="13"/>
  <c r="AG265" i="13"/>
  <c r="AF265" i="13"/>
  <c r="AE265" i="13"/>
  <c r="AD265" i="13"/>
  <c r="Z265" i="13"/>
  <c r="Y265" i="13"/>
  <c r="X265" i="13"/>
  <c r="W265" i="13"/>
  <c r="V265" i="13"/>
  <c r="U265" i="13"/>
  <c r="Q265" i="13"/>
  <c r="P265" i="13"/>
  <c r="O265" i="13"/>
  <c r="N265" i="13"/>
  <c r="M265" i="13"/>
  <c r="L265" i="13"/>
  <c r="H265" i="13"/>
  <c r="G265" i="13"/>
  <c r="F265" i="13"/>
  <c r="E265" i="13"/>
  <c r="D265" i="13"/>
  <c r="C265" i="13"/>
  <c r="BS264" i="13"/>
  <c r="BR264" i="13"/>
  <c r="BQ264" i="13"/>
  <c r="BP264" i="13"/>
  <c r="BO264" i="13"/>
  <c r="BN264" i="13"/>
  <c r="BJ264" i="13"/>
  <c r="BI264" i="13"/>
  <c r="BH264" i="13"/>
  <c r="BG264" i="13"/>
  <c r="BF264" i="13"/>
  <c r="BE264" i="13"/>
  <c r="BA264" i="13"/>
  <c r="AZ264" i="13"/>
  <c r="AY264" i="13"/>
  <c r="AX264" i="13"/>
  <c r="AW264" i="13"/>
  <c r="AV264" i="13"/>
  <c r="AR264" i="13"/>
  <c r="AQ264" i="13"/>
  <c r="AP264" i="13"/>
  <c r="AO264" i="13"/>
  <c r="AN264" i="13"/>
  <c r="AM264" i="13"/>
  <c r="AI264" i="13"/>
  <c r="AH264" i="13"/>
  <c r="AG264" i="13"/>
  <c r="AF264" i="13"/>
  <c r="AE264" i="13"/>
  <c r="AD264" i="13"/>
  <c r="Z264" i="13"/>
  <c r="Y264" i="13"/>
  <c r="X264" i="13"/>
  <c r="W264" i="13"/>
  <c r="V264" i="13"/>
  <c r="U264" i="13"/>
  <c r="Q264" i="13"/>
  <c r="P264" i="13"/>
  <c r="O264" i="13"/>
  <c r="N264" i="13"/>
  <c r="M264" i="13"/>
  <c r="L264" i="13"/>
  <c r="H264" i="13"/>
  <c r="G264" i="13"/>
  <c r="F264" i="13"/>
  <c r="E264" i="13"/>
  <c r="D264" i="13"/>
  <c r="C264" i="13"/>
  <c r="BS263" i="13"/>
  <c r="BR263" i="13"/>
  <c r="BQ263" i="13"/>
  <c r="BP263" i="13"/>
  <c r="BO263" i="13"/>
  <c r="BN263" i="13"/>
  <c r="BJ263" i="13"/>
  <c r="BI263" i="13"/>
  <c r="BH263" i="13"/>
  <c r="BG263" i="13"/>
  <c r="BF263" i="13"/>
  <c r="BE263" i="13"/>
  <c r="BA263" i="13"/>
  <c r="AZ263" i="13"/>
  <c r="AY263" i="13"/>
  <c r="AX263" i="13"/>
  <c r="AW263" i="13"/>
  <c r="AV263" i="13"/>
  <c r="AR263" i="13"/>
  <c r="AQ263" i="13"/>
  <c r="AP263" i="13"/>
  <c r="AO263" i="13"/>
  <c r="AN263" i="13"/>
  <c r="AM263" i="13"/>
  <c r="AI263" i="13"/>
  <c r="AH263" i="13"/>
  <c r="AG263" i="13"/>
  <c r="AF263" i="13"/>
  <c r="AE263" i="13"/>
  <c r="AD263" i="13"/>
  <c r="Z263" i="13"/>
  <c r="Y263" i="13"/>
  <c r="X263" i="13"/>
  <c r="W263" i="13"/>
  <c r="V263" i="13"/>
  <c r="U263" i="13"/>
  <c r="Q263" i="13"/>
  <c r="P263" i="13"/>
  <c r="O263" i="13"/>
  <c r="N263" i="13"/>
  <c r="M263" i="13"/>
  <c r="L263" i="13"/>
  <c r="H263" i="13"/>
  <c r="G263" i="13"/>
  <c r="F263" i="13"/>
  <c r="E263" i="13"/>
  <c r="D263" i="13"/>
  <c r="C263" i="13"/>
  <c r="BS262" i="13"/>
  <c r="BR262" i="13"/>
  <c r="BQ262" i="13"/>
  <c r="BP262" i="13"/>
  <c r="BO262" i="13"/>
  <c r="BN262" i="13"/>
  <c r="BJ262" i="13"/>
  <c r="BI262" i="13"/>
  <c r="BH262" i="13"/>
  <c r="BG262" i="13"/>
  <c r="BF262" i="13"/>
  <c r="BE262" i="13"/>
  <c r="BA262" i="13"/>
  <c r="AZ262" i="13"/>
  <c r="AY262" i="13"/>
  <c r="AX262" i="13"/>
  <c r="AW262" i="13"/>
  <c r="AV262" i="13"/>
  <c r="AR262" i="13"/>
  <c r="AQ262" i="13"/>
  <c r="AP262" i="13"/>
  <c r="AO262" i="13"/>
  <c r="AN262" i="13"/>
  <c r="AM262" i="13"/>
  <c r="AI262" i="13"/>
  <c r="AH262" i="13"/>
  <c r="AG262" i="13"/>
  <c r="AF262" i="13"/>
  <c r="AE262" i="13"/>
  <c r="AD262" i="13"/>
  <c r="Z262" i="13"/>
  <c r="Y262" i="13"/>
  <c r="X262" i="13"/>
  <c r="W262" i="13"/>
  <c r="V262" i="13"/>
  <c r="U262" i="13"/>
  <c r="Q262" i="13"/>
  <c r="P262" i="13"/>
  <c r="O262" i="13"/>
  <c r="N262" i="13"/>
  <c r="M262" i="13"/>
  <c r="L262" i="13"/>
  <c r="H262" i="13"/>
  <c r="G262" i="13"/>
  <c r="F262" i="13"/>
  <c r="E262" i="13"/>
  <c r="D262" i="13"/>
  <c r="C262" i="13"/>
  <c r="BS261" i="13"/>
  <c r="BR261" i="13"/>
  <c r="BQ261" i="13"/>
  <c r="BP261" i="13"/>
  <c r="BO261" i="13"/>
  <c r="BN261" i="13"/>
  <c r="BJ261" i="13"/>
  <c r="BI261" i="13"/>
  <c r="BH261" i="13"/>
  <c r="BG261" i="13"/>
  <c r="BF261" i="13"/>
  <c r="BE261" i="13"/>
  <c r="BA261" i="13"/>
  <c r="AZ261" i="13"/>
  <c r="AY261" i="13"/>
  <c r="AX261" i="13"/>
  <c r="AW261" i="13"/>
  <c r="AV261" i="13"/>
  <c r="AR261" i="13"/>
  <c r="AQ261" i="13"/>
  <c r="AP261" i="13"/>
  <c r="AO261" i="13"/>
  <c r="AN261" i="13"/>
  <c r="AM261" i="13"/>
  <c r="AI261" i="13"/>
  <c r="AH261" i="13"/>
  <c r="AG261" i="13"/>
  <c r="AF261" i="13"/>
  <c r="AE261" i="13"/>
  <c r="AD261" i="13"/>
  <c r="Z261" i="13"/>
  <c r="Y261" i="13"/>
  <c r="X261" i="13"/>
  <c r="W261" i="13"/>
  <c r="V261" i="13"/>
  <c r="U261" i="13"/>
  <c r="Q261" i="13"/>
  <c r="P261" i="13"/>
  <c r="O261" i="13"/>
  <c r="N261" i="13"/>
  <c r="M261" i="13"/>
  <c r="L261" i="13"/>
  <c r="H261" i="13"/>
  <c r="G261" i="13"/>
  <c r="F261" i="13"/>
  <c r="E261" i="13"/>
  <c r="D261" i="13"/>
  <c r="C261" i="13"/>
  <c r="BS260" i="13"/>
  <c r="BR260" i="13"/>
  <c r="BQ260" i="13"/>
  <c r="BP260" i="13"/>
  <c r="BO260" i="13"/>
  <c r="BN260" i="13"/>
  <c r="BJ260" i="13"/>
  <c r="BI260" i="13"/>
  <c r="BH260" i="13"/>
  <c r="BG260" i="13"/>
  <c r="BF260" i="13"/>
  <c r="BE260" i="13"/>
  <c r="BA260" i="13"/>
  <c r="AZ260" i="13"/>
  <c r="AY260" i="13"/>
  <c r="AX260" i="13"/>
  <c r="AW260" i="13"/>
  <c r="AV260" i="13"/>
  <c r="AR260" i="13"/>
  <c r="AQ260" i="13"/>
  <c r="AP260" i="13"/>
  <c r="AO260" i="13"/>
  <c r="AN260" i="13"/>
  <c r="AM260" i="13"/>
  <c r="AI260" i="13"/>
  <c r="AH260" i="13"/>
  <c r="AG260" i="13"/>
  <c r="AF260" i="13"/>
  <c r="AE260" i="13"/>
  <c r="AD260" i="13"/>
  <c r="Z260" i="13"/>
  <c r="Y260" i="13"/>
  <c r="X260" i="13"/>
  <c r="W260" i="13"/>
  <c r="V260" i="13"/>
  <c r="U260" i="13"/>
  <c r="Q260" i="13"/>
  <c r="P260" i="13"/>
  <c r="O260" i="13"/>
  <c r="N260" i="13"/>
  <c r="M260" i="13"/>
  <c r="L260" i="13"/>
  <c r="H260" i="13"/>
  <c r="G260" i="13"/>
  <c r="F260" i="13"/>
  <c r="E260" i="13"/>
  <c r="D260" i="13"/>
  <c r="C260" i="13"/>
  <c r="BS259" i="13"/>
  <c r="BR259" i="13"/>
  <c r="BQ259" i="13"/>
  <c r="BP259" i="13"/>
  <c r="BO259" i="13"/>
  <c r="BN259" i="13"/>
  <c r="BJ259" i="13"/>
  <c r="BI259" i="13"/>
  <c r="BH259" i="13"/>
  <c r="BG259" i="13"/>
  <c r="BF259" i="13"/>
  <c r="BE259" i="13"/>
  <c r="BA259" i="13"/>
  <c r="AZ259" i="13"/>
  <c r="AY259" i="13"/>
  <c r="AX259" i="13"/>
  <c r="AW259" i="13"/>
  <c r="AV259" i="13"/>
  <c r="AR259" i="13"/>
  <c r="AQ259" i="13"/>
  <c r="AP259" i="13"/>
  <c r="AO259" i="13"/>
  <c r="AN259" i="13"/>
  <c r="AM259" i="13"/>
  <c r="AI259" i="13"/>
  <c r="AH259" i="13"/>
  <c r="AG259" i="13"/>
  <c r="AF259" i="13"/>
  <c r="AE259" i="13"/>
  <c r="AD259" i="13"/>
  <c r="Z259" i="13"/>
  <c r="Y259" i="13"/>
  <c r="X259" i="13"/>
  <c r="W259" i="13"/>
  <c r="V259" i="13"/>
  <c r="U259" i="13"/>
  <c r="Q259" i="13"/>
  <c r="P259" i="13"/>
  <c r="O259" i="13"/>
  <c r="N259" i="13"/>
  <c r="M259" i="13"/>
  <c r="L259" i="13"/>
  <c r="H259" i="13"/>
  <c r="G259" i="13"/>
  <c r="F259" i="13"/>
  <c r="E259" i="13"/>
  <c r="D259" i="13"/>
  <c r="C259" i="13"/>
  <c r="BS258" i="13"/>
  <c r="BR258" i="13"/>
  <c r="BQ258" i="13"/>
  <c r="BP258" i="13"/>
  <c r="BO258" i="13"/>
  <c r="BN258" i="13"/>
  <c r="BJ258" i="13"/>
  <c r="BI258" i="13"/>
  <c r="BH258" i="13"/>
  <c r="BG258" i="13"/>
  <c r="BF258" i="13"/>
  <c r="BE258" i="13"/>
  <c r="BA258" i="13"/>
  <c r="AZ258" i="13"/>
  <c r="AY258" i="13"/>
  <c r="AX258" i="13"/>
  <c r="AW258" i="13"/>
  <c r="AV258" i="13"/>
  <c r="AR258" i="13"/>
  <c r="AQ258" i="13"/>
  <c r="AP258" i="13"/>
  <c r="AO258" i="13"/>
  <c r="AN258" i="13"/>
  <c r="AM258" i="13"/>
  <c r="AI258" i="13"/>
  <c r="AH258" i="13"/>
  <c r="AG258" i="13"/>
  <c r="AF258" i="13"/>
  <c r="AE258" i="13"/>
  <c r="AD258" i="13"/>
  <c r="Z258" i="13"/>
  <c r="Y258" i="13"/>
  <c r="X258" i="13"/>
  <c r="W258" i="13"/>
  <c r="V258" i="13"/>
  <c r="U258" i="13"/>
  <c r="Q258" i="13"/>
  <c r="P258" i="13"/>
  <c r="O258" i="13"/>
  <c r="N258" i="13"/>
  <c r="M258" i="13"/>
  <c r="L258" i="13"/>
  <c r="H258" i="13"/>
  <c r="G258" i="13"/>
  <c r="F258" i="13"/>
  <c r="E258" i="13"/>
  <c r="D258" i="13"/>
  <c r="C258" i="13"/>
  <c r="BS257" i="13"/>
  <c r="BR257" i="13"/>
  <c r="BQ257" i="13"/>
  <c r="BP257" i="13"/>
  <c r="BO257" i="13"/>
  <c r="BN257" i="13"/>
  <c r="BJ257" i="13"/>
  <c r="BI257" i="13"/>
  <c r="BH257" i="13"/>
  <c r="BG257" i="13"/>
  <c r="BF257" i="13"/>
  <c r="BE257" i="13"/>
  <c r="BA257" i="13"/>
  <c r="AZ257" i="13"/>
  <c r="AY257" i="13"/>
  <c r="AX257" i="13"/>
  <c r="AW257" i="13"/>
  <c r="AV257" i="13"/>
  <c r="AR257" i="13"/>
  <c r="AQ257" i="13"/>
  <c r="AP257" i="13"/>
  <c r="AO257" i="13"/>
  <c r="AN257" i="13"/>
  <c r="AM257" i="13"/>
  <c r="AI257" i="13"/>
  <c r="AH257" i="13"/>
  <c r="AG257" i="13"/>
  <c r="AF257" i="13"/>
  <c r="AE257" i="13"/>
  <c r="AD257" i="13"/>
  <c r="Z257" i="13"/>
  <c r="Y257" i="13"/>
  <c r="X257" i="13"/>
  <c r="W257" i="13"/>
  <c r="V257" i="13"/>
  <c r="U257" i="13"/>
  <c r="Q257" i="13"/>
  <c r="P257" i="13"/>
  <c r="O257" i="13"/>
  <c r="N257" i="13"/>
  <c r="M257" i="13"/>
  <c r="L257" i="13"/>
  <c r="H257" i="13"/>
  <c r="G257" i="13"/>
  <c r="F257" i="13"/>
  <c r="E257" i="13"/>
  <c r="D257" i="13"/>
  <c r="C257" i="13"/>
  <c r="BS256" i="13"/>
  <c r="BR256" i="13"/>
  <c r="BQ256" i="13"/>
  <c r="BP256" i="13"/>
  <c r="BO256" i="13"/>
  <c r="BN256" i="13"/>
  <c r="BJ256" i="13"/>
  <c r="BI256" i="13"/>
  <c r="BH256" i="13"/>
  <c r="BG256" i="13"/>
  <c r="BF256" i="13"/>
  <c r="BE256" i="13"/>
  <c r="BA256" i="13"/>
  <c r="AZ256" i="13"/>
  <c r="AY256" i="13"/>
  <c r="AX256" i="13"/>
  <c r="AW256" i="13"/>
  <c r="AV256" i="13"/>
  <c r="AR256" i="13"/>
  <c r="AQ256" i="13"/>
  <c r="AP256" i="13"/>
  <c r="AO256" i="13"/>
  <c r="AN256" i="13"/>
  <c r="AM256" i="13"/>
  <c r="AI256" i="13"/>
  <c r="AH256" i="13"/>
  <c r="AG256" i="13"/>
  <c r="AF256" i="13"/>
  <c r="AE256" i="13"/>
  <c r="AD256" i="13"/>
  <c r="Z256" i="13"/>
  <c r="Y256" i="13"/>
  <c r="X256" i="13"/>
  <c r="W256" i="13"/>
  <c r="V256" i="13"/>
  <c r="U256" i="13"/>
  <c r="Q256" i="13"/>
  <c r="P256" i="13"/>
  <c r="O256" i="13"/>
  <c r="N256" i="13"/>
  <c r="M256" i="13"/>
  <c r="L256" i="13"/>
  <c r="H256" i="13"/>
  <c r="G256" i="13"/>
  <c r="F256" i="13"/>
  <c r="E256" i="13"/>
  <c r="D256" i="13"/>
  <c r="C256" i="13"/>
  <c r="BS255" i="13"/>
  <c r="BR255" i="13"/>
  <c r="BQ255" i="13"/>
  <c r="BP255" i="13"/>
  <c r="BO255" i="13"/>
  <c r="BN255" i="13"/>
  <c r="BJ255" i="13"/>
  <c r="BI255" i="13"/>
  <c r="BH255" i="13"/>
  <c r="BG255" i="13"/>
  <c r="BF255" i="13"/>
  <c r="BE255" i="13"/>
  <c r="BA255" i="13"/>
  <c r="AZ255" i="13"/>
  <c r="AY255" i="13"/>
  <c r="AX255" i="13"/>
  <c r="AW255" i="13"/>
  <c r="AV255" i="13"/>
  <c r="AR255" i="13"/>
  <c r="AQ255" i="13"/>
  <c r="AP255" i="13"/>
  <c r="AO255" i="13"/>
  <c r="AN255" i="13"/>
  <c r="AM255" i="13"/>
  <c r="AI255" i="13"/>
  <c r="AH255" i="13"/>
  <c r="AG255" i="13"/>
  <c r="AF255" i="13"/>
  <c r="AE255" i="13"/>
  <c r="AD255" i="13"/>
  <c r="Z255" i="13"/>
  <c r="Y255" i="13"/>
  <c r="X255" i="13"/>
  <c r="W255" i="13"/>
  <c r="V255" i="13"/>
  <c r="U255" i="13"/>
  <c r="Q255" i="13"/>
  <c r="P255" i="13"/>
  <c r="O255" i="13"/>
  <c r="N255" i="13"/>
  <c r="M255" i="13"/>
  <c r="L255" i="13"/>
  <c r="H255" i="13"/>
  <c r="G255" i="13"/>
  <c r="F255" i="13"/>
  <c r="E255" i="13"/>
  <c r="D255" i="13"/>
  <c r="C255" i="13"/>
  <c r="BS254" i="13"/>
  <c r="BR254" i="13"/>
  <c r="BQ254" i="13"/>
  <c r="BP254" i="13"/>
  <c r="BO254" i="13"/>
  <c r="BN254" i="13"/>
  <c r="BJ254" i="13"/>
  <c r="BI254" i="13"/>
  <c r="BH254" i="13"/>
  <c r="BG254" i="13"/>
  <c r="BF254" i="13"/>
  <c r="BE254" i="13"/>
  <c r="BA254" i="13"/>
  <c r="AZ254" i="13"/>
  <c r="AY254" i="13"/>
  <c r="AX254" i="13"/>
  <c r="AW254" i="13"/>
  <c r="AV254" i="13"/>
  <c r="AR254" i="13"/>
  <c r="AQ254" i="13"/>
  <c r="AP254" i="13"/>
  <c r="AO254" i="13"/>
  <c r="AN254" i="13"/>
  <c r="AM254" i="13"/>
  <c r="AI254" i="13"/>
  <c r="AH254" i="13"/>
  <c r="AG254" i="13"/>
  <c r="AF254" i="13"/>
  <c r="AE254" i="13"/>
  <c r="AD254" i="13"/>
  <c r="Z254" i="13"/>
  <c r="Y254" i="13"/>
  <c r="X254" i="13"/>
  <c r="W254" i="13"/>
  <c r="V254" i="13"/>
  <c r="U254" i="13"/>
  <c r="Q254" i="13"/>
  <c r="P254" i="13"/>
  <c r="O254" i="13"/>
  <c r="N254" i="13"/>
  <c r="M254" i="13"/>
  <c r="L254" i="13"/>
  <c r="H254" i="13"/>
  <c r="G254" i="13"/>
  <c r="F254" i="13"/>
  <c r="E254" i="13"/>
  <c r="D254" i="13"/>
  <c r="C254" i="13"/>
  <c r="BS253" i="13"/>
  <c r="BR253" i="13"/>
  <c r="BQ253" i="13"/>
  <c r="BP253" i="13"/>
  <c r="BO253" i="13"/>
  <c r="BN253" i="13"/>
  <c r="BJ253" i="13"/>
  <c r="BI253" i="13"/>
  <c r="BH253" i="13"/>
  <c r="BG253" i="13"/>
  <c r="BF253" i="13"/>
  <c r="BE253" i="13"/>
  <c r="BA253" i="13"/>
  <c r="AZ253" i="13"/>
  <c r="AY253" i="13"/>
  <c r="AX253" i="13"/>
  <c r="AW253" i="13"/>
  <c r="AV253" i="13"/>
  <c r="AR253" i="13"/>
  <c r="AQ253" i="13"/>
  <c r="AP253" i="13"/>
  <c r="AO253" i="13"/>
  <c r="AN253" i="13"/>
  <c r="AM253" i="13"/>
  <c r="AI253" i="13"/>
  <c r="AH253" i="13"/>
  <c r="AG253" i="13"/>
  <c r="AF253" i="13"/>
  <c r="AE253" i="13"/>
  <c r="AD253" i="13"/>
  <c r="Z253" i="13"/>
  <c r="Y253" i="13"/>
  <c r="X253" i="13"/>
  <c r="W253" i="13"/>
  <c r="V253" i="13"/>
  <c r="U253" i="13"/>
  <c r="Q253" i="13"/>
  <c r="P253" i="13"/>
  <c r="O253" i="13"/>
  <c r="N253" i="13"/>
  <c r="M253" i="13"/>
  <c r="L253" i="13"/>
  <c r="H253" i="13"/>
  <c r="G253" i="13"/>
  <c r="F253" i="13"/>
  <c r="E253" i="13"/>
  <c r="D253" i="13"/>
  <c r="C253" i="13"/>
  <c r="BS252" i="13"/>
  <c r="BR252" i="13"/>
  <c r="BQ252" i="13"/>
  <c r="BP252" i="13"/>
  <c r="BO252" i="13"/>
  <c r="BN252" i="13"/>
  <c r="BJ252" i="13"/>
  <c r="BI252" i="13"/>
  <c r="BH252" i="13"/>
  <c r="BG252" i="13"/>
  <c r="BF252" i="13"/>
  <c r="BE252" i="13"/>
  <c r="BA252" i="13"/>
  <c r="AZ252" i="13"/>
  <c r="AY252" i="13"/>
  <c r="AX252" i="13"/>
  <c r="AW252" i="13"/>
  <c r="AV252" i="13"/>
  <c r="AR252" i="13"/>
  <c r="AQ252" i="13"/>
  <c r="AP252" i="13"/>
  <c r="AO252" i="13"/>
  <c r="AN252" i="13"/>
  <c r="AM252" i="13"/>
  <c r="AI252" i="13"/>
  <c r="AH252" i="13"/>
  <c r="AG252" i="13"/>
  <c r="AF252" i="13"/>
  <c r="AE252" i="13"/>
  <c r="AD252" i="13"/>
  <c r="Z252" i="13"/>
  <c r="Y252" i="13"/>
  <c r="X252" i="13"/>
  <c r="W252" i="13"/>
  <c r="V252" i="13"/>
  <c r="U252" i="13"/>
  <c r="Q252" i="13"/>
  <c r="P252" i="13"/>
  <c r="O252" i="13"/>
  <c r="N252" i="13"/>
  <c r="M252" i="13"/>
  <c r="L252" i="13"/>
  <c r="H252" i="13"/>
  <c r="G252" i="13"/>
  <c r="F252" i="13"/>
  <c r="E252" i="13"/>
  <c r="D252" i="13"/>
  <c r="C252" i="13"/>
  <c r="BS251" i="13"/>
  <c r="BR251" i="13"/>
  <c r="BQ251" i="13"/>
  <c r="BP251" i="13"/>
  <c r="BO251" i="13"/>
  <c r="BN251" i="13"/>
  <c r="BJ251" i="13"/>
  <c r="BI251" i="13"/>
  <c r="BH251" i="13"/>
  <c r="BG251" i="13"/>
  <c r="BF251" i="13"/>
  <c r="BE251" i="13"/>
  <c r="BA251" i="13"/>
  <c r="AZ251" i="13"/>
  <c r="AY251" i="13"/>
  <c r="AX251" i="13"/>
  <c r="AW251" i="13"/>
  <c r="AV251" i="13"/>
  <c r="AR251" i="13"/>
  <c r="AQ251" i="13"/>
  <c r="AP251" i="13"/>
  <c r="AO251" i="13"/>
  <c r="AN251" i="13"/>
  <c r="AM251" i="13"/>
  <c r="AI251" i="13"/>
  <c r="AH251" i="13"/>
  <c r="AG251" i="13"/>
  <c r="AF251" i="13"/>
  <c r="AE251" i="13"/>
  <c r="AD251" i="13"/>
  <c r="Z251" i="13"/>
  <c r="Y251" i="13"/>
  <c r="X251" i="13"/>
  <c r="W251" i="13"/>
  <c r="V251" i="13"/>
  <c r="U251" i="13"/>
  <c r="Q251" i="13"/>
  <c r="P251" i="13"/>
  <c r="O251" i="13"/>
  <c r="N251" i="13"/>
  <c r="M251" i="13"/>
  <c r="L251" i="13"/>
  <c r="H251" i="13"/>
  <c r="G251" i="13"/>
  <c r="F251" i="13"/>
  <c r="E251" i="13"/>
  <c r="D251" i="13"/>
  <c r="C251" i="13"/>
  <c r="BS250" i="13"/>
  <c r="BR250" i="13"/>
  <c r="BQ250" i="13"/>
  <c r="BP250" i="13"/>
  <c r="BO250" i="13"/>
  <c r="BN250" i="13"/>
  <c r="BJ250" i="13"/>
  <c r="BI250" i="13"/>
  <c r="BH250" i="13"/>
  <c r="BG250" i="13"/>
  <c r="BF250" i="13"/>
  <c r="BE250" i="13"/>
  <c r="BA250" i="13"/>
  <c r="AZ250" i="13"/>
  <c r="AY250" i="13"/>
  <c r="AX250" i="13"/>
  <c r="AW250" i="13"/>
  <c r="AV250" i="13"/>
  <c r="AR250" i="13"/>
  <c r="AQ250" i="13"/>
  <c r="AP250" i="13"/>
  <c r="AO250" i="13"/>
  <c r="AN250" i="13"/>
  <c r="AM250" i="13"/>
  <c r="AI250" i="13"/>
  <c r="AH250" i="13"/>
  <c r="AG250" i="13"/>
  <c r="AF250" i="13"/>
  <c r="AE250" i="13"/>
  <c r="AD250" i="13"/>
  <c r="Z250" i="13"/>
  <c r="Y250" i="13"/>
  <c r="X250" i="13"/>
  <c r="W250" i="13"/>
  <c r="V250" i="13"/>
  <c r="U250" i="13"/>
  <c r="Q250" i="13"/>
  <c r="P250" i="13"/>
  <c r="O250" i="13"/>
  <c r="N250" i="13"/>
  <c r="M250" i="13"/>
  <c r="L250" i="13"/>
  <c r="H250" i="13"/>
  <c r="G250" i="13"/>
  <c r="F250" i="13"/>
  <c r="E250" i="13"/>
  <c r="D250" i="13"/>
  <c r="C250" i="13"/>
  <c r="BS249" i="13"/>
  <c r="BR249" i="13"/>
  <c r="BQ249" i="13"/>
  <c r="BP249" i="13"/>
  <c r="BO249" i="13"/>
  <c r="BN249" i="13"/>
  <c r="BJ249" i="13"/>
  <c r="BI249" i="13"/>
  <c r="BH249" i="13"/>
  <c r="BG249" i="13"/>
  <c r="BF249" i="13"/>
  <c r="BE249" i="13"/>
  <c r="BA249" i="13"/>
  <c r="AZ249" i="13"/>
  <c r="AY249" i="13"/>
  <c r="AX249" i="13"/>
  <c r="AW249" i="13"/>
  <c r="AV249" i="13"/>
  <c r="AR249" i="13"/>
  <c r="AQ249" i="13"/>
  <c r="AP249" i="13"/>
  <c r="AO249" i="13"/>
  <c r="AN249" i="13"/>
  <c r="AM249" i="13"/>
  <c r="AI249" i="13"/>
  <c r="AH249" i="13"/>
  <c r="AG249" i="13"/>
  <c r="AF249" i="13"/>
  <c r="AE249" i="13"/>
  <c r="AD249" i="13"/>
  <c r="Z249" i="13"/>
  <c r="Y249" i="13"/>
  <c r="X249" i="13"/>
  <c r="W249" i="13"/>
  <c r="V249" i="13"/>
  <c r="U249" i="13"/>
  <c r="Q249" i="13"/>
  <c r="P249" i="13"/>
  <c r="O249" i="13"/>
  <c r="N249" i="13"/>
  <c r="M249" i="13"/>
  <c r="L249" i="13"/>
  <c r="H249" i="13"/>
  <c r="G249" i="13"/>
  <c r="F249" i="13"/>
  <c r="E249" i="13"/>
  <c r="D249" i="13"/>
  <c r="C249" i="13"/>
  <c r="BS248" i="13"/>
  <c r="BR248" i="13"/>
  <c r="BQ248" i="13"/>
  <c r="BP248" i="13"/>
  <c r="BO248" i="13"/>
  <c r="BN248" i="13"/>
  <c r="BJ248" i="13"/>
  <c r="BI248" i="13"/>
  <c r="BH248" i="13"/>
  <c r="BG248" i="13"/>
  <c r="BF248" i="13"/>
  <c r="BE248" i="13"/>
  <c r="BA248" i="13"/>
  <c r="AZ248" i="13"/>
  <c r="AY248" i="13"/>
  <c r="AX248" i="13"/>
  <c r="AW248" i="13"/>
  <c r="AV248" i="13"/>
  <c r="AR248" i="13"/>
  <c r="AQ248" i="13"/>
  <c r="AP248" i="13"/>
  <c r="AO248" i="13"/>
  <c r="AN248" i="13"/>
  <c r="AM248" i="13"/>
  <c r="AI248" i="13"/>
  <c r="AH248" i="13"/>
  <c r="AG248" i="13"/>
  <c r="AF248" i="13"/>
  <c r="AE248" i="13"/>
  <c r="AD248" i="13"/>
  <c r="Z248" i="13"/>
  <c r="Y248" i="13"/>
  <c r="X248" i="13"/>
  <c r="W248" i="13"/>
  <c r="V248" i="13"/>
  <c r="U248" i="13"/>
  <c r="Q248" i="13"/>
  <c r="P248" i="13"/>
  <c r="O248" i="13"/>
  <c r="N248" i="13"/>
  <c r="M248" i="13"/>
  <c r="L248" i="13"/>
  <c r="H248" i="13"/>
  <c r="G248" i="13"/>
  <c r="F248" i="13"/>
  <c r="E248" i="13"/>
  <c r="D248" i="13"/>
  <c r="C248" i="13"/>
  <c r="BS247" i="13"/>
  <c r="BR247" i="13"/>
  <c r="BQ247" i="13"/>
  <c r="BP247" i="13"/>
  <c r="BO247" i="13"/>
  <c r="BN247" i="13"/>
  <c r="BJ247" i="13"/>
  <c r="BI247" i="13"/>
  <c r="BH247" i="13"/>
  <c r="BG247" i="13"/>
  <c r="BF247" i="13"/>
  <c r="BE247" i="13"/>
  <c r="BA247" i="13"/>
  <c r="AZ247" i="13"/>
  <c r="AY247" i="13"/>
  <c r="AX247" i="13"/>
  <c r="AW247" i="13"/>
  <c r="AV247" i="13"/>
  <c r="AR247" i="13"/>
  <c r="AQ247" i="13"/>
  <c r="AP247" i="13"/>
  <c r="AO247" i="13"/>
  <c r="AN247" i="13"/>
  <c r="AM247" i="13"/>
  <c r="AI247" i="13"/>
  <c r="AH247" i="13"/>
  <c r="AG247" i="13"/>
  <c r="AF247" i="13"/>
  <c r="AE247" i="13"/>
  <c r="AD247" i="13"/>
  <c r="Z247" i="13"/>
  <c r="Y247" i="13"/>
  <c r="X247" i="13"/>
  <c r="W247" i="13"/>
  <c r="V247" i="13"/>
  <c r="U247" i="13"/>
  <c r="Q247" i="13"/>
  <c r="P247" i="13"/>
  <c r="O247" i="13"/>
  <c r="N247" i="13"/>
  <c r="M247" i="13"/>
  <c r="L247" i="13"/>
  <c r="H247" i="13"/>
  <c r="G247" i="13"/>
  <c r="F247" i="13"/>
  <c r="E247" i="13"/>
  <c r="D247" i="13"/>
  <c r="C247" i="13"/>
  <c r="BS246" i="13"/>
  <c r="BR246" i="13"/>
  <c r="BQ246" i="13"/>
  <c r="BP246" i="13"/>
  <c r="BO246" i="13"/>
  <c r="BN246" i="13"/>
  <c r="BJ246" i="13"/>
  <c r="BI246" i="13"/>
  <c r="BH246" i="13"/>
  <c r="BG246" i="13"/>
  <c r="BF246" i="13"/>
  <c r="BE246" i="13"/>
  <c r="BA246" i="13"/>
  <c r="AZ246" i="13"/>
  <c r="AY246" i="13"/>
  <c r="AX246" i="13"/>
  <c r="AW246" i="13"/>
  <c r="AV246" i="13"/>
  <c r="AR246" i="13"/>
  <c r="AQ246" i="13"/>
  <c r="AP246" i="13"/>
  <c r="AO246" i="13"/>
  <c r="AN246" i="13"/>
  <c r="AM246" i="13"/>
  <c r="AI246" i="13"/>
  <c r="AH246" i="13"/>
  <c r="AG246" i="13"/>
  <c r="AF246" i="13"/>
  <c r="AE246" i="13"/>
  <c r="AD246" i="13"/>
  <c r="Z246" i="13"/>
  <c r="Y246" i="13"/>
  <c r="X246" i="13"/>
  <c r="W246" i="13"/>
  <c r="V246" i="13"/>
  <c r="U246" i="13"/>
  <c r="Q246" i="13"/>
  <c r="P246" i="13"/>
  <c r="O246" i="13"/>
  <c r="N246" i="13"/>
  <c r="M246" i="13"/>
  <c r="L246" i="13"/>
  <c r="H246" i="13"/>
  <c r="G246" i="13"/>
  <c r="F246" i="13"/>
  <c r="E246" i="13"/>
  <c r="D246" i="13"/>
  <c r="C246" i="13"/>
  <c r="BS245" i="13"/>
  <c r="BR245" i="13"/>
  <c r="BQ245" i="13"/>
  <c r="BP245" i="13"/>
  <c r="BO245" i="13"/>
  <c r="BN245" i="13"/>
  <c r="BJ245" i="13"/>
  <c r="BI245" i="13"/>
  <c r="BH245" i="13"/>
  <c r="BG245" i="13"/>
  <c r="BF245" i="13"/>
  <c r="BE245" i="13"/>
  <c r="BA245" i="13"/>
  <c r="AZ245" i="13"/>
  <c r="AY245" i="13"/>
  <c r="AX245" i="13"/>
  <c r="AW245" i="13"/>
  <c r="AV245" i="13"/>
  <c r="AR245" i="13"/>
  <c r="AQ245" i="13"/>
  <c r="AP245" i="13"/>
  <c r="AO245" i="13"/>
  <c r="AN245" i="13"/>
  <c r="AM245" i="13"/>
  <c r="AI245" i="13"/>
  <c r="AH245" i="13"/>
  <c r="AG245" i="13"/>
  <c r="AF245" i="13"/>
  <c r="AE245" i="13"/>
  <c r="AD245" i="13"/>
  <c r="Z245" i="13"/>
  <c r="Y245" i="13"/>
  <c r="X245" i="13"/>
  <c r="W245" i="13"/>
  <c r="V245" i="13"/>
  <c r="U245" i="13"/>
  <c r="Q245" i="13"/>
  <c r="P245" i="13"/>
  <c r="O245" i="13"/>
  <c r="N245" i="13"/>
  <c r="M245" i="13"/>
  <c r="L245" i="13"/>
  <c r="H245" i="13"/>
  <c r="G245" i="13"/>
  <c r="F245" i="13"/>
  <c r="E245" i="13"/>
  <c r="D245" i="13"/>
  <c r="C245" i="13"/>
  <c r="BS244" i="13"/>
  <c r="BR244" i="13"/>
  <c r="BQ244" i="13"/>
  <c r="BP244" i="13"/>
  <c r="BO244" i="13"/>
  <c r="BN244" i="13"/>
  <c r="BJ244" i="13"/>
  <c r="BI244" i="13"/>
  <c r="BH244" i="13"/>
  <c r="BG244" i="13"/>
  <c r="BF244" i="13"/>
  <c r="BE244" i="13"/>
  <c r="BA244" i="13"/>
  <c r="AZ244" i="13"/>
  <c r="AY244" i="13"/>
  <c r="AX244" i="13"/>
  <c r="AW244" i="13"/>
  <c r="AV244" i="13"/>
  <c r="AR244" i="13"/>
  <c r="AQ244" i="13"/>
  <c r="AP244" i="13"/>
  <c r="AO244" i="13"/>
  <c r="AN244" i="13"/>
  <c r="AM244" i="13"/>
  <c r="AI244" i="13"/>
  <c r="AH244" i="13"/>
  <c r="AG244" i="13"/>
  <c r="AF244" i="13"/>
  <c r="AE244" i="13"/>
  <c r="AD244" i="13"/>
  <c r="Z244" i="13"/>
  <c r="Y244" i="13"/>
  <c r="X244" i="13"/>
  <c r="W244" i="13"/>
  <c r="V244" i="13"/>
  <c r="U244" i="13"/>
  <c r="Q244" i="13"/>
  <c r="P244" i="13"/>
  <c r="O244" i="13"/>
  <c r="N244" i="13"/>
  <c r="M244" i="13"/>
  <c r="L244" i="13"/>
  <c r="H244" i="13"/>
  <c r="G244" i="13"/>
  <c r="F244" i="13"/>
  <c r="E244" i="13"/>
  <c r="D244" i="13"/>
  <c r="C244" i="13"/>
  <c r="BS243" i="13"/>
  <c r="BR243" i="13"/>
  <c r="BQ243" i="13"/>
  <c r="BP243" i="13"/>
  <c r="BO243" i="13"/>
  <c r="BN243" i="13"/>
  <c r="BJ243" i="13"/>
  <c r="BI243" i="13"/>
  <c r="BH243" i="13"/>
  <c r="BG243" i="13"/>
  <c r="BF243" i="13"/>
  <c r="BE243" i="13"/>
  <c r="BA243" i="13"/>
  <c r="AZ243" i="13"/>
  <c r="AY243" i="13"/>
  <c r="AX243" i="13"/>
  <c r="AW243" i="13"/>
  <c r="AV243" i="13"/>
  <c r="AR243" i="13"/>
  <c r="AQ243" i="13"/>
  <c r="AP243" i="13"/>
  <c r="AO243" i="13"/>
  <c r="AN243" i="13"/>
  <c r="AM243" i="13"/>
  <c r="AI243" i="13"/>
  <c r="AH243" i="13"/>
  <c r="AG243" i="13"/>
  <c r="AF243" i="13"/>
  <c r="AE243" i="13"/>
  <c r="AD243" i="13"/>
  <c r="Z243" i="13"/>
  <c r="Y243" i="13"/>
  <c r="X243" i="13"/>
  <c r="W243" i="13"/>
  <c r="V243" i="13"/>
  <c r="U243" i="13"/>
  <c r="Q243" i="13"/>
  <c r="P243" i="13"/>
  <c r="O243" i="13"/>
  <c r="N243" i="13"/>
  <c r="M243" i="13"/>
  <c r="L243" i="13"/>
  <c r="H243" i="13"/>
  <c r="G243" i="13"/>
  <c r="F243" i="13"/>
  <c r="E243" i="13"/>
  <c r="D243" i="13"/>
  <c r="C243" i="13"/>
  <c r="BS242" i="13"/>
  <c r="BR242" i="13"/>
  <c r="BQ242" i="13"/>
  <c r="BP242" i="13"/>
  <c r="BO242" i="13"/>
  <c r="BN242" i="13"/>
  <c r="BJ242" i="13"/>
  <c r="BI242" i="13"/>
  <c r="BH242" i="13"/>
  <c r="BG242" i="13"/>
  <c r="BF242" i="13"/>
  <c r="BE242" i="13"/>
  <c r="BA242" i="13"/>
  <c r="AZ242" i="13"/>
  <c r="AY242" i="13"/>
  <c r="AX242" i="13"/>
  <c r="AW242" i="13"/>
  <c r="AV242" i="13"/>
  <c r="AR242" i="13"/>
  <c r="AQ242" i="13"/>
  <c r="AP242" i="13"/>
  <c r="AO242" i="13"/>
  <c r="AN242" i="13"/>
  <c r="AM242" i="13"/>
  <c r="AI242" i="13"/>
  <c r="AH242" i="13"/>
  <c r="AG242" i="13"/>
  <c r="AF242" i="13"/>
  <c r="AE242" i="13"/>
  <c r="AD242" i="13"/>
  <c r="Z242" i="13"/>
  <c r="Y242" i="13"/>
  <c r="X242" i="13"/>
  <c r="W242" i="13"/>
  <c r="V242" i="13"/>
  <c r="U242" i="13"/>
  <c r="Q242" i="13"/>
  <c r="P242" i="13"/>
  <c r="O242" i="13"/>
  <c r="N242" i="13"/>
  <c r="M242" i="13"/>
  <c r="L242" i="13"/>
  <c r="H242" i="13"/>
  <c r="G242" i="13"/>
  <c r="F242" i="13"/>
  <c r="E242" i="13"/>
  <c r="D242" i="13"/>
  <c r="C242" i="13"/>
  <c r="BS241" i="13"/>
  <c r="BR241" i="13"/>
  <c r="BQ241" i="13"/>
  <c r="BP241" i="13"/>
  <c r="BO241" i="13"/>
  <c r="BN241" i="13"/>
  <c r="BJ241" i="13"/>
  <c r="BI241" i="13"/>
  <c r="BH241" i="13"/>
  <c r="BG241" i="13"/>
  <c r="BF241" i="13"/>
  <c r="BE241" i="13"/>
  <c r="BA241" i="13"/>
  <c r="AZ241" i="13"/>
  <c r="AY241" i="13"/>
  <c r="AX241" i="13"/>
  <c r="AW241" i="13"/>
  <c r="AV241" i="13"/>
  <c r="AR241" i="13"/>
  <c r="AQ241" i="13"/>
  <c r="AP241" i="13"/>
  <c r="AO241" i="13"/>
  <c r="AN241" i="13"/>
  <c r="AM241" i="13"/>
  <c r="AI241" i="13"/>
  <c r="AH241" i="13"/>
  <c r="AG241" i="13"/>
  <c r="AF241" i="13"/>
  <c r="AE241" i="13"/>
  <c r="AD241" i="13"/>
  <c r="Z241" i="13"/>
  <c r="Y241" i="13"/>
  <c r="X241" i="13"/>
  <c r="W241" i="13"/>
  <c r="V241" i="13"/>
  <c r="U241" i="13"/>
  <c r="Q241" i="13"/>
  <c r="P241" i="13"/>
  <c r="O241" i="13"/>
  <c r="N241" i="13"/>
  <c r="M241" i="13"/>
  <c r="L241" i="13"/>
  <c r="H241" i="13"/>
  <c r="G241" i="13"/>
  <c r="F241" i="13"/>
  <c r="E241" i="13"/>
  <c r="D241" i="13"/>
  <c r="C241" i="13"/>
  <c r="BS240" i="13"/>
  <c r="BR240" i="13"/>
  <c r="BQ240" i="13"/>
  <c r="BP240" i="13"/>
  <c r="BO240" i="13"/>
  <c r="BN240" i="13"/>
  <c r="BJ240" i="13"/>
  <c r="BI240" i="13"/>
  <c r="BH240" i="13"/>
  <c r="BG240" i="13"/>
  <c r="BF240" i="13"/>
  <c r="BE240" i="13"/>
  <c r="BA240" i="13"/>
  <c r="AZ240" i="13"/>
  <c r="AY240" i="13"/>
  <c r="AX240" i="13"/>
  <c r="AW240" i="13"/>
  <c r="AV240" i="13"/>
  <c r="AR240" i="13"/>
  <c r="AQ240" i="13"/>
  <c r="AP240" i="13"/>
  <c r="AO240" i="13"/>
  <c r="AN240" i="13"/>
  <c r="AM240" i="13"/>
  <c r="AI240" i="13"/>
  <c r="AH240" i="13"/>
  <c r="AG240" i="13"/>
  <c r="AF240" i="13"/>
  <c r="AE240" i="13"/>
  <c r="AD240" i="13"/>
  <c r="Z240" i="13"/>
  <c r="Y240" i="13"/>
  <c r="X240" i="13"/>
  <c r="W240" i="13"/>
  <c r="V240" i="13"/>
  <c r="U240" i="13"/>
  <c r="Q240" i="13"/>
  <c r="P240" i="13"/>
  <c r="O240" i="13"/>
  <c r="N240" i="13"/>
  <c r="M240" i="13"/>
  <c r="L240" i="13"/>
  <c r="H240" i="13"/>
  <c r="G240" i="13"/>
  <c r="F240" i="13"/>
  <c r="E240" i="13"/>
  <c r="D240" i="13"/>
  <c r="C240" i="13"/>
  <c r="BS239" i="13"/>
  <c r="BR239" i="13"/>
  <c r="BQ239" i="13"/>
  <c r="BP239" i="13"/>
  <c r="BO239" i="13"/>
  <c r="BN239" i="13"/>
  <c r="BJ239" i="13"/>
  <c r="BI239" i="13"/>
  <c r="BH239" i="13"/>
  <c r="BG239" i="13"/>
  <c r="BF239" i="13"/>
  <c r="BE239" i="13"/>
  <c r="BA239" i="13"/>
  <c r="AZ239" i="13"/>
  <c r="AY239" i="13"/>
  <c r="AX239" i="13"/>
  <c r="AW239" i="13"/>
  <c r="AV239" i="13"/>
  <c r="AR239" i="13"/>
  <c r="AQ239" i="13"/>
  <c r="AP239" i="13"/>
  <c r="AO239" i="13"/>
  <c r="AN239" i="13"/>
  <c r="AM239" i="13"/>
  <c r="AI239" i="13"/>
  <c r="AH239" i="13"/>
  <c r="AG239" i="13"/>
  <c r="AF239" i="13"/>
  <c r="AE239" i="13"/>
  <c r="AD239" i="13"/>
  <c r="Z239" i="13"/>
  <c r="Y239" i="13"/>
  <c r="X239" i="13"/>
  <c r="W239" i="13"/>
  <c r="V239" i="13"/>
  <c r="U239" i="13"/>
  <c r="Q239" i="13"/>
  <c r="P239" i="13"/>
  <c r="O239" i="13"/>
  <c r="N239" i="13"/>
  <c r="M239" i="13"/>
  <c r="L239" i="13"/>
  <c r="H239" i="13"/>
  <c r="G239" i="13"/>
  <c r="F239" i="13"/>
  <c r="E239" i="13"/>
  <c r="D239" i="13"/>
  <c r="C239" i="13"/>
  <c r="BS238" i="13"/>
  <c r="BR238" i="13"/>
  <c r="BQ238" i="13"/>
  <c r="BP238" i="13"/>
  <c r="BO238" i="13"/>
  <c r="BN238" i="13"/>
  <c r="BJ238" i="13"/>
  <c r="BI238" i="13"/>
  <c r="BH238" i="13"/>
  <c r="BG238" i="13"/>
  <c r="BF238" i="13"/>
  <c r="BE238" i="13"/>
  <c r="BA238" i="13"/>
  <c r="AZ238" i="13"/>
  <c r="AY238" i="13"/>
  <c r="AX238" i="13"/>
  <c r="AW238" i="13"/>
  <c r="AV238" i="13"/>
  <c r="AR238" i="13"/>
  <c r="AQ238" i="13"/>
  <c r="AP238" i="13"/>
  <c r="AO238" i="13"/>
  <c r="AN238" i="13"/>
  <c r="AM238" i="13"/>
  <c r="AI238" i="13"/>
  <c r="AH238" i="13"/>
  <c r="AG238" i="13"/>
  <c r="AF238" i="13"/>
  <c r="AE238" i="13"/>
  <c r="AD238" i="13"/>
  <c r="Z238" i="13"/>
  <c r="Y238" i="13"/>
  <c r="X238" i="13"/>
  <c r="W238" i="13"/>
  <c r="V238" i="13"/>
  <c r="U238" i="13"/>
  <c r="Q238" i="13"/>
  <c r="P238" i="13"/>
  <c r="O238" i="13"/>
  <c r="N238" i="13"/>
  <c r="M238" i="13"/>
  <c r="L238" i="13"/>
  <c r="H238" i="13"/>
  <c r="G238" i="13"/>
  <c r="F238" i="13"/>
  <c r="E238" i="13"/>
  <c r="D238" i="13"/>
  <c r="C238" i="13"/>
  <c r="BS237" i="13"/>
  <c r="BR237" i="13"/>
  <c r="BQ237" i="13"/>
  <c r="BP237" i="13"/>
  <c r="BO237" i="13"/>
  <c r="BN237" i="13"/>
  <c r="BJ237" i="13"/>
  <c r="BI237" i="13"/>
  <c r="BH237" i="13"/>
  <c r="BG237" i="13"/>
  <c r="BF237" i="13"/>
  <c r="BE237" i="13"/>
  <c r="BA237" i="13"/>
  <c r="AZ237" i="13"/>
  <c r="AY237" i="13"/>
  <c r="AX237" i="13"/>
  <c r="AW237" i="13"/>
  <c r="AV237" i="13"/>
  <c r="AR237" i="13"/>
  <c r="AQ237" i="13"/>
  <c r="AP237" i="13"/>
  <c r="AO237" i="13"/>
  <c r="AN237" i="13"/>
  <c r="AM237" i="13"/>
  <c r="AI237" i="13"/>
  <c r="AH237" i="13"/>
  <c r="AG237" i="13"/>
  <c r="AF237" i="13"/>
  <c r="AE237" i="13"/>
  <c r="AD237" i="13"/>
  <c r="Z237" i="13"/>
  <c r="Y237" i="13"/>
  <c r="X237" i="13"/>
  <c r="W237" i="13"/>
  <c r="V237" i="13"/>
  <c r="U237" i="13"/>
  <c r="Q237" i="13"/>
  <c r="P237" i="13"/>
  <c r="O237" i="13"/>
  <c r="N237" i="13"/>
  <c r="M237" i="13"/>
  <c r="L237" i="13"/>
  <c r="H237" i="13"/>
  <c r="G237" i="13"/>
  <c r="F237" i="13"/>
  <c r="E237" i="13"/>
  <c r="D237" i="13"/>
  <c r="C237" i="13"/>
  <c r="BS236" i="13"/>
  <c r="BR236" i="13"/>
  <c r="BQ236" i="13"/>
  <c r="BP236" i="13"/>
  <c r="BO236" i="13"/>
  <c r="BN236" i="13"/>
  <c r="BJ236" i="13"/>
  <c r="BI236" i="13"/>
  <c r="BH236" i="13"/>
  <c r="BG236" i="13"/>
  <c r="BF236" i="13"/>
  <c r="BE236" i="13"/>
  <c r="BA236" i="13"/>
  <c r="AZ236" i="13"/>
  <c r="AY236" i="13"/>
  <c r="AX236" i="13"/>
  <c r="AW236" i="13"/>
  <c r="AV236" i="13"/>
  <c r="AR236" i="13"/>
  <c r="AQ236" i="13"/>
  <c r="AP236" i="13"/>
  <c r="AO236" i="13"/>
  <c r="AN236" i="13"/>
  <c r="AM236" i="13"/>
  <c r="AI236" i="13"/>
  <c r="AH236" i="13"/>
  <c r="AG236" i="13"/>
  <c r="AF236" i="13"/>
  <c r="AE236" i="13"/>
  <c r="AD236" i="13"/>
  <c r="Z236" i="13"/>
  <c r="Y236" i="13"/>
  <c r="X236" i="13"/>
  <c r="W236" i="13"/>
  <c r="V236" i="13"/>
  <c r="U236" i="13"/>
  <c r="Q236" i="13"/>
  <c r="P236" i="13"/>
  <c r="O236" i="13"/>
  <c r="N236" i="13"/>
  <c r="M236" i="13"/>
  <c r="L236" i="13"/>
  <c r="H236" i="13"/>
  <c r="G236" i="13"/>
  <c r="F236" i="13"/>
  <c r="E236" i="13"/>
  <c r="D236" i="13"/>
  <c r="C236" i="13"/>
  <c r="BS235" i="13"/>
  <c r="BR235" i="13"/>
  <c r="BQ235" i="13"/>
  <c r="BP235" i="13"/>
  <c r="BO235" i="13"/>
  <c r="BN235" i="13"/>
  <c r="BJ235" i="13"/>
  <c r="BI235" i="13"/>
  <c r="BH235" i="13"/>
  <c r="BG235" i="13"/>
  <c r="BF235" i="13"/>
  <c r="BE235" i="13"/>
  <c r="BA235" i="13"/>
  <c r="AZ235" i="13"/>
  <c r="AY235" i="13"/>
  <c r="AX235" i="13"/>
  <c r="AW235" i="13"/>
  <c r="AV235" i="13"/>
  <c r="AR235" i="13"/>
  <c r="AQ235" i="13"/>
  <c r="AP235" i="13"/>
  <c r="AO235" i="13"/>
  <c r="AN235" i="13"/>
  <c r="AM235" i="13"/>
  <c r="AI235" i="13"/>
  <c r="AH235" i="13"/>
  <c r="AG235" i="13"/>
  <c r="AF235" i="13"/>
  <c r="AE235" i="13"/>
  <c r="AD235" i="13"/>
  <c r="Z235" i="13"/>
  <c r="Y235" i="13"/>
  <c r="X235" i="13"/>
  <c r="W235" i="13"/>
  <c r="V235" i="13"/>
  <c r="U235" i="13"/>
  <c r="Q235" i="13"/>
  <c r="P235" i="13"/>
  <c r="O235" i="13"/>
  <c r="N235" i="13"/>
  <c r="M235" i="13"/>
  <c r="L235" i="13"/>
  <c r="H235" i="13"/>
  <c r="G235" i="13"/>
  <c r="F235" i="13"/>
  <c r="E235" i="13"/>
  <c r="D235" i="13"/>
  <c r="C235" i="13"/>
  <c r="BS234" i="13"/>
  <c r="BR234" i="13"/>
  <c r="BQ234" i="13"/>
  <c r="BP234" i="13"/>
  <c r="BO234" i="13"/>
  <c r="BN234" i="13"/>
  <c r="BJ234" i="13"/>
  <c r="BI234" i="13"/>
  <c r="BH234" i="13"/>
  <c r="BG234" i="13"/>
  <c r="BF234" i="13"/>
  <c r="BE234" i="13"/>
  <c r="BA234" i="13"/>
  <c r="AZ234" i="13"/>
  <c r="AY234" i="13"/>
  <c r="AX234" i="13"/>
  <c r="AW234" i="13"/>
  <c r="AV234" i="13"/>
  <c r="AR234" i="13"/>
  <c r="AQ234" i="13"/>
  <c r="AP234" i="13"/>
  <c r="AO234" i="13"/>
  <c r="AN234" i="13"/>
  <c r="AM234" i="13"/>
  <c r="AI234" i="13"/>
  <c r="AH234" i="13"/>
  <c r="AG234" i="13"/>
  <c r="AF234" i="13"/>
  <c r="AE234" i="13"/>
  <c r="AD234" i="13"/>
  <c r="Z234" i="13"/>
  <c r="Y234" i="13"/>
  <c r="X234" i="13"/>
  <c r="W234" i="13"/>
  <c r="V234" i="13"/>
  <c r="U234" i="13"/>
  <c r="Q234" i="13"/>
  <c r="P234" i="13"/>
  <c r="O234" i="13"/>
  <c r="N234" i="13"/>
  <c r="M234" i="13"/>
  <c r="L234" i="13"/>
  <c r="H234" i="13"/>
  <c r="G234" i="13"/>
  <c r="F234" i="13"/>
  <c r="E234" i="13"/>
  <c r="D234" i="13"/>
  <c r="C234" i="13"/>
  <c r="BS233" i="13"/>
  <c r="BR233" i="13"/>
  <c r="BQ233" i="13"/>
  <c r="BP233" i="13"/>
  <c r="BO233" i="13"/>
  <c r="BN233" i="13"/>
  <c r="BJ233" i="13"/>
  <c r="BI233" i="13"/>
  <c r="BH233" i="13"/>
  <c r="BG233" i="13"/>
  <c r="BF233" i="13"/>
  <c r="BE233" i="13"/>
  <c r="BA233" i="13"/>
  <c r="AZ233" i="13"/>
  <c r="AY233" i="13"/>
  <c r="AX233" i="13"/>
  <c r="AW233" i="13"/>
  <c r="AV233" i="13"/>
  <c r="AR233" i="13"/>
  <c r="AQ233" i="13"/>
  <c r="AP233" i="13"/>
  <c r="AO233" i="13"/>
  <c r="AN233" i="13"/>
  <c r="AM233" i="13"/>
  <c r="AI233" i="13"/>
  <c r="AH233" i="13"/>
  <c r="AG233" i="13"/>
  <c r="AF233" i="13"/>
  <c r="AE233" i="13"/>
  <c r="AD233" i="13"/>
  <c r="Z233" i="13"/>
  <c r="Y233" i="13"/>
  <c r="X233" i="13"/>
  <c r="W233" i="13"/>
  <c r="V233" i="13"/>
  <c r="U233" i="13"/>
  <c r="Q233" i="13"/>
  <c r="P233" i="13"/>
  <c r="O233" i="13"/>
  <c r="N233" i="13"/>
  <c r="M233" i="13"/>
  <c r="L233" i="13"/>
  <c r="H233" i="13"/>
  <c r="G233" i="13"/>
  <c r="F233" i="13"/>
  <c r="E233" i="13"/>
  <c r="D233" i="13"/>
  <c r="C233" i="13"/>
  <c r="BS232" i="13"/>
  <c r="BR232" i="13"/>
  <c r="BQ232" i="13"/>
  <c r="BP232" i="13"/>
  <c r="BO232" i="13"/>
  <c r="BN232" i="13"/>
  <c r="BJ232" i="13"/>
  <c r="BI232" i="13"/>
  <c r="BH232" i="13"/>
  <c r="BG232" i="13"/>
  <c r="BF232" i="13"/>
  <c r="BE232" i="13"/>
  <c r="BA232" i="13"/>
  <c r="AZ232" i="13"/>
  <c r="AY232" i="13"/>
  <c r="AX232" i="13"/>
  <c r="AW232" i="13"/>
  <c r="AV232" i="13"/>
  <c r="AR232" i="13"/>
  <c r="AQ232" i="13"/>
  <c r="AP232" i="13"/>
  <c r="AO232" i="13"/>
  <c r="AN232" i="13"/>
  <c r="AM232" i="13"/>
  <c r="AI232" i="13"/>
  <c r="AH232" i="13"/>
  <c r="AG232" i="13"/>
  <c r="AF232" i="13"/>
  <c r="AE232" i="13"/>
  <c r="AD232" i="13"/>
  <c r="Z232" i="13"/>
  <c r="Y232" i="13"/>
  <c r="X232" i="13"/>
  <c r="W232" i="13"/>
  <c r="V232" i="13"/>
  <c r="U232" i="13"/>
  <c r="Q232" i="13"/>
  <c r="P232" i="13"/>
  <c r="O232" i="13"/>
  <c r="N232" i="13"/>
  <c r="M232" i="13"/>
  <c r="L232" i="13"/>
  <c r="H232" i="13"/>
  <c r="G232" i="13"/>
  <c r="F232" i="13"/>
  <c r="E232" i="13"/>
  <c r="D232" i="13"/>
  <c r="C232" i="13"/>
  <c r="BS231" i="13"/>
  <c r="BR231" i="13"/>
  <c r="BQ231" i="13"/>
  <c r="BP231" i="13"/>
  <c r="BO231" i="13"/>
  <c r="BN231" i="13"/>
  <c r="BJ231" i="13"/>
  <c r="BI231" i="13"/>
  <c r="BH231" i="13"/>
  <c r="BG231" i="13"/>
  <c r="BF231" i="13"/>
  <c r="BE231" i="13"/>
  <c r="BA231" i="13"/>
  <c r="AZ231" i="13"/>
  <c r="AY231" i="13"/>
  <c r="AX231" i="13"/>
  <c r="AW231" i="13"/>
  <c r="AV231" i="13"/>
  <c r="AR231" i="13"/>
  <c r="AQ231" i="13"/>
  <c r="AP231" i="13"/>
  <c r="AO231" i="13"/>
  <c r="AN231" i="13"/>
  <c r="AM231" i="13"/>
  <c r="AI231" i="13"/>
  <c r="AH231" i="13"/>
  <c r="AG231" i="13"/>
  <c r="AF231" i="13"/>
  <c r="AE231" i="13"/>
  <c r="AD231" i="13"/>
  <c r="Z231" i="13"/>
  <c r="Y231" i="13"/>
  <c r="X231" i="13"/>
  <c r="W231" i="13"/>
  <c r="V231" i="13"/>
  <c r="U231" i="13"/>
  <c r="Q231" i="13"/>
  <c r="P231" i="13"/>
  <c r="O231" i="13"/>
  <c r="N231" i="13"/>
  <c r="M231" i="13"/>
  <c r="L231" i="13"/>
  <c r="H231" i="13"/>
  <c r="G231" i="13"/>
  <c r="F231" i="13"/>
  <c r="E231" i="13"/>
  <c r="D231" i="13"/>
  <c r="C231" i="13"/>
  <c r="BS230" i="13"/>
  <c r="BR230" i="13"/>
  <c r="BQ230" i="13"/>
  <c r="BP230" i="13"/>
  <c r="BO230" i="13"/>
  <c r="BN230" i="13"/>
  <c r="BJ230" i="13"/>
  <c r="BI230" i="13"/>
  <c r="BH230" i="13"/>
  <c r="BG230" i="13"/>
  <c r="BF230" i="13"/>
  <c r="BE230" i="13"/>
  <c r="BA230" i="13"/>
  <c r="AZ230" i="13"/>
  <c r="AY230" i="13"/>
  <c r="AX230" i="13"/>
  <c r="AW230" i="13"/>
  <c r="AV230" i="13"/>
  <c r="AR230" i="13"/>
  <c r="AQ230" i="13"/>
  <c r="AP230" i="13"/>
  <c r="AO230" i="13"/>
  <c r="AN230" i="13"/>
  <c r="AM230" i="13"/>
  <c r="AI230" i="13"/>
  <c r="AH230" i="13"/>
  <c r="AG230" i="13"/>
  <c r="AF230" i="13"/>
  <c r="AE230" i="13"/>
  <c r="AD230" i="13"/>
  <c r="Z230" i="13"/>
  <c r="Y230" i="13"/>
  <c r="X230" i="13"/>
  <c r="W230" i="13"/>
  <c r="V230" i="13"/>
  <c r="U230" i="13"/>
  <c r="Q230" i="13"/>
  <c r="P230" i="13"/>
  <c r="O230" i="13"/>
  <c r="N230" i="13"/>
  <c r="M230" i="13"/>
  <c r="L230" i="13"/>
  <c r="H230" i="13"/>
  <c r="G230" i="13"/>
  <c r="F230" i="13"/>
  <c r="E230" i="13"/>
  <c r="D230" i="13"/>
  <c r="C230" i="13"/>
  <c r="BS229" i="13"/>
  <c r="BR229" i="13"/>
  <c r="BQ229" i="13"/>
  <c r="BP229" i="13"/>
  <c r="BO229" i="13"/>
  <c r="BN229" i="13"/>
  <c r="BJ229" i="13"/>
  <c r="BI229" i="13"/>
  <c r="BH229" i="13"/>
  <c r="BG229" i="13"/>
  <c r="BF229" i="13"/>
  <c r="BE229" i="13"/>
  <c r="BA229" i="13"/>
  <c r="AZ229" i="13"/>
  <c r="AY229" i="13"/>
  <c r="AX229" i="13"/>
  <c r="AW229" i="13"/>
  <c r="AV229" i="13"/>
  <c r="AR229" i="13"/>
  <c r="AQ229" i="13"/>
  <c r="AP229" i="13"/>
  <c r="AO229" i="13"/>
  <c r="AN229" i="13"/>
  <c r="AM229" i="13"/>
  <c r="AI229" i="13"/>
  <c r="AH229" i="13"/>
  <c r="AG229" i="13"/>
  <c r="AF229" i="13"/>
  <c r="AE229" i="13"/>
  <c r="AD229" i="13"/>
  <c r="Z229" i="13"/>
  <c r="Y229" i="13"/>
  <c r="X229" i="13"/>
  <c r="W229" i="13"/>
  <c r="V229" i="13"/>
  <c r="U229" i="13"/>
  <c r="Q229" i="13"/>
  <c r="P229" i="13"/>
  <c r="O229" i="13"/>
  <c r="N229" i="13"/>
  <c r="M229" i="13"/>
  <c r="L229" i="13"/>
  <c r="H229" i="13"/>
  <c r="G229" i="13"/>
  <c r="F229" i="13"/>
  <c r="E229" i="13"/>
  <c r="D229" i="13"/>
  <c r="C229" i="13"/>
  <c r="BS228" i="13"/>
  <c r="BR228" i="13"/>
  <c r="BQ228" i="13"/>
  <c r="BP228" i="13"/>
  <c r="BO228" i="13"/>
  <c r="BN228" i="13"/>
  <c r="BJ228" i="13"/>
  <c r="BI228" i="13"/>
  <c r="BH228" i="13"/>
  <c r="BG228" i="13"/>
  <c r="BF228" i="13"/>
  <c r="BE228" i="13"/>
  <c r="BA228" i="13"/>
  <c r="AZ228" i="13"/>
  <c r="AY228" i="13"/>
  <c r="AX228" i="13"/>
  <c r="AW228" i="13"/>
  <c r="AV228" i="13"/>
  <c r="AR228" i="13"/>
  <c r="AQ228" i="13"/>
  <c r="AP228" i="13"/>
  <c r="AO228" i="13"/>
  <c r="AN228" i="13"/>
  <c r="AM228" i="13"/>
  <c r="AI228" i="13"/>
  <c r="AH228" i="13"/>
  <c r="AG228" i="13"/>
  <c r="AF228" i="13"/>
  <c r="AE228" i="13"/>
  <c r="AD228" i="13"/>
  <c r="Z228" i="13"/>
  <c r="Y228" i="13"/>
  <c r="X228" i="13"/>
  <c r="W228" i="13"/>
  <c r="V228" i="13"/>
  <c r="U228" i="13"/>
  <c r="Q228" i="13"/>
  <c r="P228" i="13"/>
  <c r="O228" i="13"/>
  <c r="N228" i="13"/>
  <c r="M228" i="13"/>
  <c r="L228" i="13"/>
  <c r="H228" i="13"/>
  <c r="G228" i="13"/>
  <c r="F228" i="13"/>
  <c r="E228" i="13"/>
  <c r="D228" i="13"/>
  <c r="C228" i="13"/>
  <c r="BS227" i="13"/>
  <c r="BR227" i="13"/>
  <c r="BQ227" i="13"/>
  <c r="BP227" i="13"/>
  <c r="BO227" i="13"/>
  <c r="BN227" i="13"/>
  <c r="BJ227" i="13"/>
  <c r="BI227" i="13"/>
  <c r="BH227" i="13"/>
  <c r="BG227" i="13"/>
  <c r="BF227" i="13"/>
  <c r="BE227" i="13"/>
  <c r="BA227" i="13"/>
  <c r="AZ227" i="13"/>
  <c r="AY227" i="13"/>
  <c r="AX227" i="13"/>
  <c r="AW227" i="13"/>
  <c r="AV227" i="13"/>
  <c r="AR227" i="13"/>
  <c r="AQ227" i="13"/>
  <c r="AP227" i="13"/>
  <c r="AO227" i="13"/>
  <c r="AN227" i="13"/>
  <c r="AM227" i="13"/>
  <c r="AI227" i="13"/>
  <c r="AH227" i="13"/>
  <c r="AG227" i="13"/>
  <c r="AF227" i="13"/>
  <c r="AE227" i="13"/>
  <c r="AD227" i="13"/>
  <c r="Z227" i="13"/>
  <c r="Y227" i="13"/>
  <c r="X227" i="13"/>
  <c r="W227" i="13"/>
  <c r="V227" i="13"/>
  <c r="U227" i="13"/>
  <c r="Q227" i="13"/>
  <c r="P227" i="13"/>
  <c r="O227" i="13"/>
  <c r="N227" i="13"/>
  <c r="M227" i="13"/>
  <c r="L227" i="13"/>
  <c r="H227" i="13"/>
  <c r="G227" i="13"/>
  <c r="F227" i="13"/>
  <c r="E227" i="13"/>
  <c r="D227" i="13"/>
  <c r="C227" i="13"/>
  <c r="BS226" i="13"/>
  <c r="BR226" i="13"/>
  <c r="BQ226" i="13"/>
  <c r="BP226" i="13"/>
  <c r="BO226" i="13"/>
  <c r="BN226" i="13"/>
  <c r="BJ226" i="13"/>
  <c r="BI226" i="13"/>
  <c r="BH226" i="13"/>
  <c r="BG226" i="13"/>
  <c r="BF226" i="13"/>
  <c r="BE226" i="13"/>
  <c r="BA226" i="13"/>
  <c r="AZ226" i="13"/>
  <c r="AY226" i="13"/>
  <c r="AX226" i="13"/>
  <c r="AW226" i="13"/>
  <c r="AV226" i="13"/>
  <c r="AR226" i="13"/>
  <c r="AQ226" i="13"/>
  <c r="AP226" i="13"/>
  <c r="AO226" i="13"/>
  <c r="AN226" i="13"/>
  <c r="AM226" i="13"/>
  <c r="AI226" i="13"/>
  <c r="AH226" i="13"/>
  <c r="AG226" i="13"/>
  <c r="AF226" i="13"/>
  <c r="AE226" i="13"/>
  <c r="AD226" i="13"/>
  <c r="Z226" i="13"/>
  <c r="Y226" i="13"/>
  <c r="X226" i="13"/>
  <c r="W226" i="13"/>
  <c r="V226" i="13"/>
  <c r="U226" i="13"/>
  <c r="Q226" i="13"/>
  <c r="P226" i="13"/>
  <c r="O226" i="13"/>
  <c r="N226" i="13"/>
  <c r="M226" i="13"/>
  <c r="L226" i="13"/>
  <c r="H226" i="13"/>
  <c r="G226" i="13"/>
  <c r="F226" i="13"/>
  <c r="E226" i="13"/>
  <c r="D226" i="13"/>
  <c r="C226" i="13"/>
  <c r="BS225" i="13"/>
  <c r="BR225" i="13"/>
  <c r="BQ225" i="13"/>
  <c r="BP225" i="13"/>
  <c r="BO225" i="13"/>
  <c r="BN225" i="13"/>
  <c r="BJ225" i="13"/>
  <c r="BI225" i="13"/>
  <c r="BH225" i="13"/>
  <c r="BG225" i="13"/>
  <c r="BF225" i="13"/>
  <c r="BE225" i="13"/>
  <c r="BA225" i="13"/>
  <c r="AZ225" i="13"/>
  <c r="AY225" i="13"/>
  <c r="AX225" i="13"/>
  <c r="AW225" i="13"/>
  <c r="AV225" i="13"/>
  <c r="AR225" i="13"/>
  <c r="AQ225" i="13"/>
  <c r="AP225" i="13"/>
  <c r="AO225" i="13"/>
  <c r="AN225" i="13"/>
  <c r="AM225" i="13"/>
  <c r="AI225" i="13"/>
  <c r="AH225" i="13"/>
  <c r="AG225" i="13"/>
  <c r="AF225" i="13"/>
  <c r="AE225" i="13"/>
  <c r="AD225" i="13"/>
  <c r="Z225" i="13"/>
  <c r="Y225" i="13"/>
  <c r="X225" i="13"/>
  <c r="W225" i="13"/>
  <c r="V225" i="13"/>
  <c r="U225" i="13"/>
  <c r="Q225" i="13"/>
  <c r="P225" i="13"/>
  <c r="O225" i="13"/>
  <c r="N225" i="13"/>
  <c r="M225" i="13"/>
  <c r="L225" i="13"/>
  <c r="H225" i="13"/>
  <c r="G225" i="13"/>
  <c r="F225" i="13"/>
  <c r="E225" i="13"/>
  <c r="D225" i="13"/>
  <c r="C225" i="13"/>
  <c r="BS224" i="13"/>
  <c r="BR224" i="13"/>
  <c r="BQ224" i="13"/>
  <c r="BP224" i="13"/>
  <c r="BO224" i="13"/>
  <c r="BN224" i="13"/>
  <c r="BJ224" i="13"/>
  <c r="BI224" i="13"/>
  <c r="BH224" i="13"/>
  <c r="BG224" i="13"/>
  <c r="BF224" i="13"/>
  <c r="BE224" i="13"/>
  <c r="BA224" i="13"/>
  <c r="AZ224" i="13"/>
  <c r="AY224" i="13"/>
  <c r="AX224" i="13"/>
  <c r="AW224" i="13"/>
  <c r="AV224" i="13"/>
  <c r="AR224" i="13"/>
  <c r="AQ224" i="13"/>
  <c r="AP224" i="13"/>
  <c r="AO224" i="13"/>
  <c r="AN224" i="13"/>
  <c r="AM224" i="13"/>
  <c r="AI224" i="13"/>
  <c r="AH224" i="13"/>
  <c r="AG224" i="13"/>
  <c r="AF224" i="13"/>
  <c r="AE224" i="13"/>
  <c r="AD224" i="13"/>
  <c r="Z224" i="13"/>
  <c r="Y224" i="13"/>
  <c r="X224" i="13"/>
  <c r="W224" i="13"/>
  <c r="V224" i="13"/>
  <c r="U224" i="13"/>
  <c r="Q224" i="13"/>
  <c r="P224" i="13"/>
  <c r="O224" i="13"/>
  <c r="N224" i="13"/>
  <c r="M224" i="13"/>
  <c r="L224" i="13"/>
  <c r="H224" i="13"/>
  <c r="G224" i="13"/>
  <c r="F224" i="13"/>
  <c r="E224" i="13"/>
  <c r="D224" i="13"/>
  <c r="C224" i="13"/>
  <c r="BS223" i="13"/>
  <c r="BR223" i="13"/>
  <c r="BQ223" i="13"/>
  <c r="BP223" i="13"/>
  <c r="BO223" i="13"/>
  <c r="BN223" i="13"/>
  <c r="BJ223" i="13"/>
  <c r="BI223" i="13"/>
  <c r="BH223" i="13"/>
  <c r="BG223" i="13"/>
  <c r="BF223" i="13"/>
  <c r="BE223" i="13"/>
  <c r="BA223" i="13"/>
  <c r="AZ223" i="13"/>
  <c r="AY223" i="13"/>
  <c r="AX223" i="13"/>
  <c r="AW223" i="13"/>
  <c r="AV223" i="13"/>
  <c r="AR223" i="13"/>
  <c r="AQ223" i="13"/>
  <c r="AP223" i="13"/>
  <c r="AO223" i="13"/>
  <c r="AN223" i="13"/>
  <c r="AM223" i="13"/>
  <c r="AI223" i="13"/>
  <c r="AH223" i="13"/>
  <c r="AG223" i="13"/>
  <c r="AF223" i="13"/>
  <c r="AE223" i="13"/>
  <c r="AD223" i="13"/>
  <c r="Z223" i="13"/>
  <c r="Y223" i="13"/>
  <c r="X223" i="13"/>
  <c r="W223" i="13"/>
  <c r="V223" i="13"/>
  <c r="U223" i="13"/>
  <c r="Q223" i="13"/>
  <c r="P223" i="13"/>
  <c r="O223" i="13"/>
  <c r="N223" i="13"/>
  <c r="M223" i="13"/>
  <c r="L223" i="13"/>
  <c r="H223" i="13"/>
  <c r="G223" i="13"/>
  <c r="F223" i="13"/>
  <c r="E223" i="13"/>
  <c r="D223" i="13"/>
  <c r="C223" i="13"/>
  <c r="BS222" i="13"/>
  <c r="BR222" i="13"/>
  <c r="BQ222" i="13"/>
  <c r="BP222" i="13"/>
  <c r="BO222" i="13"/>
  <c r="BN222" i="13"/>
  <c r="BJ222" i="13"/>
  <c r="BI222" i="13"/>
  <c r="BH222" i="13"/>
  <c r="BG222" i="13"/>
  <c r="BF222" i="13"/>
  <c r="BE222" i="13"/>
  <c r="BA222" i="13"/>
  <c r="AZ222" i="13"/>
  <c r="AY222" i="13"/>
  <c r="AX222" i="13"/>
  <c r="AW222" i="13"/>
  <c r="AV222" i="13"/>
  <c r="AR222" i="13"/>
  <c r="AQ222" i="13"/>
  <c r="AP222" i="13"/>
  <c r="AO222" i="13"/>
  <c r="AN222" i="13"/>
  <c r="AM222" i="13"/>
  <c r="AI222" i="13"/>
  <c r="AH222" i="13"/>
  <c r="AG222" i="13"/>
  <c r="AF222" i="13"/>
  <c r="AE222" i="13"/>
  <c r="AD222" i="13"/>
  <c r="Z222" i="13"/>
  <c r="Y222" i="13"/>
  <c r="X222" i="13"/>
  <c r="W222" i="13"/>
  <c r="V222" i="13"/>
  <c r="U222" i="13"/>
  <c r="Q222" i="13"/>
  <c r="P222" i="13"/>
  <c r="O222" i="13"/>
  <c r="N222" i="13"/>
  <c r="M222" i="13"/>
  <c r="L222" i="13"/>
  <c r="H222" i="13"/>
  <c r="G222" i="13"/>
  <c r="F222" i="13"/>
  <c r="E222" i="13"/>
  <c r="D222" i="13"/>
  <c r="C222" i="13"/>
  <c r="BS221" i="13"/>
  <c r="BR221" i="13"/>
  <c r="BQ221" i="13"/>
  <c r="BP221" i="13"/>
  <c r="BO221" i="13"/>
  <c r="BN221" i="13"/>
  <c r="BJ221" i="13"/>
  <c r="BI221" i="13"/>
  <c r="BH221" i="13"/>
  <c r="BG221" i="13"/>
  <c r="BF221" i="13"/>
  <c r="BE221" i="13"/>
  <c r="BA221" i="13"/>
  <c r="AZ221" i="13"/>
  <c r="AY221" i="13"/>
  <c r="AX221" i="13"/>
  <c r="AW221" i="13"/>
  <c r="AV221" i="13"/>
  <c r="AR221" i="13"/>
  <c r="AQ221" i="13"/>
  <c r="AP221" i="13"/>
  <c r="AO221" i="13"/>
  <c r="AN221" i="13"/>
  <c r="AM221" i="13"/>
  <c r="AI221" i="13"/>
  <c r="AH221" i="13"/>
  <c r="AG221" i="13"/>
  <c r="AF221" i="13"/>
  <c r="AE221" i="13"/>
  <c r="AD221" i="13"/>
  <c r="Z221" i="13"/>
  <c r="Y221" i="13"/>
  <c r="X221" i="13"/>
  <c r="W221" i="13"/>
  <c r="V221" i="13"/>
  <c r="U221" i="13"/>
  <c r="Q221" i="13"/>
  <c r="P221" i="13"/>
  <c r="O221" i="13"/>
  <c r="N221" i="13"/>
  <c r="M221" i="13"/>
  <c r="L221" i="13"/>
  <c r="H221" i="13"/>
  <c r="G221" i="13"/>
  <c r="F221" i="13"/>
  <c r="E221" i="13"/>
  <c r="D221" i="13"/>
  <c r="C221" i="13"/>
  <c r="BS220" i="13"/>
  <c r="BR220" i="13"/>
  <c r="BQ220" i="13"/>
  <c r="BP220" i="13"/>
  <c r="BO220" i="13"/>
  <c r="BN220" i="13"/>
  <c r="BJ220" i="13"/>
  <c r="BI220" i="13"/>
  <c r="BH220" i="13"/>
  <c r="BG220" i="13"/>
  <c r="BF220" i="13"/>
  <c r="BE220" i="13"/>
  <c r="BA220" i="13"/>
  <c r="AZ220" i="13"/>
  <c r="AY220" i="13"/>
  <c r="AX220" i="13"/>
  <c r="AW220" i="13"/>
  <c r="AV220" i="13"/>
  <c r="AR220" i="13"/>
  <c r="AQ220" i="13"/>
  <c r="AP220" i="13"/>
  <c r="AO220" i="13"/>
  <c r="AN220" i="13"/>
  <c r="AM220" i="13"/>
  <c r="AI220" i="13"/>
  <c r="AH220" i="13"/>
  <c r="AG220" i="13"/>
  <c r="AF220" i="13"/>
  <c r="AE220" i="13"/>
  <c r="AD220" i="13"/>
  <c r="Z220" i="13"/>
  <c r="Y220" i="13"/>
  <c r="X220" i="13"/>
  <c r="W220" i="13"/>
  <c r="V220" i="13"/>
  <c r="U220" i="13"/>
  <c r="Q220" i="13"/>
  <c r="P220" i="13"/>
  <c r="O220" i="13"/>
  <c r="N220" i="13"/>
  <c r="M220" i="13"/>
  <c r="L220" i="13"/>
  <c r="H220" i="13"/>
  <c r="G220" i="13"/>
  <c r="F220" i="13"/>
  <c r="E220" i="13"/>
  <c r="D220" i="13"/>
  <c r="C220" i="13"/>
  <c r="BS219" i="13"/>
  <c r="BR219" i="13"/>
  <c r="BQ219" i="13"/>
  <c r="BP219" i="13"/>
  <c r="BO219" i="13"/>
  <c r="BN219" i="13"/>
  <c r="BJ219" i="13"/>
  <c r="BI219" i="13"/>
  <c r="BH219" i="13"/>
  <c r="BG219" i="13"/>
  <c r="BF219" i="13"/>
  <c r="BE219" i="13"/>
  <c r="BA219" i="13"/>
  <c r="AZ219" i="13"/>
  <c r="AY219" i="13"/>
  <c r="AX219" i="13"/>
  <c r="AW219" i="13"/>
  <c r="AV219" i="13"/>
  <c r="AR219" i="13"/>
  <c r="AQ219" i="13"/>
  <c r="AP219" i="13"/>
  <c r="AO219" i="13"/>
  <c r="AN219" i="13"/>
  <c r="AM219" i="13"/>
  <c r="AI219" i="13"/>
  <c r="AH219" i="13"/>
  <c r="AG219" i="13"/>
  <c r="AF219" i="13"/>
  <c r="AE219" i="13"/>
  <c r="AD219" i="13"/>
  <c r="Z219" i="13"/>
  <c r="Y219" i="13"/>
  <c r="X219" i="13"/>
  <c r="W219" i="13"/>
  <c r="V219" i="13"/>
  <c r="U219" i="13"/>
  <c r="Q219" i="13"/>
  <c r="P219" i="13"/>
  <c r="O219" i="13"/>
  <c r="N219" i="13"/>
  <c r="M219" i="13"/>
  <c r="L219" i="13"/>
  <c r="H219" i="13"/>
  <c r="G219" i="13"/>
  <c r="F219" i="13"/>
  <c r="E219" i="13"/>
  <c r="D219" i="13"/>
  <c r="C219" i="13"/>
  <c r="BS218" i="13"/>
  <c r="BR218" i="13"/>
  <c r="BQ218" i="13"/>
  <c r="BP218" i="13"/>
  <c r="BO218" i="13"/>
  <c r="BN218" i="13"/>
  <c r="BJ218" i="13"/>
  <c r="BI218" i="13"/>
  <c r="BH218" i="13"/>
  <c r="BG218" i="13"/>
  <c r="BF218" i="13"/>
  <c r="BE218" i="13"/>
  <c r="BA218" i="13"/>
  <c r="AZ218" i="13"/>
  <c r="AY218" i="13"/>
  <c r="AX218" i="13"/>
  <c r="AW218" i="13"/>
  <c r="AV218" i="13"/>
  <c r="AR218" i="13"/>
  <c r="AQ218" i="13"/>
  <c r="AP218" i="13"/>
  <c r="AO218" i="13"/>
  <c r="AN218" i="13"/>
  <c r="AM218" i="13"/>
  <c r="AI218" i="13"/>
  <c r="AH218" i="13"/>
  <c r="AG218" i="13"/>
  <c r="AF218" i="13"/>
  <c r="AE218" i="13"/>
  <c r="AD218" i="13"/>
  <c r="Z218" i="13"/>
  <c r="Y218" i="13"/>
  <c r="X218" i="13"/>
  <c r="W218" i="13"/>
  <c r="V218" i="13"/>
  <c r="U218" i="13"/>
  <c r="Q218" i="13"/>
  <c r="P218" i="13"/>
  <c r="O218" i="13"/>
  <c r="N218" i="13"/>
  <c r="M218" i="13"/>
  <c r="L218" i="13"/>
  <c r="H218" i="13"/>
  <c r="G218" i="13"/>
  <c r="F218" i="13"/>
  <c r="E218" i="13"/>
  <c r="D218" i="13"/>
  <c r="C218" i="13"/>
  <c r="BS217" i="13"/>
  <c r="BR217" i="13"/>
  <c r="BQ217" i="13"/>
  <c r="BP217" i="13"/>
  <c r="BO217" i="13"/>
  <c r="BN217" i="13"/>
  <c r="BJ217" i="13"/>
  <c r="BI217" i="13"/>
  <c r="BH217" i="13"/>
  <c r="BG217" i="13"/>
  <c r="BF217" i="13"/>
  <c r="BE217" i="13"/>
  <c r="BA217" i="13"/>
  <c r="AZ217" i="13"/>
  <c r="AY217" i="13"/>
  <c r="AX217" i="13"/>
  <c r="AW217" i="13"/>
  <c r="AV217" i="13"/>
  <c r="AR217" i="13"/>
  <c r="AQ217" i="13"/>
  <c r="AP217" i="13"/>
  <c r="AO217" i="13"/>
  <c r="AN217" i="13"/>
  <c r="AM217" i="13"/>
  <c r="AI217" i="13"/>
  <c r="AH217" i="13"/>
  <c r="AG217" i="13"/>
  <c r="AF217" i="13"/>
  <c r="AE217" i="13"/>
  <c r="AD217" i="13"/>
  <c r="Z217" i="13"/>
  <c r="Y217" i="13"/>
  <c r="X217" i="13"/>
  <c r="W217" i="13"/>
  <c r="V217" i="13"/>
  <c r="U217" i="13"/>
  <c r="Q217" i="13"/>
  <c r="P217" i="13"/>
  <c r="O217" i="13"/>
  <c r="N217" i="13"/>
  <c r="M217" i="13"/>
  <c r="L217" i="13"/>
  <c r="H217" i="13"/>
  <c r="G217" i="13"/>
  <c r="F217" i="13"/>
  <c r="E217" i="13"/>
  <c r="D217" i="13"/>
  <c r="C217" i="13"/>
  <c r="BS216" i="13"/>
  <c r="BR216" i="13"/>
  <c r="BQ216" i="13"/>
  <c r="BP216" i="13"/>
  <c r="BO216" i="13"/>
  <c r="BN216" i="13"/>
  <c r="BJ216" i="13"/>
  <c r="BI216" i="13"/>
  <c r="BH216" i="13"/>
  <c r="BG216" i="13"/>
  <c r="BF216" i="13"/>
  <c r="BE216" i="13"/>
  <c r="BA216" i="13"/>
  <c r="AZ216" i="13"/>
  <c r="AY216" i="13"/>
  <c r="AX216" i="13"/>
  <c r="AW216" i="13"/>
  <c r="AV216" i="13"/>
  <c r="AR216" i="13"/>
  <c r="AQ216" i="13"/>
  <c r="AP216" i="13"/>
  <c r="AO216" i="13"/>
  <c r="AN216" i="13"/>
  <c r="AM216" i="13"/>
  <c r="AI216" i="13"/>
  <c r="AH216" i="13"/>
  <c r="AG216" i="13"/>
  <c r="AF216" i="13"/>
  <c r="AE216" i="13"/>
  <c r="AD216" i="13"/>
  <c r="Z216" i="13"/>
  <c r="Y216" i="13"/>
  <c r="X216" i="13"/>
  <c r="W216" i="13"/>
  <c r="V216" i="13"/>
  <c r="U216" i="13"/>
  <c r="Q216" i="13"/>
  <c r="P216" i="13"/>
  <c r="O216" i="13"/>
  <c r="N216" i="13"/>
  <c r="M216" i="13"/>
  <c r="L216" i="13"/>
  <c r="H216" i="13"/>
  <c r="G216" i="13"/>
  <c r="F216" i="13"/>
  <c r="E216" i="13"/>
  <c r="D216" i="13"/>
  <c r="C216" i="13"/>
  <c r="BS215" i="13"/>
  <c r="BR215" i="13"/>
  <c r="BQ215" i="13"/>
  <c r="BP215" i="13"/>
  <c r="BO215" i="13"/>
  <c r="BN215" i="13"/>
  <c r="BJ215" i="13"/>
  <c r="BI215" i="13"/>
  <c r="BH215" i="13"/>
  <c r="BG215" i="13"/>
  <c r="BF215" i="13"/>
  <c r="BE215" i="13"/>
  <c r="BA215" i="13"/>
  <c r="AZ215" i="13"/>
  <c r="AY215" i="13"/>
  <c r="AX215" i="13"/>
  <c r="AW215" i="13"/>
  <c r="AV215" i="13"/>
  <c r="AR215" i="13"/>
  <c r="AQ215" i="13"/>
  <c r="AP215" i="13"/>
  <c r="AO215" i="13"/>
  <c r="AN215" i="13"/>
  <c r="AM215" i="13"/>
  <c r="AI215" i="13"/>
  <c r="AH215" i="13"/>
  <c r="AG215" i="13"/>
  <c r="AF215" i="13"/>
  <c r="AE215" i="13"/>
  <c r="AD215" i="13"/>
  <c r="Z215" i="13"/>
  <c r="Y215" i="13"/>
  <c r="X215" i="13"/>
  <c r="W215" i="13"/>
  <c r="V215" i="13"/>
  <c r="U215" i="13"/>
  <c r="Q215" i="13"/>
  <c r="P215" i="13"/>
  <c r="O215" i="13"/>
  <c r="N215" i="13"/>
  <c r="M215" i="13"/>
  <c r="L215" i="13"/>
  <c r="H215" i="13"/>
  <c r="G215" i="13"/>
  <c r="F215" i="13"/>
  <c r="E215" i="13"/>
  <c r="D215" i="13"/>
  <c r="C215" i="13"/>
  <c r="BS214" i="13"/>
  <c r="BR214" i="13"/>
  <c r="BQ214" i="13"/>
  <c r="BP214" i="13"/>
  <c r="BO214" i="13"/>
  <c r="BN214" i="13"/>
  <c r="BJ214" i="13"/>
  <c r="BI214" i="13"/>
  <c r="BH214" i="13"/>
  <c r="BG214" i="13"/>
  <c r="BF214" i="13"/>
  <c r="BE214" i="13"/>
  <c r="BA214" i="13"/>
  <c r="AZ214" i="13"/>
  <c r="AY214" i="13"/>
  <c r="AX214" i="13"/>
  <c r="AW214" i="13"/>
  <c r="AV214" i="13"/>
  <c r="AR214" i="13"/>
  <c r="AQ214" i="13"/>
  <c r="AP214" i="13"/>
  <c r="AO214" i="13"/>
  <c r="AN214" i="13"/>
  <c r="AM214" i="13"/>
  <c r="AI214" i="13"/>
  <c r="AH214" i="13"/>
  <c r="AG214" i="13"/>
  <c r="AF214" i="13"/>
  <c r="AE214" i="13"/>
  <c r="AD214" i="13"/>
  <c r="Z214" i="13"/>
  <c r="Y214" i="13"/>
  <c r="X214" i="13"/>
  <c r="W214" i="13"/>
  <c r="V214" i="13"/>
  <c r="U214" i="13"/>
  <c r="Q214" i="13"/>
  <c r="P214" i="13"/>
  <c r="O214" i="13"/>
  <c r="N214" i="13"/>
  <c r="M214" i="13"/>
  <c r="L214" i="13"/>
  <c r="H214" i="13"/>
  <c r="G214" i="13"/>
  <c r="F214" i="13"/>
  <c r="E214" i="13"/>
  <c r="D214" i="13"/>
  <c r="C214" i="13"/>
  <c r="BS213" i="13"/>
  <c r="BR213" i="13"/>
  <c r="BQ213" i="13"/>
  <c r="BP213" i="13"/>
  <c r="BO213" i="13"/>
  <c r="BN213" i="13"/>
  <c r="BJ213" i="13"/>
  <c r="BI213" i="13"/>
  <c r="BH213" i="13"/>
  <c r="BG213" i="13"/>
  <c r="BF213" i="13"/>
  <c r="BE213" i="13"/>
  <c r="BA213" i="13"/>
  <c r="AZ213" i="13"/>
  <c r="AY213" i="13"/>
  <c r="AX213" i="13"/>
  <c r="AW213" i="13"/>
  <c r="AV213" i="13"/>
  <c r="AR213" i="13"/>
  <c r="AQ213" i="13"/>
  <c r="AP213" i="13"/>
  <c r="AO213" i="13"/>
  <c r="AN213" i="13"/>
  <c r="AM213" i="13"/>
  <c r="AI213" i="13"/>
  <c r="AH213" i="13"/>
  <c r="AG213" i="13"/>
  <c r="AF213" i="13"/>
  <c r="AE213" i="13"/>
  <c r="AD213" i="13"/>
  <c r="Z213" i="13"/>
  <c r="Y213" i="13"/>
  <c r="X213" i="13"/>
  <c r="W213" i="13"/>
  <c r="V213" i="13"/>
  <c r="U213" i="13"/>
  <c r="Q213" i="13"/>
  <c r="P213" i="13"/>
  <c r="O213" i="13"/>
  <c r="N213" i="13"/>
  <c r="M213" i="13"/>
  <c r="L213" i="13"/>
  <c r="H213" i="13"/>
  <c r="G213" i="13"/>
  <c r="F213" i="13"/>
  <c r="E213" i="13"/>
  <c r="D213" i="13"/>
  <c r="C213" i="13"/>
  <c r="BS212" i="13"/>
  <c r="BR212" i="13"/>
  <c r="BQ212" i="13"/>
  <c r="BP212" i="13"/>
  <c r="BO212" i="13"/>
  <c r="BN212" i="13"/>
  <c r="BJ212" i="13"/>
  <c r="BI212" i="13"/>
  <c r="BH212" i="13"/>
  <c r="BG212" i="13"/>
  <c r="BF212" i="13"/>
  <c r="BE212" i="13"/>
  <c r="BA212" i="13"/>
  <c r="AZ212" i="13"/>
  <c r="AY212" i="13"/>
  <c r="AX212" i="13"/>
  <c r="AW212" i="13"/>
  <c r="AV212" i="13"/>
  <c r="AR212" i="13"/>
  <c r="AQ212" i="13"/>
  <c r="AP212" i="13"/>
  <c r="AO212" i="13"/>
  <c r="AN212" i="13"/>
  <c r="AM212" i="13"/>
  <c r="AI212" i="13"/>
  <c r="AH212" i="13"/>
  <c r="AG212" i="13"/>
  <c r="AF212" i="13"/>
  <c r="AE212" i="13"/>
  <c r="AD212" i="13"/>
  <c r="Z212" i="13"/>
  <c r="Y212" i="13"/>
  <c r="X212" i="13"/>
  <c r="W212" i="13"/>
  <c r="V212" i="13"/>
  <c r="U212" i="13"/>
  <c r="Q212" i="13"/>
  <c r="P212" i="13"/>
  <c r="O212" i="13"/>
  <c r="N212" i="13"/>
  <c r="M212" i="13"/>
  <c r="L212" i="13"/>
  <c r="H212" i="13"/>
  <c r="G212" i="13"/>
  <c r="F212" i="13"/>
  <c r="E212" i="13"/>
  <c r="D212" i="13"/>
  <c r="C212" i="13"/>
  <c r="BS211" i="13"/>
  <c r="BR211" i="13"/>
  <c r="BQ211" i="13"/>
  <c r="BP211" i="13"/>
  <c r="BO211" i="13"/>
  <c r="BN211" i="13"/>
  <c r="BJ211" i="13"/>
  <c r="BI211" i="13"/>
  <c r="BH211" i="13"/>
  <c r="BG211" i="13"/>
  <c r="BF211" i="13"/>
  <c r="BE211" i="13"/>
  <c r="BA211" i="13"/>
  <c r="AZ211" i="13"/>
  <c r="AY211" i="13"/>
  <c r="AX211" i="13"/>
  <c r="AW211" i="13"/>
  <c r="AV211" i="13"/>
  <c r="AR211" i="13"/>
  <c r="AQ211" i="13"/>
  <c r="AP211" i="13"/>
  <c r="AO211" i="13"/>
  <c r="AN211" i="13"/>
  <c r="AM211" i="13"/>
  <c r="AI211" i="13"/>
  <c r="AH211" i="13"/>
  <c r="AG211" i="13"/>
  <c r="AF211" i="13"/>
  <c r="AE211" i="13"/>
  <c r="AD211" i="13"/>
  <c r="Z211" i="13"/>
  <c r="Y211" i="13"/>
  <c r="X211" i="13"/>
  <c r="W211" i="13"/>
  <c r="V211" i="13"/>
  <c r="U211" i="13"/>
  <c r="Q211" i="13"/>
  <c r="P211" i="13"/>
  <c r="O211" i="13"/>
  <c r="N211" i="13"/>
  <c r="M211" i="13"/>
  <c r="L211" i="13"/>
  <c r="H211" i="13"/>
  <c r="G211" i="13"/>
  <c r="F211" i="13"/>
  <c r="E211" i="13"/>
  <c r="D211" i="13"/>
  <c r="C211" i="13"/>
  <c r="BS210" i="13"/>
  <c r="BR210" i="13"/>
  <c r="BQ210" i="13"/>
  <c r="BP210" i="13"/>
  <c r="BO210" i="13"/>
  <c r="BN210" i="13"/>
  <c r="BJ210" i="13"/>
  <c r="BI210" i="13"/>
  <c r="BH210" i="13"/>
  <c r="BG210" i="13"/>
  <c r="BF210" i="13"/>
  <c r="BE210" i="13"/>
  <c r="BA210" i="13"/>
  <c r="AZ210" i="13"/>
  <c r="AY210" i="13"/>
  <c r="AX210" i="13"/>
  <c r="AW210" i="13"/>
  <c r="AV210" i="13"/>
  <c r="AR210" i="13"/>
  <c r="AQ210" i="13"/>
  <c r="AP210" i="13"/>
  <c r="AO210" i="13"/>
  <c r="AN210" i="13"/>
  <c r="AM210" i="13"/>
  <c r="AI210" i="13"/>
  <c r="AH210" i="13"/>
  <c r="AG210" i="13"/>
  <c r="AF210" i="13"/>
  <c r="AE210" i="13"/>
  <c r="AD210" i="13"/>
  <c r="Z210" i="13"/>
  <c r="Y210" i="13"/>
  <c r="X210" i="13"/>
  <c r="W210" i="13"/>
  <c r="V210" i="13"/>
  <c r="U210" i="13"/>
  <c r="Q210" i="13"/>
  <c r="P210" i="13"/>
  <c r="O210" i="13"/>
  <c r="N210" i="13"/>
  <c r="M210" i="13"/>
  <c r="L210" i="13"/>
  <c r="H210" i="13"/>
  <c r="G210" i="13"/>
  <c r="F210" i="13"/>
  <c r="E210" i="13"/>
  <c r="D210" i="13"/>
  <c r="C210" i="13"/>
  <c r="BS209" i="13"/>
  <c r="BR209" i="13"/>
  <c r="BQ209" i="13"/>
  <c r="BP209" i="13"/>
  <c r="BO209" i="13"/>
  <c r="BN209" i="13"/>
  <c r="BJ209" i="13"/>
  <c r="BI209" i="13"/>
  <c r="BH209" i="13"/>
  <c r="BG209" i="13"/>
  <c r="BF209" i="13"/>
  <c r="BE209" i="13"/>
  <c r="BA209" i="13"/>
  <c r="AZ209" i="13"/>
  <c r="AY209" i="13"/>
  <c r="AX209" i="13"/>
  <c r="AW209" i="13"/>
  <c r="AV209" i="13"/>
  <c r="AR209" i="13"/>
  <c r="AQ209" i="13"/>
  <c r="AP209" i="13"/>
  <c r="AO209" i="13"/>
  <c r="AN209" i="13"/>
  <c r="AM209" i="13"/>
  <c r="AI209" i="13"/>
  <c r="AH209" i="13"/>
  <c r="AG209" i="13"/>
  <c r="AF209" i="13"/>
  <c r="AE209" i="13"/>
  <c r="AD209" i="13"/>
  <c r="Z209" i="13"/>
  <c r="Y209" i="13"/>
  <c r="X209" i="13"/>
  <c r="W209" i="13"/>
  <c r="V209" i="13"/>
  <c r="U209" i="13"/>
  <c r="Q209" i="13"/>
  <c r="P209" i="13"/>
  <c r="O209" i="13"/>
  <c r="N209" i="13"/>
  <c r="M209" i="13"/>
  <c r="L209" i="13"/>
  <c r="H209" i="13"/>
  <c r="G209" i="13"/>
  <c r="F209" i="13"/>
  <c r="E209" i="13"/>
  <c r="D209" i="13"/>
  <c r="C209" i="13"/>
  <c r="BS208" i="13"/>
  <c r="BR208" i="13"/>
  <c r="BQ208" i="13"/>
  <c r="BP208" i="13"/>
  <c r="BO208" i="13"/>
  <c r="BN208" i="13"/>
  <c r="BJ208" i="13"/>
  <c r="BI208" i="13"/>
  <c r="BH208" i="13"/>
  <c r="BG208" i="13"/>
  <c r="BF208" i="13"/>
  <c r="BE208" i="13"/>
  <c r="BA208" i="13"/>
  <c r="AZ208" i="13"/>
  <c r="AY208" i="13"/>
  <c r="AX208" i="13"/>
  <c r="AW208" i="13"/>
  <c r="AV208" i="13"/>
  <c r="AR208" i="13"/>
  <c r="AQ208" i="13"/>
  <c r="AP208" i="13"/>
  <c r="AO208" i="13"/>
  <c r="AN208" i="13"/>
  <c r="AM208" i="13"/>
  <c r="AI208" i="13"/>
  <c r="AH208" i="13"/>
  <c r="AG208" i="13"/>
  <c r="AF208" i="13"/>
  <c r="AE208" i="13"/>
  <c r="AD208" i="13"/>
  <c r="Z208" i="13"/>
  <c r="Y208" i="13"/>
  <c r="X208" i="13"/>
  <c r="W208" i="13"/>
  <c r="V208" i="13"/>
  <c r="U208" i="13"/>
  <c r="Q208" i="13"/>
  <c r="P208" i="13"/>
  <c r="O208" i="13"/>
  <c r="N208" i="13"/>
  <c r="M208" i="13"/>
  <c r="L208" i="13"/>
  <c r="H208" i="13"/>
  <c r="G208" i="13"/>
  <c r="F208" i="13"/>
  <c r="E208" i="13"/>
  <c r="D208" i="13"/>
  <c r="C208" i="13"/>
  <c r="BS207" i="13"/>
  <c r="BR207" i="13"/>
  <c r="BQ207" i="13"/>
  <c r="BP207" i="13"/>
  <c r="BO207" i="13"/>
  <c r="BN207" i="13"/>
  <c r="BJ207" i="13"/>
  <c r="BI207" i="13"/>
  <c r="BH207" i="13"/>
  <c r="BG207" i="13"/>
  <c r="BF207" i="13"/>
  <c r="BE207" i="13"/>
  <c r="BA207" i="13"/>
  <c r="AZ207" i="13"/>
  <c r="AY207" i="13"/>
  <c r="AX207" i="13"/>
  <c r="AW207" i="13"/>
  <c r="AV207" i="13"/>
  <c r="AR207" i="13"/>
  <c r="AQ207" i="13"/>
  <c r="AP207" i="13"/>
  <c r="AO207" i="13"/>
  <c r="AN207" i="13"/>
  <c r="AM207" i="13"/>
  <c r="AI207" i="13"/>
  <c r="AH207" i="13"/>
  <c r="AG207" i="13"/>
  <c r="AF207" i="13"/>
  <c r="AE207" i="13"/>
  <c r="AD207" i="13"/>
  <c r="Z207" i="13"/>
  <c r="Y207" i="13"/>
  <c r="X207" i="13"/>
  <c r="W207" i="13"/>
  <c r="V207" i="13"/>
  <c r="U207" i="13"/>
  <c r="Q207" i="13"/>
  <c r="P207" i="13"/>
  <c r="O207" i="13"/>
  <c r="N207" i="13"/>
  <c r="M207" i="13"/>
  <c r="L207" i="13"/>
  <c r="H207" i="13"/>
  <c r="G207" i="13"/>
  <c r="F207" i="13"/>
  <c r="E207" i="13"/>
  <c r="D207" i="13"/>
  <c r="C207" i="13"/>
  <c r="BS206" i="13"/>
  <c r="BR206" i="13"/>
  <c r="BQ206" i="13"/>
  <c r="BP206" i="13"/>
  <c r="BO206" i="13"/>
  <c r="BN206" i="13"/>
  <c r="BJ206" i="13"/>
  <c r="BI206" i="13"/>
  <c r="BH206" i="13"/>
  <c r="BG206" i="13"/>
  <c r="BF206" i="13"/>
  <c r="BE206" i="13"/>
  <c r="BA206" i="13"/>
  <c r="AZ206" i="13"/>
  <c r="AY206" i="13"/>
  <c r="AX206" i="13"/>
  <c r="AW206" i="13"/>
  <c r="AV206" i="13"/>
  <c r="AR206" i="13"/>
  <c r="AQ206" i="13"/>
  <c r="AP206" i="13"/>
  <c r="AO206" i="13"/>
  <c r="AN206" i="13"/>
  <c r="AM206" i="13"/>
  <c r="AI206" i="13"/>
  <c r="AH206" i="13"/>
  <c r="AG206" i="13"/>
  <c r="AF206" i="13"/>
  <c r="AE206" i="13"/>
  <c r="AD206" i="13"/>
  <c r="Z206" i="13"/>
  <c r="Y206" i="13"/>
  <c r="X206" i="13"/>
  <c r="W206" i="13"/>
  <c r="V206" i="13"/>
  <c r="U206" i="13"/>
  <c r="Q206" i="13"/>
  <c r="P206" i="13"/>
  <c r="O206" i="13"/>
  <c r="N206" i="13"/>
  <c r="M206" i="13"/>
  <c r="L206" i="13"/>
  <c r="H206" i="13"/>
  <c r="G206" i="13"/>
  <c r="F206" i="13"/>
  <c r="E206" i="13"/>
  <c r="D206" i="13"/>
  <c r="C206" i="13"/>
  <c r="BS205" i="13"/>
  <c r="BR205" i="13"/>
  <c r="BQ205" i="13"/>
  <c r="BP205" i="13"/>
  <c r="BO205" i="13"/>
  <c r="BN205" i="13"/>
  <c r="BJ205" i="13"/>
  <c r="BI205" i="13"/>
  <c r="BH205" i="13"/>
  <c r="BG205" i="13"/>
  <c r="BF205" i="13"/>
  <c r="BE205" i="13"/>
  <c r="BA205" i="13"/>
  <c r="AZ205" i="13"/>
  <c r="AY205" i="13"/>
  <c r="AX205" i="13"/>
  <c r="AW205" i="13"/>
  <c r="AV205" i="13"/>
  <c r="AR205" i="13"/>
  <c r="AQ205" i="13"/>
  <c r="AP205" i="13"/>
  <c r="AO205" i="13"/>
  <c r="AN205" i="13"/>
  <c r="AM205" i="13"/>
  <c r="AI205" i="13"/>
  <c r="AH205" i="13"/>
  <c r="AG205" i="13"/>
  <c r="AF205" i="13"/>
  <c r="AE205" i="13"/>
  <c r="AD205" i="13"/>
  <c r="Z205" i="13"/>
  <c r="Y205" i="13"/>
  <c r="X205" i="13"/>
  <c r="W205" i="13"/>
  <c r="V205" i="13"/>
  <c r="U205" i="13"/>
  <c r="Q205" i="13"/>
  <c r="P205" i="13"/>
  <c r="O205" i="13"/>
  <c r="N205" i="13"/>
  <c r="M205" i="13"/>
  <c r="L205" i="13"/>
  <c r="H205" i="13"/>
  <c r="G205" i="13"/>
  <c r="F205" i="13"/>
  <c r="E205" i="13"/>
  <c r="D205" i="13"/>
  <c r="C205" i="13"/>
  <c r="BS204" i="13"/>
  <c r="BR204" i="13"/>
  <c r="BQ204" i="13"/>
  <c r="BP204" i="13"/>
  <c r="BO204" i="13"/>
  <c r="BN204" i="13"/>
  <c r="BJ204" i="13"/>
  <c r="BI204" i="13"/>
  <c r="BH204" i="13"/>
  <c r="BG204" i="13"/>
  <c r="BF204" i="13"/>
  <c r="BE204" i="13"/>
  <c r="BA204" i="13"/>
  <c r="AZ204" i="13"/>
  <c r="AY204" i="13"/>
  <c r="AX204" i="13"/>
  <c r="AW204" i="13"/>
  <c r="AV204" i="13"/>
  <c r="AR204" i="13"/>
  <c r="AQ204" i="13"/>
  <c r="AP204" i="13"/>
  <c r="AO204" i="13"/>
  <c r="AN204" i="13"/>
  <c r="AM204" i="13"/>
  <c r="AI204" i="13"/>
  <c r="AH204" i="13"/>
  <c r="AG204" i="13"/>
  <c r="AF204" i="13"/>
  <c r="AE204" i="13"/>
  <c r="AD204" i="13"/>
  <c r="Z204" i="13"/>
  <c r="Y204" i="13"/>
  <c r="X204" i="13"/>
  <c r="W204" i="13"/>
  <c r="V204" i="13"/>
  <c r="U204" i="13"/>
  <c r="Q204" i="13"/>
  <c r="P204" i="13"/>
  <c r="O204" i="13"/>
  <c r="N204" i="13"/>
  <c r="M204" i="13"/>
  <c r="L204" i="13"/>
  <c r="H204" i="13"/>
  <c r="G204" i="13"/>
  <c r="F204" i="13"/>
  <c r="E204" i="13"/>
  <c r="D204" i="13"/>
  <c r="C204" i="13"/>
  <c r="BS203" i="13"/>
  <c r="BR203" i="13"/>
  <c r="BQ203" i="13"/>
  <c r="BP203" i="13"/>
  <c r="BO203" i="13"/>
  <c r="BN203" i="13"/>
  <c r="BJ203" i="13"/>
  <c r="BI203" i="13"/>
  <c r="BH203" i="13"/>
  <c r="BG203" i="13"/>
  <c r="BF203" i="13"/>
  <c r="BE203" i="13"/>
  <c r="BA203" i="13"/>
  <c r="AZ203" i="13"/>
  <c r="AY203" i="13"/>
  <c r="AX203" i="13"/>
  <c r="AW203" i="13"/>
  <c r="AV203" i="13"/>
  <c r="AR203" i="13"/>
  <c r="AQ203" i="13"/>
  <c r="AP203" i="13"/>
  <c r="AO203" i="13"/>
  <c r="AN203" i="13"/>
  <c r="AM203" i="13"/>
  <c r="AI203" i="13"/>
  <c r="AH203" i="13"/>
  <c r="AG203" i="13"/>
  <c r="AF203" i="13"/>
  <c r="AE203" i="13"/>
  <c r="AD203" i="13"/>
  <c r="Z203" i="13"/>
  <c r="Y203" i="13"/>
  <c r="X203" i="13"/>
  <c r="W203" i="13"/>
  <c r="V203" i="13"/>
  <c r="U203" i="13"/>
  <c r="Q203" i="13"/>
  <c r="P203" i="13"/>
  <c r="O203" i="13"/>
  <c r="N203" i="13"/>
  <c r="M203" i="13"/>
  <c r="L203" i="13"/>
  <c r="H203" i="13"/>
  <c r="G203" i="13"/>
  <c r="F203" i="13"/>
  <c r="E203" i="13"/>
  <c r="D203" i="13"/>
  <c r="C203" i="13"/>
  <c r="BS202" i="13"/>
  <c r="BR202" i="13"/>
  <c r="BQ202" i="13"/>
  <c r="BP202" i="13"/>
  <c r="BO202" i="13"/>
  <c r="BN202" i="13"/>
  <c r="BJ202" i="13"/>
  <c r="BI202" i="13"/>
  <c r="BH202" i="13"/>
  <c r="BG202" i="13"/>
  <c r="BF202" i="13"/>
  <c r="BE202" i="13"/>
  <c r="BA202" i="13"/>
  <c r="AZ202" i="13"/>
  <c r="AY202" i="13"/>
  <c r="AX202" i="13"/>
  <c r="AW202" i="13"/>
  <c r="AV202" i="13"/>
  <c r="AR202" i="13"/>
  <c r="AQ202" i="13"/>
  <c r="AP202" i="13"/>
  <c r="AO202" i="13"/>
  <c r="AN202" i="13"/>
  <c r="AM202" i="13"/>
  <c r="AI202" i="13"/>
  <c r="AH202" i="13"/>
  <c r="AG202" i="13"/>
  <c r="AF202" i="13"/>
  <c r="AE202" i="13"/>
  <c r="AD202" i="13"/>
  <c r="Z202" i="13"/>
  <c r="Y202" i="13"/>
  <c r="X202" i="13"/>
  <c r="W202" i="13"/>
  <c r="V202" i="13"/>
  <c r="U202" i="13"/>
  <c r="Q202" i="13"/>
  <c r="P202" i="13"/>
  <c r="O202" i="13"/>
  <c r="N202" i="13"/>
  <c r="M202" i="13"/>
  <c r="L202" i="13"/>
  <c r="H202" i="13"/>
  <c r="G202" i="13"/>
  <c r="F202" i="13"/>
  <c r="E202" i="13"/>
  <c r="D202" i="13"/>
  <c r="C202" i="13"/>
  <c r="BS201" i="13"/>
  <c r="BR201" i="13"/>
  <c r="BQ201" i="13"/>
  <c r="BP201" i="13"/>
  <c r="BO201" i="13"/>
  <c r="BN201" i="13"/>
  <c r="BJ201" i="13"/>
  <c r="BI201" i="13"/>
  <c r="BH201" i="13"/>
  <c r="BG201" i="13"/>
  <c r="BF201" i="13"/>
  <c r="BE201" i="13"/>
  <c r="BA201" i="13"/>
  <c r="AZ201" i="13"/>
  <c r="AY201" i="13"/>
  <c r="AX201" i="13"/>
  <c r="AW201" i="13"/>
  <c r="AV201" i="13"/>
  <c r="AR201" i="13"/>
  <c r="AQ201" i="13"/>
  <c r="AP201" i="13"/>
  <c r="AO201" i="13"/>
  <c r="AN201" i="13"/>
  <c r="AM201" i="13"/>
  <c r="AI201" i="13"/>
  <c r="AH201" i="13"/>
  <c r="AG201" i="13"/>
  <c r="AF201" i="13"/>
  <c r="AE201" i="13"/>
  <c r="AD201" i="13"/>
  <c r="Z201" i="13"/>
  <c r="Y201" i="13"/>
  <c r="X201" i="13"/>
  <c r="W201" i="13"/>
  <c r="V201" i="13"/>
  <c r="U201" i="13"/>
  <c r="Q201" i="13"/>
  <c r="P201" i="13"/>
  <c r="O201" i="13"/>
  <c r="N201" i="13"/>
  <c r="M201" i="13"/>
  <c r="L201" i="13"/>
  <c r="H201" i="13"/>
  <c r="G201" i="13"/>
  <c r="F201" i="13"/>
  <c r="E201" i="13"/>
  <c r="D201" i="13"/>
  <c r="C201" i="13"/>
  <c r="BS200" i="13"/>
  <c r="BR200" i="13"/>
  <c r="BQ200" i="13"/>
  <c r="BP200" i="13"/>
  <c r="BO200" i="13"/>
  <c r="BN200" i="13"/>
  <c r="BJ200" i="13"/>
  <c r="BI200" i="13"/>
  <c r="BH200" i="13"/>
  <c r="BG200" i="13"/>
  <c r="BF200" i="13"/>
  <c r="BE200" i="13"/>
  <c r="BA200" i="13"/>
  <c r="AZ200" i="13"/>
  <c r="AY200" i="13"/>
  <c r="AX200" i="13"/>
  <c r="AW200" i="13"/>
  <c r="AV200" i="13"/>
  <c r="AR200" i="13"/>
  <c r="AQ200" i="13"/>
  <c r="AP200" i="13"/>
  <c r="AO200" i="13"/>
  <c r="AN200" i="13"/>
  <c r="AM200" i="13"/>
  <c r="AI200" i="13"/>
  <c r="AH200" i="13"/>
  <c r="AG200" i="13"/>
  <c r="AF200" i="13"/>
  <c r="AE200" i="13"/>
  <c r="AD200" i="13"/>
  <c r="Z200" i="13"/>
  <c r="Y200" i="13"/>
  <c r="X200" i="13"/>
  <c r="W200" i="13"/>
  <c r="V200" i="13"/>
  <c r="U200" i="13"/>
  <c r="Q200" i="13"/>
  <c r="P200" i="13"/>
  <c r="O200" i="13"/>
  <c r="N200" i="13"/>
  <c r="M200" i="13"/>
  <c r="L200" i="13"/>
  <c r="H200" i="13"/>
  <c r="G200" i="13"/>
  <c r="F200" i="13"/>
  <c r="E200" i="13"/>
  <c r="D200" i="13"/>
  <c r="C200" i="13"/>
  <c r="BS199" i="13"/>
  <c r="BR199" i="13"/>
  <c r="BQ199" i="13"/>
  <c r="BP199" i="13"/>
  <c r="BO199" i="13"/>
  <c r="BN199" i="13"/>
  <c r="BJ199" i="13"/>
  <c r="BI199" i="13"/>
  <c r="BH199" i="13"/>
  <c r="BG199" i="13"/>
  <c r="BF199" i="13"/>
  <c r="BE199" i="13"/>
  <c r="BA199" i="13"/>
  <c r="AZ199" i="13"/>
  <c r="AY199" i="13"/>
  <c r="AX199" i="13"/>
  <c r="AW199" i="13"/>
  <c r="AV199" i="13"/>
  <c r="AR199" i="13"/>
  <c r="AQ199" i="13"/>
  <c r="AP199" i="13"/>
  <c r="AO199" i="13"/>
  <c r="AN199" i="13"/>
  <c r="AM199" i="13"/>
  <c r="AI199" i="13"/>
  <c r="AH199" i="13"/>
  <c r="AG199" i="13"/>
  <c r="AF199" i="13"/>
  <c r="AE199" i="13"/>
  <c r="AD199" i="13"/>
  <c r="Z199" i="13"/>
  <c r="Y199" i="13"/>
  <c r="X199" i="13"/>
  <c r="W199" i="13"/>
  <c r="V199" i="13"/>
  <c r="U199" i="13"/>
  <c r="Q199" i="13"/>
  <c r="P199" i="13"/>
  <c r="O199" i="13"/>
  <c r="N199" i="13"/>
  <c r="M199" i="13"/>
  <c r="L199" i="13"/>
  <c r="H199" i="13"/>
  <c r="G199" i="13"/>
  <c r="F199" i="13"/>
  <c r="E199" i="13"/>
  <c r="D199" i="13"/>
  <c r="C199" i="13"/>
  <c r="BS198" i="13"/>
  <c r="BR198" i="13"/>
  <c r="BQ198" i="13"/>
  <c r="BP198" i="13"/>
  <c r="BO198" i="13"/>
  <c r="BN198" i="13"/>
  <c r="BJ198" i="13"/>
  <c r="BI198" i="13"/>
  <c r="BH198" i="13"/>
  <c r="BG198" i="13"/>
  <c r="BF198" i="13"/>
  <c r="BE198" i="13"/>
  <c r="BA198" i="13"/>
  <c r="AZ198" i="13"/>
  <c r="AY198" i="13"/>
  <c r="AX198" i="13"/>
  <c r="AW198" i="13"/>
  <c r="AV198" i="13"/>
  <c r="AR198" i="13"/>
  <c r="AQ198" i="13"/>
  <c r="AP198" i="13"/>
  <c r="AO198" i="13"/>
  <c r="AN198" i="13"/>
  <c r="AM198" i="13"/>
  <c r="AI198" i="13"/>
  <c r="AH198" i="13"/>
  <c r="AG198" i="13"/>
  <c r="AF198" i="13"/>
  <c r="AE198" i="13"/>
  <c r="AD198" i="13"/>
  <c r="Z198" i="13"/>
  <c r="Y198" i="13"/>
  <c r="X198" i="13"/>
  <c r="W198" i="13"/>
  <c r="V198" i="13"/>
  <c r="U198" i="13"/>
  <c r="Q198" i="13"/>
  <c r="P198" i="13"/>
  <c r="O198" i="13"/>
  <c r="N198" i="13"/>
  <c r="M198" i="13"/>
  <c r="L198" i="13"/>
  <c r="H198" i="13"/>
  <c r="G198" i="13"/>
  <c r="F198" i="13"/>
  <c r="E198" i="13"/>
  <c r="D198" i="13"/>
  <c r="C198" i="13"/>
  <c r="BS197" i="13"/>
  <c r="BR197" i="13"/>
  <c r="BQ197" i="13"/>
  <c r="BP197" i="13"/>
  <c r="BO197" i="13"/>
  <c r="BN197" i="13"/>
  <c r="BJ197" i="13"/>
  <c r="BI197" i="13"/>
  <c r="BH197" i="13"/>
  <c r="BG197" i="13"/>
  <c r="BF197" i="13"/>
  <c r="BE197" i="13"/>
  <c r="BA197" i="13"/>
  <c r="AZ197" i="13"/>
  <c r="AY197" i="13"/>
  <c r="AX197" i="13"/>
  <c r="AW197" i="13"/>
  <c r="AV197" i="13"/>
  <c r="AR197" i="13"/>
  <c r="AQ197" i="13"/>
  <c r="AP197" i="13"/>
  <c r="AO197" i="13"/>
  <c r="AN197" i="13"/>
  <c r="AM197" i="13"/>
  <c r="AI197" i="13"/>
  <c r="AH197" i="13"/>
  <c r="AG197" i="13"/>
  <c r="AF197" i="13"/>
  <c r="AE197" i="13"/>
  <c r="AD197" i="13"/>
  <c r="Z197" i="13"/>
  <c r="Y197" i="13"/>
  <c r="X197" i="13"/>
  <c r="W197" i="13"/>
  <c r="V197" i="13"/>
  <c r="U197" i="13"/>
  <c r="Q197" i="13"/>
  <c r="P197" i="13"/>
  <c r="O197" i="13"/>
  <c r="N197" i="13"/>
  <c r="M197" i="13"/>
  <c r="L197" i="13"/>
  <c r="H197" i="13"/>
  <c r="G197" i="13"/>
  <c r="F197" i="13"/>
  <c r="E197" i="13"/>
  <c r="D197" i="13"/>
  <c r="C197" i="13"/>
  <c r="BS196" i="13"/>
  <c r="BR196" i="13"/>
  <c r="BQ196" i="13"/>
  <c r="BP196" i="13"/>
  <c r="BO196" i="13"/>
  <c r="BN196" i="13"/>
  <c r="BJ196" i="13"/>
  <c r="BI196" i="13"/>
  <c r="BH196" i="13"/>
  <c r="BG196" i="13"/>
  <c r="BF196" i="13"/>
  <c r="BE196" i="13"/>
  <c r="BA196" i="13"/>
  <c r="AZ196" i="13"/>
  <c r="AY196" i="13"/>
  <c r="AX196" i="13"/>
  <c r="AW196" i="13"/>
  <c r="AV196" i="13"/>
  <c r="AR196" i="13"/>
  <c r="AQ196" i="13"/>
  <c r="AP196" i="13"/>
  <c r="AO196" i="13"/>
  <c r="AN196" i="13"/>
  <c r="AM196" i="13"/>
  <c r="AI196" i="13"/>
  <c r="AH196" i="13"/>
  <c r="AG196" i="13"/>
  <c r="AF196" i="13"/>
  <c r="AE196" i="13"/>
  <c r="AD196" i="13"/>
  <c r="Z196" i="13"/>
  <c r="Y196" i="13"/>
  <c r="X196" i="13"/>
  <c r="W196" i="13"/>
  <c r="V196" i="13"/>
  <c r="U196" i="13"/>
  <c r="Q196" i="13"/>
  <c r="P196" i="13"/>
  <c r="O196" i="13"/>
  <c r="N196" i="13"/>
  <c r="M196" i="13"/>
  <c r="L196" i="13"/>
  <c r="H196" i="13"/>
  <c r="G196" i="13"/>
  <c r="F196" i="13"/>
  <c r="E196" i="13"/>
  <c r="D196" i="13"/>
  <c r="C196" i="13"/>
  <c r="BS195" i="13"/>
  <c r="BR195" i="13"/>
  <c r="BQ195" i="13"/>
  <c r="BP195" i="13"/>
  <c r="BO195" i="13"/>
  <c r="BN195" i="13"/>
  <c r="BJ195" i="13"/>
  <c r="BI195" i="13"/>
  <c r="BH195" i="13"/>
  <c r="BG195" i="13"/>
  <c r="BF195" i="13"/>
  <c r="BE195" i="13"/>
  <c r="BA195" i="13"/>
  <c r="AZ195" i="13"/>
  <c r="AY195" i="13"/>
  <c r="AX195" i="13"/>
  <c r="AW195" i="13"/>
  <c r="AV195" i="13"/>
  <c r="AR195" i="13"/>
  <c r="AQ195" i="13"/>
  <c r="AP195" i="13"/>
  <c r="AO195" i="13"/>
  <c r="AN195" i="13"/>
  <c r="AM195" i="13"/>
  <c r="AI195" i="13"/>
  <c r="AH195" i="13"/>
  <c r="AG195" i="13"/>
  <c r="AF195" i="13"/>
  <c r="AE195" i="13"/>
  <c r="AD195" i="13"/>
  <c r="Z195" i="13"/>
  <c r="Y195" i="13"/>
  <c r="X195" i="13"/>
  <c r="W195" i="13"/>
  <c r="V195" i="13"/>
  <c r="U195" i="13"/>
  <c r="Q195" i="13"/>
  <c r="P195" i="13"/>
  <c r="O195" i="13"/>
  <c r="N195" i="13"/>
  <c r="M195" i="13"/>
  <c r="L195" i="13"/>
  <c r="H195" i="13"/>
  <c r="G195" i="13"/>
  <c r="F195" i="13"/>
  <c r="E195" i="13"/>
  <c r="D195" i="13"/>
  <c r="C195" i="13"/>
  <c r="BS194" i="13"/>
  <c r="BR194" i="13"/>
  <c r="BQ194" i="13"/>
  <c r="BP194" i="13"/>
  <c r="BO194" i="13"/>
  <c r="BN194" i="13"/>
  <c r="BJ194" i="13"/>
  <c r="BI194" i="13"/>
  <c r="BH194" i="13"/>
  <c r="BG194" i="13"/>
  <c r="BF194" i="13"/>
  <c r="BE194" i="13"/>
  <c r="BA194" i="13"/>
  <c r="AZ194" i="13"/>
  <c r="AY194" i="13"/>
  <c r="AX194" i="13"/>
  <c r="AW194" i="13"/>
  <c r="AV194" i="13"/>
  <c r="AR194" i="13"/>
  <c r="AQ194" i="13"/>
  <c r="AP194" i="13"/>
  <c r="AO194" i="13"/>
  <c r="AN194" i="13"/>
  <c r="AM194" i="13"/>
  <c r="AI194" i="13"/>
  <c r="AH194" i="13"/>
  <c r="AG194" i="13"/>
  <c r="AF194" i="13"/>
  <c r="AE194" i="13"/>
  <c r="AD194" i="13"/>
  <c r="Z194" i="13"/>
  <c r="Y194" i="13"/>
  <c r="X194" i="13"/>
  <c r="W194" i="13"/>
  <c r="V194" i="13"/>
  <c r="U194" i="13"/>
  <c r="Q194" i="13"/>
  <c r="P194" i="13"/>
  <c r="O194" i="13"/>
  <c r="N194" i="13"/>
  <c r="M194" i="13"/>
  <c r="L194" i="13"/>
  <c r="H194" i="13"/>
  <c r="G194" i="13"/>
  <c r="F194" i="13"/>
  <c r="E194" i="13"/>
  <c r="D194" i="13"/>
  <c r="C194" i="13"/>
  <c r="BS193" i="13"/>
  <c r="BR193" i="13"/>
  <c r="BQ193" i="13"/>
  <c r="BP193" i="13"/>
  <c r="BO193" i="13"/>
  <c r="BN193" i="13"/>
  <c r="BJ193" i="13"/>
  <c r="BI193" i="13"/>
  <c r="BH193" i="13"/>
  <c r="BG193" i="13"/>
  <c r="BF193" i="13"/>
  <c r="BE193" i="13"/>
  <c r="BA193" i="13"/>
  <c r="AZ193" i="13"/>
  <c r="AY193" i="13"/>
  <c r="AX193" i="13"/>
  <c r="AW193" i="13"/>
  <c r="AV193" i="13"/>
  <c r="AR193" i="13"/>
  <c r="AQ193" i="13"/>
  <c r="AP193" i="13"/>
  <c r="AO193" i="13"/>
  <c r="AN193" i="13"/>
  <c r="AM193" i="13"/>
  <c r="AI193" i="13"/>
  <c r="AH193" i="13"/>
  <c r="AG193" i="13"/>
  <c r="AF193" i="13"/>
  <c r="AE193" i="13"/>
  <c r="AD193" i="13"/>
  <c r="Z193" i="13"/>
  <c r="Y193" i="13"/>
  <c r="X193" i="13"/>
  <c r="W193" i="13"/>
  <c r="V193" i="13"/>
  <c r="U193" i="13"/>
  <c r="Q193" i="13"/>
  <c r="P193" i="13"/>
  <c r="O193" i="13"/>
  <c r="N193" i="13"/>
  <c r="M193" i="13"/>
  <c r="L193" i="13"/>
  <c r="H193" i="13"/>
  <c r="G193" i="13"/>
  <c r="F193" i="13"/>
  <c r="E193" i="13"/>
  <c r="D193" i="13"/>
  <c r="C193" i="13"/>
  <c r="BS192" i="13"/>
  <c r="BR192" i="13"/>
  <c r="BQ192" i="13"/>
  <c r="BP192" i="13"/>
  <c r="BO192" i="13"/>
  <c r="BN192" i="13"/>
  <c r="BJ192" i="13"/>
  <c r="BI192" i="13"/>
  <c r="BH192" i="13"/>
  <c r="BG192" i="13"/>
  <c r="BF192" i="13"/>
  <c r="BE192" i="13"/>
  <c r="BA192" i="13"/>
  <c r="AZ192" i="13"/>
  <c r="AY192" i="13"/>
  <c r="AX192" i="13"/>
  <c r="AW192" i="13"/>
  <c r="AV192" i="13"/>
  <c r="AR192" i="13"/>
  <c r="AQ192" i="13"/>
  <c r="AP192" i="13"/>
  <c r="AO192" i="13"/>
  <c r="AN192" i="13"/>
  <c r="AM192" i="13"/>
  <c r="AI192" i="13"/>
  <c r="AH192" i="13"/>
  <c r="AG192" i="13"/>
  <c r="AF192" i="13"/>
  <c r="AE192" i="13"/>
  <c r="AD192" i="13"/>
  <c r="Z192" i="13"/>
  <c r="Y192" i="13"/>
  <c r="X192" i="13"/>
  <c r="W192" i="13"/>
  <c r="V192" i="13"/>
  <c r="U192" i="13"/>
  <c r="Q192" i="13"/>
  <c r="P192" i="13"/>
  <c r="O192" i="13"/>
  <c r="N192" i="13"/>
  <c r="M192" i="13"/>
  <c r="L192" i="13"/>
  <c r="H192" i="13"/>
  <c r="G192" i="13"/>
  <c r="F192" i="13"/>
  <c r="E192" i="13"/>
  <c r="D192" i="13"/>
  <c r="C192" i="13"/>
  <c r="BS191" i="13"/>
  <c r="BR191" i="13"/>
  <c r="BQ191" i="13"/>
  <c r="BP191" i="13"/>
  <c r="BO191" i="13"/>
  <c r="BN191" i="13"/>
  <c r="BJ191" i="13"/>
  <c r="BI191" i="13"/>
  <c r="BH191" i="13"/>
  <c r="BG191" i="13"/>
  <c r="BF191" i="13"/>
  <c r="BE191" i="13"/>
  <c r="BA191" i="13"/>
  <c r="AZ191" i="13"/>
  <c r="AY191" i="13"/>
  <c r="AX191" i="13"/>
  <c r="AW191" i="13"/>
  <c r="AV191" i="13"/>
  <c r="AR191" i="13"/>
  <c r="AQ191" i="13"/>
  <c r="AP191" i="13"/>
  <c r="AO191" i="13"/>
  <c r="AN191" i="13"/>
  <c r="AM191" i="13"/>
  <c r="AI191" i="13"/>
  <c r="AH191" i="13"/>
  <c r="AG191" i="13"/>
  <c r="AF191" i="13"/>
  <c r="AE191" i="13"/>
  <c r="AD191" i="13"/>
  <c r="Z191" i="13"/>
  <c r="Y191" i="13"/>
  <c r="X191" i="13"/>
  <c r="W191" i="13"/>
  <c r="V191" i="13"/>
  <c r="U191" i="13"/>
  <c r="Q191" i="13"/>
  <c r="P191" i="13"/>
  <c r="O191" i="13"/>
  <c r="N191" i="13"/>
  <c r="M191" i="13"/>
  <c r="L191" i="13"/>
  <c r="H191" i="13"/>
  <c r="G191" i="13"/>
  <c r="F191" i="13"/>
  <c r="E191" i="13"/>
  <c r="D191" i="13"/>
  <c r="C191" i="13"/>
  <c r="BS190" i="13"/>
  <c r="BR190" i="13"/>
  <c r="BQ190" i="13"/>
  <c r="BP190" i="13"/>
  <c r="BO190" i="13"/>
  <c r="BN190" i="13"/>
  <c r="BJ190" i="13"/>
  <c r="BI190" i="13"/>
  <c r="BH190" i="13"/>
  <c r="BG190" i="13"/>
  <c r="BF190" i="13"/>
  <c r="BE190" i="13"/>
  <c r="BA190" i="13"/>
  <c r="AZ190" i="13"/>
  <c r="AY190" i="13"/>
  <c r="AX190" i="13"/>
  <c r="AW190" i="13"/>
  <c r="AV190" i="13"/>
  <c r="AR190" i="13"/>
  <c r="AQ190" i="13"/>
  <c r="AP190" i="13"/>
  <c r="AO190" i="13"/>
  <c r="AN190" i="13"/>
  <c r="AM190" i="13"/>
  <c r="AI190" i="13"/>
  <c r="AH190" i="13"/>
  <c r="AG190" i="13"/>
  <c r="AF190" i="13"/>
  <c r="AE190" i="13"/>
  <c r="AD190" i="13"/>
  <c r="Z190" i="13"/>
  <c r="Y190" i="13"/>
  <c r="X190" i="13"/>
  <c r="W190" i="13"/>
  <c r="V190" i="13"/>
  <c r="U190" i="13"/>
  <c r="Q190" i="13"/>
  <c r="P190" i="13"/>
  <c r="O190" i="13"/>
  <c r="N190" i="13"/>
  <c r="M190" i="13"/>
  <c r="L190" i="13"/>
  <c r="H190" i="13"/>
  <c r="G190" i="13"/>
  <c r="F190" i="13"/>
  <c r="E190" i="13"/>
  <c r="D190" i="13"/>
  <c r="C190" i="13"/>
  <c r="BS189" i="13"/>
  <c r="BR189" i="13"/>
  <c r="BQ189" i="13"/>
  <c r="BP189" i="13"/>
  <c r="BO189" i="13"/>
  <c r="BN189" i="13"/>
  <c r="BJ189" i="13"/>
  <c r="BI189" i="13"/>
  <c r="BH189" i="13"/>
  <c r="BG189" i="13"/>
  <c r="BF189" i="13"/>
  <c r="BE189" i="13"/>
  <c r="BA189" i="13"/>
  <c r="AZ189" i="13"/>
  <c r="AY189" i="13"/>
  <c r="AX189" i="13"/>
  <c r="AW189" i="13"/>
  <c r="AV189" i="13"/>
  <c r="AR189" i="13"/>
  <c r="AQ189" i="13"/>
  <c r="AP189" i="13"/>
  <c r="AO189" i="13"/>
  <c r="AN189" i="13"/>
  <c r="AM189" i="13"/>
  <c r="AI189" i="13"/>
  <c r="AH189" i="13"/>
  <c r="AG189" i="13"/>
  <c r="AF189" i="13"/>
  <c r="AE189" i="13"/>
  <c r="AD189" i="13"/>
  <c r="Z189" i="13"/>
  <c r="Y189" i="13"/>
  <c r="X189" i="13"/>
  <c r="W189" i="13"/>
  <c r="V189" i="13"/>
  <c r="U189" i="13"/>
  <c r="Q189" i="13"/>
  <c r="P189" i="13"/>
  <c r="O189" i="13"/>
  <c r="N189" i="13"/>
  <c r="M189" i="13"/>
  <c r="L189" i="13"/>
  <c r="H189" i="13"/>
  <c r="G189" i="13"/>
  <c r="F189" i="13"/>
  <c r="E189" i="13"/>
  <c r="D189" i="13"/>
  <c r="C189" i="13"/>
  <c r="BS188" i="13"/>
  <c r="BR188" i="13"/>
  <c r="BQ188" i="13"/>
  <c r="BP188" i="13"/>
  <c r="BO188" i="13"/>
  <c r="BN188" i="13"/>
  <c r="BJ188" i="13"/>
  <c r="BI188" i="13"/>
  <c r="BH188" i="13"/>
  <c r="BG188" i="13"/>
  <c r="BF188" i="13"/>
  <c r="BE188" i="13"/>
  <c r="BA188" i="13"/>
  <c r="AZ188" i="13"/>
  <c r="AY188" i="13"/>
  <c r="AX188" i="13"/>
  <c r="AW188" i="13"/>
  <c r="AV188" i="13"/>
  <c r="AR188" i="13"/>
  <c r="AQ188" i="13"/>
  <c r="AP188" i="13"/>
  <c r="AO188" i="13"/>
  <c r="AN188" i="13"/>
  <c r="AM188" i="13"/>
  <c r="AI188" i="13"/>
  <c r="AH188" i="13"/>
  <c r="AG188" i="13"/>
  <c r="AF188" i="13"/>
  <c r="AE188" i="13"/>
  <c r="AD188" i="13"/>
  <c r="Z188" i="13"/>
  <c r="Y188" i="13"/>
  <c r="X188" i="13"/>
  <c r="W188" i="13"/>
  <c r="V188" i="13"/>
  <c r="U188" i="13"/>
  <c r="Q188" i="13"/>
  <c r="P188" i="13"/>
  <c r="O188" i="13"/>
  <c r="N188" i="13"/>
  <c r="M188" i="13"/>
  <c r="L188" i="13"/>
  <c r="H188" i="13"/>
  <c r="G188" i="13"/>
  <c r="F188" i="13"/>
  <c r="E188" i="13"/>
  <c r="D188" i="13"/>
  <c r="C188" i="13"/>
  <c r="BS187" i="13"/>
  <c r="BR187" i="13"/>
  <c r="BQ187" i="13"/>
  <c r="BP187" i="13"/>
  <c r="BO187" i="13"/>
  <c r="BN187" i="13"/>
  <c r="BJ187" i="13"/>
  <c r="BI187" i="13"/>
  <c r="BH187" i="13"/>
  <c r="BG187" i="13"/>
  <c r="BF187" i="13"/>
  <c r="BE187" i="13"/>
  <c r="BA187" i="13"/>
  <c r="AZ187" i="13"/>
  <c r="AY187" i="13"/>
  <c r="AX187" i="13"/>
  <c r="AW187" i="13"/>
  <c r="AV187" i="13"/>
  <c r="AR187" i="13"/>
  <c r="AQ187" i="13"/>
  <c r="AP187" i="13"/>
  <c r="AO187" i="13"/>
  <c r="AN187" i="13"/>
  <c r="AM187" i="13"/>
  <c r="AI187" i="13"/>
  <c r="AH187" i="13"/>
  <c r="AG187" i="13"/>
  <c r="AF187" i="13"/>
  <c r="AE187" i="13"/>
  <c r="AD187" i="13"/>
  <c r="Z187" i="13"/>
  <c r="Y187" i="13"/>
  <c r="X187" i="13"/>
  <c r="W187" i="13"/>
  <c r="V187" i="13"/>
  <c r="U187" i="13"/>
  <c r="Q187" i="13"/>
  <c r="P187" i="13"/>
  <c r="O187" i="13"/>
  <c r="N187" i="13"/>
  <c r="M187" i="13"/>
  <c r="L187" i="13"/>
  <c r="H187" i="13"/>
  <c r="G187" i="13"/>
  <c r="F187" i="13"/>
  <c r="E187" i="13"/>
  <c r="D187" i="13"/>
  <c r="C187" i="13"/>
  <c r="BS186" i="13"/>
  <c r="BR186" i="13"/>
  <c r="BQ186" i="13"/>
  <c r="BP186" i="13"/>
  <c r="BO186" i="13"/>
  <c r="BN186" i="13"/>
  <c r="BJ186" i="13"/>
  <c r="BI186" i="13"/>
  <c r="BH186" i="13"/>
  <c r="BG186" i="13"/>
  <c r="BF186" i="13"/>
  <c r="BE186" i="13"/>
  <c r="BA186" i="13"/>
  <c r="AZ186" i="13"/>
  <c r="AY186" i="13"/>
  <c r="AX186" i="13"/>
  <c r="AW186" i="13"/>
  <c r="AV186" i="13"/>
  <c r="AR186" i="13"/>
  <c r="AQ186" i="13"/>
  <c r="AP186" i="13"/>
  <c r="AO186" i="13"/>
  <c r="AN186" i="13"/>
  <c r="AM186" i="13"/>
  <c r="AI186" i="13"/>
  <c r="AH186" i="13"/>
  <c r="AG186" i="13"/>
  <c r="AF186" i="13"/>
  <c r="AE186" i="13"/>
  <c r="AD186" i="13"/>
  <c r="Z186" i="13"/>
  <c r="Y186" i="13"/>
  <c r="X186" i="13"/>
  <c r="W186" i="13"/>
  <c r="V186" i="13"/>
  <c r="U186" i="13"/>
  <c r="Q186" i="13"/>
  <c r="P186" i="13"/>
  <c r="O186" i="13"/>
  <c r="N186" i="13"/>
  <c r="M186" i="13"/>
  <c r="L186" i="13"/>
  <c r="H186" i="13"/>
  <c r="G186" i="13"/>
  <c r="F186" i="13"/>
  <c r="E186" i="13"/>
  <c r="D186" i="13"/>
  <c r="C186" i="13"/>
  <c r="BS185" i="13"/>
  <c r="BR185" i="13"/>
  <c r="BQ185" i="13"/>
  <c r="BP185" i="13"/>
  <c r="BO185" i="13"/>
  <c r="BN185" i="13"/>
  <c r="BJ185" i="13"/>
  <c r="BI185" i="13"/>
  <c r="BH185" i="13"/>
  <c r="BG185" i="13"/>
  <c r="BF185" i="13"/>
  <c r="BE185" i="13"/>
  <c r="BA185" i="13"/>
  <c r="AZ185" i="13"/>
  <c r="AY185" i="13"/>
  <c r="AX185" i="13"/>
  <c r="AW185" i="13"/>
  <c r="AV185" i="13"/>
  <c r="AR185" i="13"/>
  <c r="AQ185" i="13"/>
  <c r="AP185" i="13"/>
  <c r="AO185" i="13"/>
  <c r="AN185" i="13"/>
  <c r="AM185" i="13"/>
  <c r="AI185" i="13"/>
  <c r="AH185" i="13"/>
  <c r="AG185" i="13"/>
  <c r="AF185" i="13"/>
  <c r="AE185" i="13"/>
  <c r="AD185" i="13"/>
  <c r="Z185" i="13"/>
  <c r="Y185" i="13"/>
  <c r="X185" i="13"/>
  <c r="W185" i="13"/>
  <c r="V185" i="13"/>
  <c r="U185" i="13"/>
  <c r="Q185" i="13"/>
  <c r="P185" i="13"/>
  <c r="O185" i="13"/>
  <c r="N185" i="13"/>
  <c r="M185" i="13"/>
  <c r="L185" i="13"/>
  <c r="H185" i="13"/>
  <c r="G185" i="13"/>
  <c r="F185" i="13"/>
  <c r="E185" i="13"/>
  <c r="D185" i="13"/>
  <c r="C185" i="13"/>
  <c r="BS184" i="13"/>
  <c r="BR184" i="13"/>
  <c r="BQ184" i="13"/>
  <c r="BP184" i="13"/>
  <c r="BO184" i="13"/>
  <c r="BN184" i="13"/>
  <c r="BJ184" i="13"/>
  <c r="BI184" i="13"/>
  <c r="BH184" i="13"/>
  <c r="BG184" i="13"/>
  <c r="BF184" i="13"/>
  <c r="BE184" i="13"/>
  <c r="BA184" i="13"/>
  <c r="AZ184" i="13"/>
  <c r="AY184" i="13"/>
  <c r="AX184" i="13"/>
  <c r="AW184" i="13"/>
  <c r="AV184" i="13"/>
  <c r="AR184" i="13"/>
  <c r="AQ184" i="13"/>
  <c r="AP184" i="13"/>
  <c r="AO184" i="13"/>
  <c r="AN184" i="13"/>
  <c r="AM184" i="13"/>
  <c r="AI184" i="13"/>
  <c r="AH184" i="13"/>
  <c r="AG184" i="13"/>
  <c r="AF184" i="13"/>
  <c r="AE184" i="13"/>
  <c r="AD184" i="13"/>
  <c r="Z184" i="13"/>
  <c r="Y184" i="13"/>
  <c r="X184" i="13"/>
  <c r="W184" i="13"/>
  <c r="V184" i="13"/>
  <c r="U184" i="13"/>
  <c r="Q184" i="13"/>
  <c r="P184" i="13"/>
  <c r="O184" i="13"/>
  <c r="N184" i="13"/>
  <c r="M184" i="13"/>
  <c r="L184" i="13"/>
  <c r="H184" i="13"/>
  <c r="G184" i="13"/>
  <c r="F184" i="13"/>
  <c r="E184" i="13"/>
  <c r="D184" i="13"/>
  <c r="C184" i="13"/>
  <c r="BS183" i="13"/>
  <c r="BR183" i="13"/>
  <c r="BQ183" i="13"/>
  <c r="BP183" i="13"/>
  <c r="BO183" i="13"/>
  <c r="BN183" i="13"/>
  <c r="BJ183" i="13"/>
  <c r="BI183" i="13"/>
  <c r="BH183" i="13"/>
  <c r="BG183" i="13"/>
  <c r="BF183" i="13"/>
  <c r="BE183" i="13"/>
  <c r="BA183" i="13"/>
  <c r="AZ183" i="13"/>
  <c r="AY183" i="13"/>
  <c r="AX183" i="13"/>
  <c r="AW183" i="13"/>
  <c r="AV183" i="13"/>
  <c r="AR183" i="13"/>
  <c r="AQ183" i="13"/>
  <c r="AP183" i="13"/>
  <c r="AO183" i="13"/>
  <c r="AN183" i="13"/>
  <c r="AM183" i="13"/>
  <c r="AI183" i="13"/>
  <c r="AH183" i="13"/>
  <c r="AG183" i="13"/>
  <c r="AF183" i="13"/>
  <c r="AE183" i="13"/>
  <c r="AD183" i="13"/>
  <c r="Z183" i="13"/>
  <c r="Y183" i="13"/>
  <c r="X183" i="13"/>
  <c r="W183" i="13"/>
  <c r="V183" i="13"/>
  <c r="U183" i="13"/>
  <c r="Q183" i="13"/>
  <c r="P183" i="13"/>
  <c r="O183" i="13"/>
  <c r="N183" i="13"/>
  <c r="M183" i="13"/>
  <c r="L183" i="13"/>
  <c r="H183" i="13"/>
  <c r="G183" i="13"/>
  <c r="F183" i="13"/>
  <c r="E183" i="13"/>
  <c r="D183" i="13"/>
  <c r="C183" i="13"/>
  <c r="BS182" i="13"/>
  <c r="BR182" i="13"/>
  <c r="BQ182" i="13"/>
  <c r="BP182" i="13"/>
  <c r="BO182" i="13"/>
  <c r="BN182" i="13"/>
  <c r="BJ182" i="13"/>
  <c r="BI182" i="13"/>
  <c r="BH182" i="13"/>
  <c r="BG182" i="13"/>
  <c r="BF182" i="13"/>
  <c r="BE182" i="13"/>
  <c r="BA182" i="13"/>
  <c r="AZ182" i="13"/>
  <c r="AY182" i="13"/>
  <c r="AX182" i="13"/>
  <c r="AW182" i="13"/>
  <c r="AV182" i="13"/>
  <c r="AR182" i="13"/>
  <c r="AQ182" i="13"/>
  <c r="AP182" i="13"/>
  <c r="AO182" i="13"/>
  <c r="AN182" i="13"/>
  <c r="AM182" i="13"/>
  <c r="AI182" i="13"/>
  <c r="AH182" i="13"/>
  <c r="AG182" i="13"/>
  <c r="AF182" i="13"/>
  <c r="AE182" i="13"/>
  <c r="AD182" i="13"/>
  <c r="Z182" i="13"/>
  <c r="Y182" i="13"/>
  <c r="X182" i="13"/>
  <c r="W182" i="13"/>
  <c r="V182" i="13"/>
  <c r="U182" i="13"/>
  <c r="Q182" i="13"/>
  <c r="P182" i="13"/>
  <c r="O182" i="13"/>
  <c r="N182" i="13"/>
  <c r="M182" i="13"/>
  <c r="L182" i="13"/>
  <c r="H182" i="13"/>
  <c r="G182" i="13"/>
  <c r="F182" i="13"/>
  <c r="E182" i="13"/>
  <c r="D182" i="13"/>
  <c r="C182" i="13"/>
  <c r="BS181" i="13"/>
  <c r="BR181" i="13"/>
  <c r="BQ181" i="13"/>
  <c r="BP181" i="13"/>
  <c r="BO181" i="13"/>
  <c r="BN181" i="13"/>
  <c r="BJ181" i="13"/>
  <c r="BI181" i="13"/>
  <c r="BH181" i="13"/>
  <c r="BG181" i="13"/>
  <c r="BF181" i="13"/>
  <c r="BE181" i="13"/>
  <c r="BA181" i="13"/>
  <c r="AZ181" i="13"/>
  <c r="AY181" i="13"/>
  <c r="AX181" i="13"/>
  <c r="AW181" i="13"/>
  <c r="AV181" i="13"/>
  <c r="AR181" i="13"/>
  <c r="AQ181" i="13"/>
  <c r="AP181" i="13"/>
  <c r="AO181" i="13"/>
  <c r="AN181" i="13"/>
  <c r="AM181" i="13"/>
  <c r="AI181" i="13"/>
  <c r="AH181" i="13"/>
  <c r="AG181" i="13"/>
  <c r="AF181" i="13"/>
  <c r="AE181" i="13"/>
  <c r="AD181" i="13"/>
  <c r="Z181" i="13"/>
  <c r="Y181" i="13"/>
  <c r="X181" i="13"/>
  <c r="W181" i="13"/>
  <c r="V181" i="13"/>
  <c r="U181" i="13"/>
  <c r="Q181" i="13"/>
  <c r="P181" i="13"/>
  <c r="O181" i="13"/>
  <c r="N181" i="13"/>
  <c r="M181" i="13"/>
  <c r="L181" i="13"/>
  <c r="H181" i="13"/>
  <c r="G181" i="13"/>
  <c r="F181" i="13"/>
  <c r="E181" i="13"/>
  <c r="D181" i="13"/>
  <c r="C181" i="13"/>
  <c r="BS180" i="13"/>
  <c r="BR180" i="13"/>
  <c r="BQ180" i="13"/>
  <c r="BP180" i="13"/>
  <c r="BO180" i="13"/>
  <c r="BN180" i="13"/>
  <c r="BJ180" i="13"/>
  <c r="BI180" i="13"/>
  <c r="BH180" i="13"/>
  <c r="BG180" i="13"/>
  <c r="BF180" i="13"/>
  <c r="BE180" i="13"/>
  <c r="BA180" i="13"/>
  <c r="AZ180" i="13"/>
  <c r="AY180" i="13"/>
  <c r="AX180" i="13"/>
  <c r="AW180" i="13"/>
  <c r="AV180" i="13"/>
  <c r="AR180" i="13"/>
  <c r="AQ180" i="13"/>
  <c r="AP180" i="13"/>
  <c r="AO180" i="13"/>
  <c r="AN180" i="13"/>
  <c r="AM180" i="13"/>
  <c r="AI180" i="13"/>
  <c r="AH180" i="13"/>
  <c r="AG180" i="13"/>
  <c r="AF180" i="13"/>
  <c r="AE180" i="13"/>
  <c r="AD180" i="13"/>
  <c r="Z180" i="13"/>
  <c r="Y180" i="13"/>
  <c r="X180" i="13"/>
  <c r="W180" i="13"/>
  <c r="V180" i="13"/>
  <c r="U180" i="13"/>
  <c r="Q180" i="13"/>
  <c r="P180" i="13"/>
  <c r="O180" i="13"/>
  <c r="N180" i="13"/>
  <c r="M180" i="13"/>
  <c r="L180" i="13"/>
  <c r="H180" i="13"/>
  <c r="G180" i="13"/>
  <c r="F180" i="13"/>
  <c r="E180" i="13"/>
  <c r="D180" i="13"/>
  <c r="C180" i="13"/>
  <c r="BS179" i="13"/>
  <c r="BR179" i="13"/>
  <c r="BQ179" i="13"/>
  <c r="BP179" i="13"/>
  <c r="BO179" i="13"/>
  <c r="BN179" i="13"/>
  <c r="BJ179" i="13"/>
  <c r="BI179" i="13"/>
  <c r="BH179" i="13"/>
  <c r="BG179" i="13"/>
  <c r="BF179" i="13"/>
  <c r="BE179" i="13"/>
  <c r="BA179" i="13"/>
  <c r="AZ179" i="13"/>
  <c r="AY179" i="13"/>
  <c r="AX179" i="13"/>
  <c r="AW179" i="13"/>
  <c r="AV179" i="13"/>
  <c r="AR179" i="13"/>
  <c r="AQ179" i="13"/>
  <c r="AP179" i="13"/>
  <c r="AO179" i="13"/>
  <c r="AN179" i="13"/>
  <c r="AM179" i="13"/>
  <c r="AI179" i="13"/>
  <c r="AH179" i="13"/>
  <c r="AG179" i="13"/>
  <c r="AF179" i="13"/>
  <c r="AE179" i="13"/>
  <c r="AD179" i="13"/>
  <c r="Z179" i="13"/>
  <c r="Y179" i="13"/>
  <c r="X179" i="13"/>
  <c r="W179" i="13"/>
  <c r="V179" i="13"/>
  <c r="U179" i="13"/>
  <c r="Q179" i="13"/>
  <c r="P179" i="13"/>
  <c r="O179" i="13"/>
  <c r="N179" i="13"/>
  <c r="M179" i="13"/>
  <c r="L179" i="13"/>
  <c r="H179" i="13"/>
  <c r="G179" i="13"/>
  <c r="F179" i="13"/>
  <c r="E179" i="13"/>
  <c r="D179" i="13"/>
  <c r="C179" i="13"/>
  <c r="BS178" i="13"/>
  <c r="BR178" i="13"/>
  <c r="BQ178" i="13"/>
  <c r="BP178" i="13"/>
  <c r="BO178" i="13"/>
  <c r="BN178" i="13"/>
  <c r="BJ178" i="13"/>
  <c r="BI178" i="13"/>
  <c r="BH178" i="13"/>
  <c r="BG178" i="13"/>
  <c r="BF178" i="13"/>
  <c r="BE178" i="13"/>
  <c r="BA178" i="13"/>
  <c r="AZ178" i="13"/>
  <c r="AY178" i="13"/>
  <c r="AX178" i="13"/>
  <c r="AW178" i="13"/>
  <c r="AV178" i="13"/>
  <c r="AR178" i="13"/>
  <c r="AQ178" i="13"/>
  <c r="AP178" i="13"/>
  <c r="AO178" i="13"/>
  <c r="AN178" i="13"/>
  <c r="AM178" i="13"/>
  <c r="AI178" i="13"/>
  <c r="AH178" i="13"/>
  <c r="AG178" i="13"/>
  <c r="AF178" i="13"/>
  <c r="AE178" i="13"/>
  <c r="AD178" i="13"/>
  <c r="Z178" i="13"/>
  <c r="Y178" i="13"/>
  <c r="X178" i="13"/>
  <c r="W178" i="13"/>
  <c r="V178" i="13"/>
  <c r="U178" i="13"/>
  <c r="Q178" i="13"/>
  <c r="P178" i="13"/>
  <c r="O178" i="13"/>
  <c r="N178" i="13"/>
  <c r="M178" i="13"/>
  <c r="L178" i="13"/>
  <c r="H178" i="13"/>
  <c r="G178" i="13"/>
  <c r="F178" i="13"/>
  <c r="E178" i="13"/>
  <c r="D178" i="13"/>
  <c r="C178" i="13"/>
  <c r="BS177" i="13"/>
  <c r="BR177" i="13"/>
  <c r="BQ177" i="13"/>
  <c r="BP177" i="13"/>
  <c r="BO177" i="13"/>
  <c r="BN177" i="13"/>
  <c r="BJ177" i="13"/>
  <c r="BI177" i="13"/>
  <c r="BH177" i="13"/>
  <c r="BG177" i="13"/>
  <c r="BF177" i="13"/>
  <c r="BE177" i="13"/>
  <c r="BA177" i="13"/>
  <c r="AZ177" i="13"/>
  <c r="AY177" i="13"/>
  <c r="AX177" i="13"/>
  <c r="AW177" i="13"/>
  <c r="AV177" i="13"/>
  <c r="AR177" i="13"/>
  <c r="AQ177" i="13"/>
  <c r="AP177" i="13"/>
  <c r="AO177" i="13"/>
  <c r="AN177" i="13"/>
  <c r="AM177" i="13"/>
  <c r="AI177" i="13"/>
  <c r="AH177" i="13"/>
  <c r="AG177" i="13"/>
  <c r="AF177" i="13"/>
  <c r="AE177" i="13"/>
  <c r="AD177" i="13"/>
  <c r="Z177" i="13"/>
  <c r="Y177" i="13"/>
  <c r="X177" i="13"/>
  <c r="W177" i="13"/>
  <c r="V177" i="13"/>
  <c r="U177" i="13"/>
  <c r="Q177" i="13"/>
  <c r="P177" i="13"/>
  <c r="O177" i="13"/>
  <c r="N177" i="13"/>
  <c r="M177" i="13"/>
  <c r="L177" i="13"/>
  <c r="H177" i="13"/>
  <c r="G177" i="13"/>
  <c r="F177" i="13"/>
  <c r="E177" i="13"/>
  <c r="D177" i="13"/>
  <c r="C177" i="13"/>
  <c r="BS176" i="13"/>
  <c r="BR176" i="13"/>
  <c r="BQ176" i="13"/>
  <c r="BP176" i="13"/>
  <c r="BO176" i="13"/>
  <c r="BN176" i="13"/>
  <c r="BJ176" i="13"/>
  <c r="BI176" i="13"/>
  <c r="BH176" i="13"/>
  <c r="BG176" i="13"/>
  <c r="BF176" i="13"/>
  <c r="BE176" i="13"/>
  <c r="BA176" i="13"/>
  <c r="AZ176" i="13"/>
  <c r="AY176" i="13"/>
  <c r="AX176" i="13"/>
  <c r="AW176" i="13"/>
  <c r="AV176" i="13"/>
  <c r="AR176" i="13"/>
  <c r="AQ176" i="13"/>
  <c r="AP176" i="13"/>
  <c r="AO176" i="13"/>
  <c r="AN176" i="13"/>
  <c r="AM176" i="13"/>
  <c r="AI176" i="13"/>
  <c r="AH176" i="13"/>
  <c r="AG176" i="13"/>
  <c r="AF176" i="13"/>
  <c r="AE176" i="13"/>
  <c r="AD176" i="13"/>
  <c r="Z176" i="13"/>
  <c r="Y176" i="13"/>
  <c r="X176" i="13"/>
  <c r="W176" i="13"/>
  <c r="V176" i="13"/>
  <c r="U176" i="13"/>
  <c r="Q176" i="13"/>
  <c r="P176" i="13"/>
  <c r="O176" i="13"/>
  <c r="N176" i="13"/>
  <c r="M176" i="13"/>
  <c r="L176" i="13"/>
  <c r="H176" i="13"/>
  <c r="G176" i="13"/>
  <c r="F176" i="13"/>
  <c r="E176" i="13"/>
  <c r="D176" i="13"/>
  <c r="C176" i="13"/>
  <c r="BS175" i="13"/>
  <c r="BR175" i="13"/>
  <c r="BQ175" i="13"/>
  <c r="BP175" i="13"/>
  <c r="BO175" i="13"/>
  <c r="BN175" i="13"/>
  <c r="BJ175" i="13"/>
  <c r="BI175" i="13"/>
  <c r="BH175" i="13"/>
  <c r="BG175" i="13"/>
  <c r="BF175" i="13"/>
  <c r="BE175" i="13"/>
  <c r="BA175" i="13"/>
  <c r="AZ175" i="13"/>
  <c r="AY175" i="13"/>
  <c r="AX175" i="13"/>
  <c r="AW175" i="13"/>
  <c r="AV175" i="13"/>
  <c r="AR175" i="13"/>
  <c r="AQ175" i="13"/>
  <c r="AP175" i="13"/>
  <c r="AO175" i="13"/>
  <c r="AN175" i="13"/>
  <c r="AM175" i="13"/>
  <c r="AI175" i="13"/>
  <c r="AH175" i="13"/>
  <c r="AG175" i="13"/>
  <c r="AF175" i="13"/>
  <c r="AE175" i="13"/>
  <c r="AD175" i="13"/>
  <c r="Z175" i="13"/>
  <c r="Y175" i="13"/>
  <c r="X175" i="13"/>
  <c r="W175" i="13"/>
  <c r="V175" i="13"/>
  <c r="U175" i="13"/>
  <c r="Q175" i="13"/>
  <c r="P175" i="13"/>
  <c r="O175" i="13"/>
  <c r="N175" i="13"/>
  <c r="M175" i="13"/>
  <c r="L175" i="13"/>
  <c r="H175" i="13"/>
  <c r="G175" i="13"/>
  <c r="F175" i="13"/>
  <c r="E175" i="13"/>
  <c r="D175" i="13"/>
  <c r="C175" i="13"/>
  <c r="BS174" i="13"/>
  <c r="BR174" i="13"/>
  <c r="BQ174" i="13"/>
  <c r="BP174" i="13"/>
  <c r="BO174" i="13"/>
  <c r="BN174" i="13"/>
  <c r="BJ174" i="13"/>
  <c r="BI174" i="13"/>
  <c r="BH174" i="13"/>
  <c r="BG174" i="13"/>
  <c r="BF174" i="13"/>
  <c r="BE174" i="13"/>
  <c r="BA174" i="13"/>
  <c r="AZ174" i="13"/>
  <c r="AY174" i="13"/>
  <c r="AX174" i="13"/>
  <c r="AW174" i="13"/>
  <c r="AV174" i="13"/>
  <c r="AR174" i="13"/>
  <c r="AQ174" i="13"/>
  <c r="AP174" i="13"/>
  <c r="AO174" i="13"/>
  <c r="AN174" i="13"/>
  <c r="AM174" i="13"/>
  <c r="AI174" i="13"/>
  <c r="AH174" i="13"/>
  <c r="AG174" i="13"/>
  <c r="AF174" i="13"/>
  <c r="AE174" i="13"/>
  <c r="AD174" i="13"/>
  <c r="Z174" i="13"/>
  <c r="Y174" i="13"/>
  <c r="X174" i="13"/>
  <c r="W174" i="13"/>
  <c r="V174" i="13"/>
  <c r="U174" i="13"/>
  <c r="Q174" i="13"/>
  <c r="P174" i="13"/>
  <c r="O174" i="13"/>
  <c r="N174" i="13"/>
  <c r="M174" i="13"/>
  <c r="L174" i="13"/>
  <c r="H174" i="13"/>
  <c r="G174" i="13"/>
  <c r="F174" i="13"/>
  <c r="E174" i="13"/>
  <c r="D174" i="13"/>
  <c r="C174" i="13"/>
  <c r="BS173" i="13"/>
  <c r="BR173" i="13"/>
  <c r="BQ173" i="13"/>
  <c r="BP173" i="13"/>
  <c r="BO173" i="13"/>
  <c r="BN173" i="13"/>
  <c r="BJ173" i="13"/>
  <c r="BI173" i="13"/>
  <c r="BH173" i="13"/>
  <c r="BG173" i="13"/>
  <c r="BF173" i="13"/>
  <c r="BE173" i="13"/>
  <c r="BA173" i="13"/>
  <c r="AZ173" i="13"/>
  <c r="AY173" i="13"/>
  <c r="AX173" i="13"/>
  <c r="AW173" i="13"/>
  <c r="AV173" i="13"/>
  <c r="AR173" i="13"/>
  <c r="AQ173" i="13"/>
  <c r="AP173" i="13"/>
  <c r="AO173" i="13"/>
  <c r="AN173" i="13"/>
  <c r="AM173" i="13"/>
  <c r="AI173" i="13"/>
  <c r="AH173" i="13"/>
  <c r="AG173" i="13"/>
  <c r="AF173" i="13"/>
  <c r="AE173" i="13"/>
  <c r="AD173" i="13"/>
  <c r="Z173" i="13"/>
  <c r="Y173" i="13"/>
  <c r="X173" i="13"/>
  <c r="W173" i="13"/>
  <c r="V173" i="13"/>
  <c r="U173" i="13"/>
  <c r="Q173" i="13"/>
  <c r="P173" i="13"/>
  <c r="O173" i="13"/>
  <c r="N173" i="13"/>
  <c r="M173" i="13"/>
  <c r="L173" i="13"/>
  <c r="H173" i="13"/>
  <c r="G173" i="13"/>
  <c r="F173" i="13"/>
  <c r="E173" i="13"/>
  <c r="D173" i="13"/>
  <c r="C173" i="13"/>
  <c r="BS172" i="13"/>
  <c r="BR172" i="13"/>
  <c r="BQ172" i="13"/>
  <c r="BP172" i="13"/>
  <c r="BO172" i="13"/>
  <c r="BN172" i="13"/>
  <c r="BJ172" i="13"/>
  <c r="BI172" i="13"/>
  <c r="BH172" i="13"/>
  <c r="BG172" i="13"/>
  <c r="BF172" i="13"/>
  <c r="BE172" i="13"/>
  <c r="BA172" i="13"/>
  <c r="AZ172" i="13"/>
  <c r="AY172" i="13"/>
  <c r="AX172" i="13"/>
  <c r="AW172" i="13"/>
  <c r="AV172" i="13"/>
  <c r="AR172" i="13"/>
  <c r="AQ172" i="13"/>
  <c r="AP172" i="13"/>
  <c r="AO172" i="13"/>
  <c r="AN172" i="13"/>
  <c r="AM172" i="13"/>
  <c r="AI172" i="13"/>
  <c r="AH172" i="13"/>
  <c r="AG172" i="13"/>
  <c r="AF172" i="13"/>
  <c r="AE172" i="13"/>
  <c r="AD172" i="13"/>
  <c r="Z172" i="13"/>
  <c r="Y172" i="13"/>
  <c r="X172" i="13"/>
  <c r="W172" i="13"/>
  <c r="V172" i="13"/>
  <c r="U172" i="13"/>
  <c r="Q172" i="13"/>
  <c r="P172" i="13"/>
  <c r="O172" i="13"/>
  <c r="N172" i="13"/>
  <c r="M172" i="13"/>
  <c r="L172" i="13"/>
  <c r="H172" i="13"/>
  <c r="G172" i="13"/>
  <c r="F172" i="13"/>
  <c r="E172" i="13"/>
  <c r="D172" i="13"/>
  <c r="C172" i="13"/>
  <c r="BS171" i="13"/>
  <c r="BR171" i="13"/>
  <c r="BQ171" i="13"/>
  <c r="BP171" i="13"/>
  <c r="BO171" i="13"/>
  <c r="BN171" i="13"/>
  <c r="BJ171" i="13"/>
  <c r="BI171" i="13"/>
  <c r="BH171" i="13"/>
  <c r="BG171" i="13"/>
  <c r="BF171" i="13"/>
  <c r="BE171" i="13"/>
  <c r="BA171" i="13"/>
  <c r="AZ171" i="13"/>
  <c r="AY171" i="13"/>
  <c r="AX171" i="13"/>
  <c r="AW171" i="13"/>
  <c r="AV171" i="13"/>
  <c r="AR171" i="13"/>
  <c r="AQ171" i="13"/>
  <c r="AP171" i="13"/>
  <c r="AO171" i="13"/>
  <c r="AN171" i="13"/>
  <c r="AM171" i="13"/>
  <c r="AI171" i="13"/>
  <c r="AH171" i="13"/>
  <c r="AG171" i="13"/>
  <c r="AF171" i="13"/>
  <c r="AE171" i="13"/>
  <c r="AD171" i="13"/>
  <c r="Z171" i="13"/>
  <c r="Y171" i="13"/>
  <c r="X171" i="13"/>
  <c r="W171" i="13"/>
  <c r="V171" i="13"/>
  <c r="U171" i="13"/>
  <c r="Q171" i="13"/>
  <c r="P171" i="13"/>
  <c r="O171" i="13"/>
  <c r="N171" i="13"/>
  <c r="M171" i="13"/>
  <c r="L171" i="13"/>
  <c r="H171" i="13"/>
  <c r="G171" i="13"/>
  <c r="F171" i="13"/>
  <c r="E171" i="13"/>
  <c r="D171" i="13"/>
  <c r="C171" i="13"/>
  <c r="BS170" i="13"/>
  <c r="BR170" i="13"/>
  <c r="BQ170" i="13"/>
  <c r="BP170" i="13"/>
  <c r="BO170" i="13"/>
  <c r="BN170" i="13"/>
  <c r="BJ170" i="13"/>
  <c r="BI170" i="13"/>
  <c r="BH170" i="13"/>
  <c r="BG170" i="13"/>
  <c r="BF170" i="13"/>
  <c r="BE170" i="13"/>
  <c r="BA170" i="13"/>
  <c r="AZ170" i="13"/>
  <c r="AY170" i="13"/>
  <c r="AX170" i="13"/>
  <c r="AW170" i="13"/>
  <c r="AV170" i="13"/>
  <c r="AR170" i="13"/>
  <c r="AQ170" i="13"/>
  <c r="AP170" i="13"/>
  <c r="AO170" i="13"/>
  <c r="AN170" i="13"/>
  <c r="AM170" i="13"/>
  <c r="AI170" i="13"/>
  <c r="AH170" i="13"/>
  <c r="AG170" i="13"/>
  <c r="AF170" i="13"/>
  <c r="AE170" i="13"/>
  <c r="AD170" i="13"/>
  <c r="Z170" i="13"/>
  <c r="Y170" i="13"/>
  <c r="X170" i="13"/>
  <c r="W170" i="13"/>
  <c r="V170" i="13"/>
  <c r="U170" i="13"/>
  <c r="Q170" i="13"/>
  <c r="P170" i="13"/>
  <c r="O170" i="13"/>
  <c r="N170" i="13"/>
  <c r="M170" i="13"/>
  <c r="L170" i="13"/>
  <c r="H170" i="13"/>
  <c r="G170" i="13"/>
  <c r="F170" i="13"/>
  <c r="E170" i="13"/>
  <c r="D170" i="13"/>
  <c r="C170" i="13"/>
  <c r="BS169" i="13"/>
  <c r="BR169" i="13"/>
  <c r="BQ169" i="13"/>
  <c r="BP169" i="13"/>
  <c r="BO169" i="13"/>
  <c r="BN169" i="13"/>
  <c r="BJ169" i="13"/>
  <c r="BI169" i="13"/>
  <c r="BH169" i="13"/>
  <c r="BG169" i="13"/>
  <c r="BF169" i="13"/>
  <c r="BE169" i="13"/>
  <c r="BA169" i="13"/>
  <c r="AZ169" i="13"/>
  <c r="AY169" i="13"/>
  <c r="AX169" i="13"/>
  <c r="AW169" i="13"/>
  <c r="AV169" i="13"/>
  <c r="AR169" i="13"/>
  <c r="AQ169" i="13"/>
  <c r="AP169" i="13"/>
  <c r="AO169" i="13"/>
  <c r="AN169" i="13"/>
  <c r="AM169" i="13"/>
  <c r="AI169" i="13"/>
  <c r="AH169" i="13"/>
  <c r="AG169" i="13"/>
  <c r="AF169" i="13"/>
  <c r="AE169" i="13"/>
  <c r="AD169" i="13"/>
  <c r="Z169" i="13"/>
  <c r="Y169" i="13"/>
  <c r="X169" i="13"/>
  <c r="W169" i="13"/>
  <c r="V169" i="13"/>
  <c r="U169" i="13"/>
  <c r="Q169" i="13"/>
  <c r="P169" i="13"/>
  <c r="O169" i="13"/>
  <c r="N169" i="13"/>
  <c r="M169" i="13"/>
  <c r="L169" i="13"/>
  <c r="H169" i="13"/>
  <c r="G169" i="13"/>
  <c r="F169" i="13"/>
  <c r="E169" i="13"/>
  <c r="D169" i="13"/>
  <c r="C169" i="13"/>
  <c r="BS168" i="13"/>
  <c r="BR168" i="13"/>
  <c r="BQ168" i="13"/>
  <c r="BP168" i="13"/>
  <c r="BO168" i="13"/>
  <c r="BN168" i="13"/>
  <c r="BJ168" i="13"/>
  <c r="BI168" i="13"/>
  <c r="BH168" i="13"/>
  <c r="BG168" i="13"/>
  <c r="BF168" i="13"/>
  <c r="BE168" i="13"/>
  <c r="BA168" i="13"/>
  <c r="AZ168" i="13"/>
  <c r="AY168" i="13"/>
  <c r="AX168" i="13"/>
  <c r="AW168" i="13"/>
  <c r="AV168" i="13"/>
  <c r="AR168" i="13"/>
  <c r="AQ168" i="13"/>
  <c r="AP168" i="13"/>
  <c r="AO168" i="13"/>
  <c r="AN168" i="13"/>
  <c r="AM168" i="13"/>
  <c r="AI168" i="13"/>
  <c r="AH168" i="13"/>
  <c r="AG168" i="13"/>
  <c r="AF168" i="13"/>
  <c r="AE168" i="13"/>
  <c r="AD168" i="13"/>
  <c r="Z168" i="13"/>
  <c r="Y168" i="13"/>
  <c r="X168" i="13"/>
  <c r="W168" i="13"/>
  <c r="V168" i="13"/>
  <c r="U168" i="13"/>
  <c r="Q168" i="13"/>
  <c r="P168" i="13"/>
  <c r="O168" i="13"/>
  <c r="N168" i="13"/>
  <c r="M168" i="13"/>
  <c r="L168" i="13"/>
  <c r="H168" i="13"/>
  <c r="G168" i="13"/>
  <c r="F168" i="13"/>
  <c r="E168" i="13"/>
  <c r="D168" i="13"/>
  <c r="C168" i="13"/>
  <c r="BS167" i="13"/>
  <c r="BR167" i="13"/>
  <c r="BQ167" i="13"/>
  <c r="BP167" i="13"/>
  <c r="BO167" i="13"/>
  <c r="BN167" i="13"/>
  <c r="BJ167" i="13"/>
  <c r="BI167" i="13"/>
  <c r="BH167" i="13"/>
  <c r="BG167" i="13"/>
  <c r="BF167" i="13"/>
  <c r="BE167" i="13"/>
  <c r="BA167" i="13"/>
  <c r="AZ167" i="13"/>
  <c r="AY167" i="13"/>
  <c r="AX167" i="13"/>
  <c r="AW167" i="13"/>
  <c r="AV167" i="13"/>
  <c r="AR167" i="13"/>
  <c r="AQ167" i="13"/>
  <c r="AP167" i="13"/>
  <c r="AO167" i="13"/>
  <c r="AN167" i="13"/>
  <c r="AM167" i="13"/>
  <c r="AI167" i="13"/>
  <c r="AH167" i="13"/>
  <c r="AG167" i="13"/>
  <c r="AF167" i="13"/>
  <c r="AE167" i="13"/>
  <c r="AD167" i="13"/>
  <c r="Z167" i="13"/>
  <c r="Y167" i="13"/>
  <c r="X167" i="13"/>
  <c r="W167" i="13"/>
  <c r="V167" i="13"/>
  <c r="U167" i="13"/>
  <c r="Q167" i="13"/>
  <c r="P167" i="13"/>
  <c r="O167" i="13"/>
  <c r="N167" i="13"/>
  <c r="M167" i="13"/>
  <c r="L167" i="13"/>
  <c r="H167" i="13"/>
  <c r="G167" i="13"/>
  <c r="F167" i="13"/>
  <c r="E167" i="13"/>
  <c r="D167" i="13"/>
  <c r="C167" i="13"/>
  <c r="BS166" i="13"/>
  <c r="BR166" i="13"/>
  <c r="BQ166" i="13"/>
  <c r="BP166" i="13"/>
  <c r="BO166" i="13"/>
  <c r="BN166" i="13"/>
  <c r="BJ166" i="13"/>
  <c r="BI166" i="13"/>
  <c r="BH166" i="13"/>
  <c r="BG166" i="13"/>
  <c r="BF166" i="13"/>
  <c r="BE166" i="13"/>
  <c r="BA166" i="13"/>
  <c r="AZ166" i="13"/>
  <c r="AY166" i="13"/>
  <c r="AX166" i="13"/>
  <c r="AW166" i="13"/>
  <c r="AV166" i="13"/>
  <c r="AR166" i="13"/>
  <c r="AQ166" i="13"/>
  <c r="AP166" i="13"/>
  <c r="AO166" i="13"/>
  <c r="AN166" i="13"/>
  <c r="AM166" i="13"/>
  <c r="AI166" i="13"/>
  <c r="AH166" i="13"/>
  <c r="AG166" i="13"/>
  <c r="AF166" i="13"/>
  <c r="AE166" i="13"/>
  <c r="AD166" i="13"/>
  <c r="Z166" i="13"/>
  <c r="Y166" i="13"/>
  <c r="X166" i="13"/>
  <c r="W166" i="13"/>
  <c r="V166" i="13"/>
  <c r="U166" i="13"/>
  <c r="Q166" i="13"/>
  <c r="P166" i="13"/>
  <c r="O166" i="13"/>
  <c r="N166" i="13"/>
  <c r="M166" i="13"/>
  <c r="L166" i="13"/>
  <c r="H166" i="13"/>
  <c r="G166" i="13"/>
  <c r="F166" i="13"/>
  <c r="E166" i="13"/>
  <c r="D166" i="13"/>
  <c r="C166" i="13"/>
  <c r="BS165" i="13"/>
  <c r="BR165" i="13"/>
  <c r="BQ165" i="13"/>
  <c r="BP165" i="13"/>
  <c r="BO165" i="13"/>
  <c r="BN165" i="13"/>
  <c r="BJ165" i="13"/>
  <c r="BI165" i="13"/>
  <c r="BH165" i="13"/>
  <c r="BG165" i="13"/>
  <c r="BF165" i="13"/>
  <c r="BE165" i="13"/>
  <c r="BA165" i="13"/>
  <c r="AZ165" i="13"/>
  <c r="AY165" i="13"/>
  <c r="AX165" i="13"/>
  <c r="AW165" i="13"/>
  <c r="AV165" i="13"/>
  <c r="AR165" i="13"/>
  <c r="AQ165" i="13"/>
  <c r="AP165" i="13"/>
  <c r="AO165" i="13"/>
  <c r="AN165" i="13"/>
  <c r="AM165" i="13"/>
  <c r="AI165" i="13"/>
  <c r="AH165" i="13"/>
  <c r="AG165" i="13"/>
  <c r="AF165" i="13"/>
  <c r="AE165" i="13"/>
  <c r="AD165" i="13"/>
  <c r="Z165" i="13"/>
  <c r="Y165" i="13"/>
  <c r="X165" i="13"/>
  <c r="W165" i="13"/>
  <c r="V165" i="13"/>
  <c r="U165" i="13"/>
  <c r="Q165" i="13"/>
  <c r="P165" i="13"/>
  <c r="O165" i="13"/>
  <c r="N165" i="13"/>
  <c r="M165" i="13"/>
  <c r="L165" i="13"/>
  <c r="H165" i="13"/>
  <c r="G165" i="13"/>
  <c r="F165" i="13"/>
  <c r="E165" i="13"/>
  <c r="D165" i="13"/>
  <c r="C165" i="13"/>
  <c r="BS164" i="13"/>
  <c r="BR164" i="13"/>
  <c r="BQ164" i="13"/>
  <c r="BP164" i="13"/>
  <c r="BO164" i="13"/>
  <c r="BN164" i="13"/>
  <c r="BJ164" i="13"/>
  <c r="BI164" i="13"/>
  <c r="BH164" i="13"/>
  <c r="BG164" i="13"/>
  <c r="BF164" i="13"/>
  <c r="BE164" i="13"/>
  <c r="BA164" i="13"/>
  <c r="AZ164" i="13"/>
  <c r="AY164" i="13"/>
  <c r="AX164" i="13"/>
  <c r="AW164" i="13"/>
  <c r="AV164" i="13"/>
  <c r="AR164" i="13"/>
  <c r="AQ164" i="13"/>
  <c r="AP164" i="13"/>
  <c r="AO164" i="13"/>
  <c r="AN164" i="13"/>
  <c r="AM164" i="13"/>
  <c r="AI164" i="13"/>
  <c r="AH164" i="13"/>
  <c r="AG164" i="13"/>
  <c r="AF164" i="13"/>
  <c r="AE164" i="13"/>
  <c r="AD164" i="13"/>
  <c r="Z164" i="13"/>
  <c r="Y164" i="13"/>
  <c r="X164" i="13"/>
  <c r="W164" i="13"/>
  <c r="V164" i="13"/>
  <c r="U164" i="13"/>
  <c r="Q164" i="13"/>
  <c r="P164" i="13"/>
  <c r="O164" i="13"/>
  <c r="N164" i="13"/>
  <c r="M164" i="13"/>
  <c r="L164" i="13"/>
  <c r="H164" i="13"/>
  <c r="G164" i="13"/>
  <c r="F164" i="13"/>
  <c r="E164" i="13"/>
  <c r="D164" i="13"/>
  <c r="C164" i="13"/>
  <c r="BS163" i="13"/>
  <c r="BR163" i="13"/>
  <c r="BQ163" i="13"/>
  <c r="BP163" i="13"/>
  <c r="BO163" i="13"/>
  <c r="BN163" i="13"/>
  <c r="BJ163" i="13"/>
  <c r="BI163" i="13"/>
  <c r="BH163" i="13"/>
  <c r="BG163" i="13"/>
  <c r="BF163" i="13"/>
  <c r="BE163" i="13"/>
  <c r="BA163" i="13"/>
  <c r="AZ163" i="13"/>
  <c r="AY163" i="13"/>
  <c r="AX163" i="13"/>
  <c r="AW163" i="13"/>
  <c r="AV163" i="13"/>
  <c r="AR163" i="13"/>
  <c r="AQ163" i="13"/>
  <c r="AP163" i="13"/>
  <c r="AO163" i="13"/>
  <c r="AN163" i="13"/>
  <c r="AM163" i="13"/>
  <c r="AI163" i="13"/>
  <c r="AH163" i="13"/>
  <c r="AG163" i="13"/>
  <c r="AF163" i="13"/>
  <c r="AE163" i="13"/>
  <c r="AD163" i="13"/>
  <c r="Z163" i="13"/>
  <c r="Y163" i="13"/>
  <c r="X163" i="13"/>
  <c r="W163" i="13"/>
  <c r="V163" i="13"/>
  <c r="U163" i="13"/>
  <c r="Q163" i="13"/>
  <c r="P163" i="13"/>
  <c r="O163" i="13"/>
  <c r="N163" i="13"/>
  <c r="M163" i="13"/>
  <c r="L163" i="13"/>
  <c r="H163" i="13"/>
  <c r="G163" i="13"/>
  <c r="F163" i="13"/>
  <c r="E163" i="13"/>
  <c r="D163" i="13"/>
  <c r="C163" i="13"/>
  <c r="BS162" i="13"/>
  <c r="BR162" i="13"/>
  <c r="BQ162" i="13"/>
  <c r="BP162" i="13"/>
  <c r="BO162" i="13"/>
  <c r="BN162" i="13"/>
  <c r="BJ162" i="13"/>
  <c r="BI162" i="13"/>
  <c r="BH162" i="13"/>
  <c r="BG162" i="13"/>
  <c r="BF162" i="13"/>
  <c r="BE162" i="13"/>
  <c r="BA162" i="13"/>
  <c r="AZ162" i="13"/>
  <c r="AY162" i="13"/>
  <c r="AX162" i="13"/>
  <c r="AW162" i="13"/>
  <c r="AV162" i="13"/>
  <c r="AR162" i="13"/>
  <c r="AQ162" i="13"/>
  <c r="AP162" i="13"/>
  <c r="AO162" i="13"/>
  <c r="AN162" i="13"/>
  <c r="AM162" i="13"/>
  <c r="AI162" i="13"/>
  <c r="AH162" i="13"/>
  <c r="AG162" i="13"/>
  <c r="AF162" i="13"/>
  <c r="AE162" i="13"/>
  <c r="AD162" i="13"/>
  <c r="Z162" i="13"/>
  <c r="Y162" i="13"/>
  <c r="X162" i="13"/>
  <c r="W162" i="13"/>
  <c r="V162" i="13"/>
  <c r="U162" i="13"/>
  <c r="Q162" i="13"/>
  <c r="P162" i="13"/>
  <c r="O162" i="13"/>
  <c r="N162" i="13"/>
  <c r="M162" i="13"/>
  <c r="L162" i="13"/>
  <c r="H162" i="13"/>
  <c r="G162" i="13"/>
  <c r="F162" i="13"/>
  <c r="E162" i="13"/>
  <c r="D162" i="13"/>
  <c r="C162" i="13"/>
  <c r="BS161" i="13"/>
  <c r="BR161" i="13"/>
  <c r="BQ161" i="13"/>
  <c r="BP161" i="13"/>
  <c r="BO161" i="13"/>
  <c r="BN161" i="13"/>
  <c r="BJ161" i="13"/>
  <c r="BI161" i="13"/>
  <c r="BH161" i="13"/>
  <c r="BG161" i="13"/>
  <c r="BF161" i="13"/>
  <c r="BE161" i="13"/>
  <c r="BA161" i="13"/>
  <c r="AZ161" i="13"/>
  <c r="AY161" i="13"/>
  <c r="AX161" i="13"/>
  <c r="AW161" i="13"/>
  <c r="AV161" i="13"/>
  <c r="AR161" i="13"/>
  <c r="AQ161" i="13"/>
  <c r="AP161" i="13"/>
  <c r="AO161" i="13"/>
  <c r="AN161" i="13"/>
  <c r="AM161" i="13"/>
  <c r="AI161" i="13"/>
  <c r="AH161" i="13"/>
  <c r="AG161" i="13"/>
  <c r="AF161" i="13"/>
  <c r="AE161" i="13"/>
  <c r="AD161" i="13"/>
  <c r="Z161" i="13"/>
  <c r="Y161" i="13"/>
  <c r="X161" i="13"/>
  <c r="W161" i="13"/>
  <c r="V161" i="13"/>
  <c r="U161" i="13"/>
  <c r="Q161" i="13"/>
  <c r="P161" i="13"/>
  <c r="O161" i="13"/>
  <c r="N161" i="13"/>
  <c r="M161" i="13"/>
  <c r="L161" i="13"/>
  <c r="H161" i="13"/>
  <c r="G161" i="13"/>
  <c r="F161" i="13"/>
  <c r="E161" i="13"/>
  <c r="D161" i="13"/>
  <c r="C161" i="13"/>
  <c r="BS160" i="13"/>
  <c r="BR160" i="13"/>
  <c r="BQ160" i="13"/>
  <c r="BP160" i="13"/>
  <c r="BO160" i="13"/>
  <c r="BN160" i="13"/>
  <c r="BJ160" i="13"/>
  <c r="BI160" i="13"/>
  <c r="BH160" i="13"/>
  <c r="BG160" i="13"/>
  <c r="BF160" i="13"/>
  <c r="BE160" i="13"/>
  <c r="BA160" i="13"/>
  <c r="AZ160" i="13"/>
  <c r="AY160" i="13"/>
  <c r="AX160" i="13"/>
  <c r="AW160" i="13"/>
  <c r="AV160" i="13"/>
  <c r="AR160" i="13"/>
  <c r="AQ160" i="13"/>
  <c r="AP160" i="13"/>
  <c r="AO160" i="13"/>
  <c r="AN160" i="13"/>
  <c r="AM160" i="13"/>
  <c r="AI160" i="13"/>
  <c r="AH160" i="13"/>
  <c r="AG160" i="13"/>
  <c r="AF160" i="13"/>
  <c r="AE160" i="13"/>
  <c r="AD160" i="13"/>
  <c r="Z160" i="13"/>
  <c r="Y160" i="13"/>
  <c r="X160" i="13"/>
  <c r="W160" i="13"/>
  <c r="V160" i="13"/>
  <c r="U160" i="13"/>
  <c r="Q160" i="13"/>
  <c r="P160" i="13"/>
  <c r="O160" i="13"/>
  <c r="N160" i="13"/>
  <c r="M160" i="13"/>
  <c r="L160" i="13"/>
  <c r="H160" i="13"/>
  <c r="G160" i="13"/>
  <c r="F160" i="13"/>
  <c r="E160" i="13"/>
  <c r="D160" i="13"/>
  <c r="C160" i="13"/>
  <c r="BS159" i="13"/>
  <c r="BR159" i="13"/>
  <c r="BQ159" i="13"/>
  <c r="BP159" i="13"/>
  <c r="BO159" i="13"/>
  <c r="BN159" i="13"/>
  <c r="BJ159" i="13"/>
  <c r="BI159" i="13"/>
  <c r="BH159" i="13"/>
  <c r="BG159" i="13"/>
  <c r="BF159" i="13"/>
  <c r="BE159" i="13"/>
  <c r="BA159" i="13"/>
  <c r="AZ159" i="13"/>
  <c r="AY159" i="13"/>
  <c r="AX159" i="13"/>
  <c r="AW159" i="13"/>
  <c r="AV159" i="13"/>
  <c r="AR159" i="13"/>
  <c r="AQ159" i="13"/>
  <c r="AP159" i="13"/>
  <c r="AO159" i="13"/>
  <c r="AN159" i="13"/>
  <c r="AM159" i="13"/>
  <c r="AI159" i="13"/>
  <c r="AH159" i="13"/>
  <c r="AG159" i="13"/>
  <c r="AF159" i="13"/>
  <c r="AE159" i="13"/>
  <c r="AD159" i="13"/>
  <c r="Z159" i="13"/>
  <c r="Y159" i="13"/>
  <c r="X159" i="13"/>
  <c r="W159" i="13"/>
  <c r="V159" i="13"/>
  <c r="U159" i="13"/>
  <c r="Q159" i="13"/>
  <c r="P159" i="13"/>
  <c r="O159" i="13"/>
  <c r="N159" i="13"/>
  <c r="M159" i="13"/>
  <c r="L159" i="13"/>
  <c r="H159" i="13"/>
  <c r="G159" i="13"/>
  <c r="F159" i="13"/>
  <c r="E159" i="13"/>
  <c r="D159" i="13"/>
  <c r="C159" i="13"/>
  <c r="BS158" i="13"/>
  <c r="BR158" i="13"/>
  <c r="BQ158" i="13"/>
  <c r="BP158" i="13"/>
  <c r="BO158" i="13"/>
  <c r="BN158" i="13"/>
  <c r="BJ158" i="13"/>
  <c r="BI158" i="13"/>
  <c r="BH158" i="13"/>
  <c r="BG158" i="13"/>
  <c r="BF158" i="13"/>
  <c r="BE158" i="13"/>
  <c r="BA158" i="13"/>
  <c r="AZ158" i="13"/>
  <c r="AY158" i="13"/>
  <c r="AX158" i="13"/>
  <c r="AW158" i="13"/>
  <c r="AV158" i="13"/>
  <c r="AR158" i="13"/>
  <c r="AQ158" i="13"/>
  <c r="AP158" i="13"/>
  <c r="AO158" i="13"/>
  <c r="AN158" i="13"/>
  <c r="AM158" i="13"/>
  <c r="AI158" i="13"/>
  <c r="AH158" i="13"/>
  <c r="AG158" i="13"/>
  <c r="AF158" i="13"/>
  <c r="AE158" i="13"/>
  <c r="AD158" i="13"/>
  <c r="Z158" i="13"/>
  <c r="Y158" i="13"/>
  <c r="X158" i="13"/>
  <c r="W158" i="13"/>
  <c r="V158" i="13"/>
  <c r="U158" i="13"/>
  <c r="Q158" i="13"/>
  <c r="P158" i="13"/>
  <c r="O158" i="13"/>
  <c r="N158" i="13"/>
  <c r="M158" i="13"/>
  <c r="L158" i="13"/>
  <c r="H158" i="13"/>
  <c r="G158" i="13"/>
  <c r="F158" i="13"/>
  <c r="E158" i="13"/>
  <c r="D158" i="13"/>
  <c r="C158" i="13"/>
  <c r="BS157" i="13"/>
  <c r="BR157" i="13"/>
  <c r="BQ157" i="13"/>
  <c r="BP157" i="13"/>
  <c r="BO157" i="13"/>
  <c r="BN157" i="13"/>
  <c r="BJ157" i="13"/>
  <c r="BI157" i="13"/>
  <c r="BH157" i="13"/>
  <c r="BG157" i="13"/>
  <c r="BF157" i="13"/>
  <c r="BE157" i="13"/>
  <c r="BA157" i="13"/>
  <c r="AZ157" i="13"/>
  <c r="AY157" i="13"/>
  <c r="AX157" i="13"/>
  <c r="AW157" i="13"/>
  <c r="AV157" i="13"/>
  <c r="AR157" i="13"/>
  <c r="AQ157" i="13"/>
  <c r="AP157" i="13"/>
  <c r="AO157" i="13"/>
  <c r="AN157" i="13"/>
  <c r="AM157" i="13"/>
  <c r="AI157" i="13"/>
  <c r="AH157" i="13"/>
  <c r="AG157" i="13"/>
  <c r="AF157" i="13"/>
  <c r="AE157" i="13"/>
  <c r="AD157" i="13"/>
  <c r="Z157" i="13"/>
  <c r="Y157" i="13"/>
  <c r="X157" i="13"/>
  <c r="W157" i="13"/>
  <c r="V157" i="13"/>
  <c r="U157" i="13"/>
  <c r="Q157" i="13"/>
  <c r="P157" i="13"/>
  <c r="O157" i="13"/>
  <c r="N157" i="13"/>
  <c r="M157" i="13"/>
  <c r="L157" i="13"/>
  <c r="H157" i="13"/>
  <c r="G157" i="13"/>
  <c r="F157" i="13"/>
  <c r="E157" i="13"/>
  <c r="D157" i="13"/>
  <c r="C157" i="13"/>
  <c r="BS156" i="13"/>
  <c r="BR156" i="13"/>
  <c r="BQ156" i="13"/>
  <c r="BP156" i="13"/>
  <c r="BO156" i="13"/>
  <c r="BN156" i="13"/>
  <c r="BJ156" i="13"/>
  <c r="BI156" i="13"/>
  <c r="BH156" i="13"/>
  <c r="BG156" i="13"/>
  <c r="BF156" i="13"/>
  <c r="BE156" i="13"/>
  <c r="BA156" i="13"/>
  <c r="AZ156" i="13"/>
  <c r="AY156" i="13"/>
  <c r="AX156" i="13"/>
  <c r="AW156" i="13"/>
  <c r="AV156" i="13"/>
  <c r="AR156" i="13"/>
  <c r="AQ156" i="13"/>
  <c r="AP156" i="13"/>
  <c r="AO156" i="13"/>
  <c r="AN156" i="13"/>
  <c r="AM156" i="13"/>
  <c r="AI156" i="13"/>
  <c r="AH156" i="13"/>
  <c r="AG156" i="13"/>
  <c r="AF156" i="13"/>
  <c r="AE156" i="13"/>
  <c r="AD156" i="13"/>
  <c r="Z156" i="13"/>
  <c r="Y156" i="13"/>
  <c r="X156" i="13"/>
  <c r="W156" i="13"/>
  <c r="V156" i="13"/>
  <c r="U156" i="13"/>
  <c r="Q156" i="13"/>
  <c r="P156" i="13"/>
  <c r="O156" i="13"/>
  <c r="N156" i="13"/>
  <c r="M156" i="13"/>
  <c r="L156" i="13"/>
  <c r="H156" i="13"/>
  <c r="G156" i="13"/>
  <c r="F156" i="13"/>
  <c r="E156" i="13"/>
  <c r="D156" i="13"/>
  <c r="C156" i="13"/>
  <c r="BS155" i="13"/>
  <c r="BR155" i="13"/>
  <c r="BQ155" i="13"/>
  <c r="BP155" i="13"/>
  <c r="BO155" i="13"/>
  <c r="BN155" i="13"/>
  <c r="BJ155" i="13"/>
  <c r="BI155" i="13"/>
  <c r="BH155" i="13"/>
  <c r="BG155" i="13"/>
  <c r="BF155" i="13"/>
  <c r="BE155" i="13"/>
  <c r="BA155" i="13"/>
  <c r="AZ155" i="13"/>
  <c r="AY155" i="13"/>
  <c r="AX155" i="13"/>
  <c r="AW155" i="13"/>
  <c r="AV155" i="13"/>
  <c r="AR155" i="13"/>
  <c r="AQ155" i="13"/>
  <c r="AP155" i="13"/>
  <c r="AO155" i="13"/>
  <c r="AN155" i="13"/>
  <c r="AM155" i="13"/>
  <c r="AI155" i="13"/>
  <c r="AH155" i="13"/>
  <c r="AG155" i="13"/>
  <c r="AF155" i="13"/>
  <c r="AE155" i="13"/>
  <c r="AD155" i="13"/>
  <c r="Z155" i="13"/>
  <c r="Y155" i="13"/>
  <c r="X155" i="13"/>
  <c r="W155" i="13"/>
  <c r="V155" i="13"/>
  <c r="U155" i="13"/>
  <c r="Q155" i="13"/>
  <c r="P155" i="13"/>
  <c r="O155" i="13"/>
  <c r="N155" i="13"/>
  <c r="M155" i="13"/>
  <c r="L155" i="13"/>
  <c r="H155" i="13"/>
  <c r="G155" i="13"/>
  <c r="F155" i="13"/>
  <c r="E155" i="13"/>
  <c r="D155" i="13"/>
  <c r="C155" i="13"/>
  <c r="BS154" i="13"/>
  <c r="BR154" i="13"/>
  <c r="BQ154" i="13"/>
  <c r="BP154" i="13"/>
  <c r="BO154" i="13"/>
  <c r="BN154" i="13"/>
  <c r="BJ154" i="13"/>
  <c r="BI154" i="13"/>
  <c r="BH154" i="13"/>
  <c r="BG154" i="13"/>
  <c r="BF154" i="13"/>
  <c r="BE154" i="13"/>
  <c r="BA154" i="13"/>
  <c r="AZ154" i="13"/>
  <c r="AY154" i="13"/>
  <c r="AX154" i="13"/>
  <c r="AW154" i="13"/>
  <c r="AV154" i="13"/>
  <c r="AR154" i="13"/>
  <c r="AQ154" i="13"/>
  <c r="AP154" i="13"/>
  <c r="AO154" i="13"/>
  <c r="AN154" i="13"/>
  <c r="AM154" i="13"/>
  <c r="AI154" i="13"/>
  <c r="AH154" i="13"/>
  <c r="AG154" i="13"/>
  <c r="AF154" i="13"/>
  <c r="AE154" i="13"/>
  <c r="AD154" i="13"/>
  <c r="Z154" i="13"/>
  <c r="Y154" i="13"/>
  <c r="X154" i="13"/>
  <c r="W154" i="13"/>
  <c r="V154" i="13"/>
  <c r="U154" i="13"/>
  <c r="Q154" i="13"/>
  <c r="P154" i="13"/>
  <c r="O154" i="13"/>
  <c r="N154" i="13"/>
  <c r="M154" i="13"/>
  <c r="L154" i="13"/>
  <c r="H154" i="13"/>
  <c r="G154" i="13"/>
  <c r="F154" i="13"/>
  <c r="E154" i="13"/>
  <c r="D154" i="13"/>
  <c r="C154" i="13"/>
  <c r="BS153" i="13"/>
  <c r="BR153" i="13"/>
  <c r="BQ153" i="13"/>
  <c r="BP153" i="13"/>
  <c r="BO153" i="13"/>
  <c r="BN153" i="13"/>
  <c r="BJ153" i="13"/>
  <c r="BI153" i="13"/>
  <c r="BH153" i="13"/>
  <c r="BG153" i="13"/>
  <c r="BF153" i="13"/>
  <c r="BE153" i="13"/>
  <c r="BA153" i="13"/>
  <c r="AZ153" i="13"/>
  <c r="AY153" i="13"/>
  <c r="AX153" i="13"/>
  <c r="AW153" i="13"/>
  <c r="AV153" i="13"/>
  <c r="AR153" i="13"/>
  <c r="AQ153" i="13"/>
  <c r="AP153" i="13"/>
  <c r="AO153" i="13"/>
  <c r="AN153" i="13"/>
  <c r="AM153" i="13"/>
  <c r="AI153" i="13"/>
  <c r="AH153" i="13"/>
  <c r="AG153" i="13"/>
  <c r="AF153" i="13"/>
  <c r="AE153" i="13"/>
  <c r="AD153" i="13"/>
  <c r="Z153" i="13"/>
  <c r="Y153" i="13"/>
  <c r="X153" i="13"/>
  <c r="W153" i="13"/>
  <c r="V153" i="13"/>
  <c r="U153" i="13"/>
  <c r="Q153" i="13"/>
  <c r="P153" i="13"/>
  <c r="O153" i="13"/>
  <c r="N153" i="13"/>
  <c r="M153" i="13"/>
  <c r="L153" i="13"/>
  <c r="H153" i="13"/>
  <c r="G153" i="13"/>
  <c r="F153" i="13"/>
  <c r="E153" i="13"/>
  <c r="D153" i="13"/>
  <c r="C153" i="13"/>
  <c r="BS152" i="13"/>
  <c r="BR152" i="13"/>
  <c r="BQ152" i="13"/>
  <c r="BP152" i="13"/>
  <c r="BO152" i="13"/>
  <c r="BN152" i="13"/>
  <c r="BJ152" i="13"/>
  <c r="BI152" i="13"/>
  <c r="BH152" i="13"/>
  <c r="BG152" i="13"/>
  <c r="BF152" i="13"/>
  <c r="BE152" i="13"/>
  <c r="BA152" i="13"/>
  <c r="AZ152" i="13"/>
  <c r="AY152" i="13"/>
  <c r="AX152" i="13"/>
  <c r="AW152" i="13"/>
  <c r="AV152" i="13"/>
  <c r="AR152" i="13"/>
  <c r="AQ152" i="13"/>
  <c r="AP152" i="13"/>
  <c r="AO152" i="13"/>
  <c r="AN152" i="13"/>
  <c r="AM152" i="13"/>
  <c r="AI152" i="13"/>
  <c r="AH152" i="13"/>
  <c r="AG152" i="13"/>
  <c r="AF152" i="13"/>
  <c r="AE152" i="13"/>
  <c r="AD152" i="13"/>
  <c r="Z152" i="13"/>
  <c r="Y152" i="13"/>
  <c r="X152" i="13"/>
  <c r="W152" i="13"/>
  <c r="V152" i="13"/>
  <c r="U152" i="13"/>
  <c r="Q152" i="13"/>
  <c r="P152" i="13"/>
  <c r="O152" i="13"/>
  <c r="N152" i="13"/>
  <c r="M152" i="13"/>
  <c r="L152" i="13"/>
  <c r="H152" i="13"/>
  <c r="G152" i="13"/>
  <c r="F152" i="13"/>
  <c r="E152" i="13"/>
  <c r="D152" i="13"/>
  <c r="C152" i="13"/>
  <c r="BS151" i="13"/>
  <c r="BR151" i="13"/>
  <c r="BQ151" i="13"/>
  <c r="BP151" i="13"/>
  <c r="BO151" i="13"/>
  <c r="BN151" i="13"/>
  <c r="BJ151" i="13"/>
  <c r="BI151" i="13"/>
  <c r="BH151" i="13"/>
  <c r="BG151" i="13"/>
  <c r="BF151" i="13"/>
  <c r="BE151" i="13"/>
  <c r="BA151" i="13"/>
  <c r="AZ151" i="13"/>
  <c r="AY151" i="13"/>
  <c r="AX151" i="13"/>
  <c r="AW151" i="13"/>
  <c r="AV151" i="13"/>
  <c r="AR151" i="13"/>
  <c r="AQ151" i="13"/>
  <c r="AP151" i="13"/>
  <c r="AO151" i="13"/>
  <c r="AN151" i="13"/>
  <c r="AM151" i="13"/>
  <c r="AI151" i="13"/>
  <c r="AH151" i="13"/>
  <c r="AG151" i="13"/>
  <c r="AF151" i="13"/>
  <c r="AE151" i="13"/>
  <c r="AD151" i="13"/>
  <c r="Z151" i="13"/>
  <c r="Y151" i="13"/>
  <c r="X151" i="13"/>
  <c r="W151" i="13"/>
  <c r="V151" i="13"/>
  <c r="U151" i="13"/>
  <c r="Q151" i="13"/>
  <c r="P151" i="13"/>
  <c r="O151" i="13"/>
  <c r="N151" i="13"/>
  <c r="M151" i="13"/>
  <c r="L151" i="13"/>
  <c r="H151" i="13"/>
  <c r="G151" i="13"/>
  <c r="F151" i="13"/>
  <c r="E151" i="13"/>
  <c r="D151" i="13"/>
  <c r="C151" i="13"/>
  <c r="BS150" i="13"/>
  <c r="BR150" i="13"/>
  <c r="BQ150" i="13"/>
  <c r="BP150" i="13"/>
  <c r="BO150" i="13"/>
  <c r="BN150" i="13"/>
  <c r="BJ150" i="13"/>
  <c r="BI150" i="13"/>
  <c r="BH150" i="13"/>
  <c r="BG150" i="13"/>
  <c r="BF150" i="13"/>
  <c r="BE150" i="13"/>
  <c r="BA150" i="13"/>
  <c r="AZ150" i="13"/>
  <c r="AY150" i="13"/>
  <c r="AX150" i="13"/>
  <c r="AW150" i="13"/>
  <c r="AV150" i="13"/>
  <c r="AR150" i="13"/>
  <c r="AQ150" i="13"/>
  <c r="AP150" i="13"/>
  <c r="AO150" i="13"/>
  <c r="AN150" i="13"/>
  <c r="AM150" i="13"/>
  <c r="AI150" i="13"/>
  <c r="AH150" i="13"/>
  <c r="AG150" i="13"/>
  <c r="AF150" i="13"/>
  <c r="AE150" i="13"/>
  <c r="AD150" i="13"/>
  <c r="Z150" i="13"/>
  <c r="Y150" i="13"/>
  <c r="X150" i="13"/>
  <c r="W150" i="13"/>
  <c r="V150" i="13"/>
  <c r="U150" i="13"/>
  <c r="Q150" i="13"/>
  <c r="P150" i="13"/>
  <c r="O150" i="13"/>
  <c r="N150" i="13"/>
  <c r="M150" i="13"/>
  <c r="L150" i="13"/>
  <c r="H150" i="13"/>
  <c r="G150" i="13"/>
  <c r="F150" i="13"/>
  <c r="E150" i="13"/>
  <c r="D150" i="13"/>
  <c r="C150" i="13"/>
  <c r="BS149" i="13"/>
  <c r="BR149" i="13"/>
  <c r="BQ149" i="13"/>
  <c r="BP149" i="13"/>
  <c r="BO149" i="13"/>
  <c r="BN149" i="13"/>
  <c r="BJ149" i="13"/>
  <c r="BI149" i="13"/>
  <c r="BH149" i="13"/>
  <c r="BG149" i="13"/>
  <c r="BF149" i="13"/>
  <c r="BE149" i="13"/>
  <c r="BA149" i="13"/>
  <c r="AZ149" i="13"/>
  <c r="AY149" i="13"/>
  <c r="AX149" i="13"/>
  <c r="AW149" i="13"/>
  <c r="AV149" i="13"/>
  <c r="AR149" i="13"/>
  <c r="AQ149" i="13"/>
  <c r="AP149" i="13"/>
  <c r="AO149" i="13"/>
  <c r="AN149" i="13"/>
  <c r="AM149" i="13"/>
  <c r="AI149" i="13"/>
  <c r="AH149" i="13"/>
  <c r="AG149" i="13"/>
  <c r="AF149" i="13"/>
  <c r="AE149" i="13"/>
  <c r="AD149" i="13"/>
  <c r="Z149" i="13"/>
  <c r="Y149" i="13"/>
  <c r="X149" i="13"/>
  <c r="W149" i="13"/>
  <c r="V149" i="13"/>
  <c r="U149" i="13"/>
  <c r="Q149" i="13"/>
  <c r="P149" i="13"/>
  <c r="O149" i="13"/>
  <c r="N149" i="13"/>
  <c r="M149" i="13"/>
  <c r="L149" i="13"/>
  <c r="H149" i="13"/>
  <c r="G149" i="13"/>
  <c r="F149" i="13"/>
  <c r="E149" i="13"/>
  <c r="D149" i="13"/>
  <c r="C149" i="13"/>
  <c r="BS148" i="13"/>
  <c r="BR148" i="13"/>
  <c r="BQ148" i="13"/>
  <c r="BP148" i="13"/>
  <c r="BO148" i="13"/>
  <c r="BN148" i="13"/>
  <c r="BJ148" i="13"/>
  <c r="BI148" i="13"/>
  <c r="BH148" i="13"/>
  <c r="BG148" i="13"/>
  <c r="BF148" i="13"/>
  <c r="BE148" i="13"/>
  <c r="BA148" i="13"/>
  <c r="AZ148" i="13"/>
  <c r="AY148" i="13"/>
  <c r="AX148" i="13"/>
  <c r="AW148" i="13"/>
  <c r="AV148" i="13"/>
  <c r="AR148" i="13"/>
  <c r="AQ148" i="13"/>
  <c r="AP148" i="13"/>
  <c r="AO148" i="13"/>
  <c r="AN148" i="13"/>
  <c r="AM148" i="13"/>
  <c r="AI148" i="13"/>
  <c r="AH148" i="13"/>
  <c r="AG148" i="13"/>
  <c r="AF148" i="13"/>
  <c r="AE148" i="13"/>
  <c r="AD148" i="13"/>
  <c r="Z148" i="13"/>
  <c r="Y148" i="13"/>
  <c r="X148" i="13"/>
  <c r="W148" i="13"/>
  <c r="V148" i="13"/>
  <c r="U148" i="13"/>
  <c r="Q148" i="13"/>
  <c r="P148" i="13"/>
  <c r="O148" i="13"/>
  <c r="N148" i="13"/>
  <c r="M148" i="13"/>
  <c r="L148" i="13"/>
  <c r="H148" i="13"/>
  <c r="G148" i="13"/>
  <c r="F148" i="13"/>
  <c r="E148" i="13"/>
  <c r="D148" i="13"/>
  <c r="C148" i="13"/>
  <c r="BS147" i="13"/>
  <c r="BR147" i="13"/>
  <c r="BQ147" i="13"/>
  <c r="BP147" i="13"/>
  <c r="BO147" i="13"/>
  <c r="BN147" i="13"/>
  <c r="BJ147" i="13"/>
  <c r="BI147" i="13"/>
  <c r="BH147" i="13"/>
  <c r="BG147" i="13"/>
  <c r="BF147" i="13"/>
  <c r="BE147" i="13"/>
  <c r="BA147" i="13"/>
  <c r="AZ147" i="13"/>
  <c r="AY147" i="13"/>
  <c r="AX147" i="13"/>
  <c r="AW147" i="13"/>
  <c r="AV147" i="13"/>
  <c r="AR147" i="13"/>
  <c r="AQ147" i="13"/>
  <c r="AP147" i="13"/>
  <c r="AO147" i="13"/>
  <c r="AN147" i="13"/>
  <c r="AM147" i="13"/>
  <c r="AI147" i="13"/>
  <c r="AH147" i="13"/>
  <c r="AG147" i="13"/>
  <c r="AF147" i="13"/>
  <c r="AE147" i="13"/>
  <c r="AD147" i="13"/>
  <c r="Z147" i="13"/>
  <c r="Y147" i="13"/>
  <c r="X147" i="13"/>
  <c r="W147" i="13"/>
  <c r="V147" i="13"/>
  <c r="U147" i="13"/>
  <c r="Q147" i="13"/>
  <c r="P147" i="13"/>
  <c r="O147" i="13"/>
  <c r="N147" i="13"/>
  <c r="M147" i="13"/>
  <c r="L147" i="13"/>
  <c r="H147" i="13"/>
  <c r="G147" i="13"/>
  <c r="F147" i="13"/>
  <c r="E147" i="13"/>
  <c r="D147" i="13"/>
  <c r="C147" i="13"/>
  <c r="BS146" i="13"/>
  <c r="BR146" i="13"/>
  <c r="BQ146" i="13"/>
  <c r="BP146" i="13"/>
  <c r="BO146" i="13"/>
  <c r="BN146" i="13"/>
  <c r="BJ146" i="13"/>
  <c r="BI146" i="13"/>
  <c r="BH146" i="13"/>
  <c r="BG146" i="13"/>
  <c r="BF146" i="13"/>
  <c r="BE146" i="13"/>
  <c r="BA146" i="13"/>
  <c r="AZ146" i="13"/>
  <c r="AY146" i="13"/>
  <c r="AX146" i="13"/>
  <c r="AW146" i="13"/>
  <c r="AV146" i="13"/>
  <c r="AR146" i="13"/>
  <c r="AQ146" i="13"/>
  <c r="AP146" i="13"/>
  <c r="AO146" i="13"/>
  <c r="AN146" i="13"/>
  <c r="AM146" i="13"/>
  <c r="AI146" i="13"/>
  <c r="AH146" i="13"/>
  <c r="AG146" i="13"/>
  <c r="AF146" i="13"/>
  <c r="AE146" i="13"/>
  <c r="AD146" i="13"/>
  <c r="Z146" i="13"/>
  <c r="Y146" i="13"/>
  <c r="X146" i="13"/>
  <c r="W146" i="13"/>
  <c r="V146" i="13"/>
  <c r="U146" i="13"/>
  <c r="Q146" i="13"/>
  <c r="P146" i="13"/>
  <c r="O146" i="13"/>
  <c r="N146" i="13"/>
  <c r="M146" i="13"/>
  <c r="L146" i="13"/>
  <c r="H146" i="13"/>
  <c r="G146" i="13"/>
  <c r="F146" i="13"/>
  <c r="E146" i="13"/>
  <c r="D146" i="13"/>
  <c r="C146" i="13"/>
  <c r="BS145" i="13"/>
  <c r="BR145" i="13"/>
  <c r="BQ145" i="13"/>
  <c r="BP145" i="13"/>
  <c r="BO145" i="13"/>
  <c r="BN145" i="13"/>
  <c r="BJ145" i="13"/>
  <c r="BI145" i="13"/>
  <c r="BH145" i="13"/>
  <c r="BG145" i="13"/>
  <c r="BF145" i="13"/>
  <c r="BE145" i="13"/>
  <c r="BA145" i="13"/>
  <c r="AZ145" i="13"/>
  <c r="AY145" i="13"/>
  <c r="AX145" i="13"/>
  <c r="AW145" i="13"/>
  <c r="AV145" i="13"/>
  <c r="AR145" i="13"/>
  <c r="AQ145" i="13"/>
  <c r="AP145" i="13"/>
  <c r="AO145" i="13"/>
  <c r="AN145" i="13"/>
  <c r="AM145" i="13"/>
  <c r="AI145" i="13"/>
  <c r="AH145" i="13"/>
  <c r="AG145" i="13"/>
  <c r="AF145" i="13"/>
  <c r="AE145" i="13"/>
  <c r="AD145" i="13"/>
  <c r="Z145" i="13"/>
  <c r="Y145" i="13"/>
  <c r="X145" i="13"/>
  <c r="W145" i="13"/>
  <c r="V145" i="13"/>
  <c r="U145" i="13"/>
  <c r="Q145" i="13"/>
  <c r="P145" i="13"/>
  <c r="O145" i="13"/>
  <c r="N145" i="13"/>
  <c r="M145" i="13"/>
  <c r="L145" i="13"/>
  <c r="H145" i="13"/>
  <c r="G145" i="13"/>
  <c r="F145" i="13"/>
  <c r="E145" i="13"/>
  <c r="D145" i="13"/>
  <c r="C145" i="13"/>
  <c r="BS144" i="13"/>
  <c r="BR144" i="13"/>
  <c r="BQ144" i="13"/>
  <c r="BP144" i="13"/>
  <c r="BO144" i="13"/>
  <c r="BN144" i="13"/>
  <c r="BJ144" i="13"/>
  <c r="BI144" i="13"/>
  <c r="BH144" i="13"/>
  <c r="BG144" i="13"/>
  <c r="BF144" i="13"/>
  <c r="BE144" i="13"/>
  <c r="BA144" i="13"/>
  <c r="AZ144" i="13"/>
  <c r="AY144" i="13"/>
  <c r="AX144" i="13"/>
  <c r="AW144" i="13"/>
  <c r="AV144" i="13"/>
  <c r="AR144" i="13"/>
  <c r="AQ144" i="13"/>
  <c r="AP144" i="13"/>
  <c r="AO144" i="13"/>
  <c r="AN144" i="13"/>
  <c r="AM144" i="13"/>
  <c r="AI144" i="13"/>
  <c r="AH144" i="13"/>
  <c r="AG144" i="13"/>
  <c r="AF144" i="13"/>
  <c r="AE144" i="13"/>
  <c r="AD144" i="13"/>
  <c r="Z144" i="13"/>
  <c r="Y144" i="13"/>
  <c r="X144" i="13"/>
  <c r="W144" i="13"/>
  <c r="V144" i="13"/>
  <c r="U144" i="13"/>
  <c r="Q144" i="13"/>
  <c r="P144" i="13"/>
  <c r="O144" i="13"/>
  <c r="N144" i="13"/>
  <c r="M144" i="13"/>
  <c r="L144" i="13"/>
  <c r="H144" i="13"/>
  <c r="G144" i="13"/>
  <c r="F144" i="13"/>
  <c r="E144" i="13"/>
  <c r="D144" i="13"/>
  <c r="C144" i="13"/>
  <c r="BS143" i="13"/>
  <c r="BR143" i="13"/>
  <c r="BQ143" i="13"/>
  <c r="BP143" i="13"/>
  <c r="BO143" i="13"/>
  <c r="BN143" i="13"/>
  <c r="BJ143" i="13"/>
  <c r="BI143" i="13"/>
  <c r="BH143" i="13"/>
  <c r="BG143" i="13"/>
  <c r="BF143" i="13"/>
  <c r="BE143" i="13"/>
  <c r="BA143" i="13"/>
  <c r="AZ143" i="13"/>
  <c r="AY143" i="13"/>
  <c r="AX143" i="13"/>
  <c r="AW143" i="13"/>
  <c r="AV143" i="13"/>
  <c r="AR143" i="13"/>
  <c r="AQ143" i="13"/>
  <c r="AP143" i="13"/>
  <c r="AO143" i="13"/>
  <c r="AN143" i="13"/>
  <c r="AM143" i="13"/>
  <c r="AI143" i="13"/>
  <c r="AH143" i="13"/>
  <c r="AG143" i="13"/>
  <c r="AF143" i="13"/>
  <c r="AE143" i="13"/>
  <c r="AD143" i="13"/>
  <c r="Z143" i="13"/>
  <c r="Y143" i="13"/>
  <c r="X143" i="13"/>
  <c r="W143" i="13"/>
  <c r="V143" i="13"/>
  <c r="U143" i="13"/>
  <c r="Q143" i="13"/>
  <c r="P143" i="13"/>
  <c r="O143" i="13"/>
  <c r="N143" i="13"/>
  <c r="M143" i="13"/>
  <c r="L143" i="13"/>
  <c r="H143" i="13"/>
  <c r="G143" i="13"/>
  <c r="F143" i="13"/>
  <c r="E143" i="13"/>
  <c r="D143" i="13"/>
  <c r="C143" i="13"/>
  <c r="BS142" i="13"/>
  <c r="BR142" i="13"/>
  <c r="BQ142" i="13"/>
  <c r="BP142" i="13"/>
  <c r="BO142" i="13"/>
  <c r="BN142" i="13"/>
  <c r="BJ142" i="13"/>
  <c r="BI142" i="13"/>
  <c r="BH142" i="13"/>
  <c r="BG142" i="13"/>
  <c r="BF142" i="13"/>
  <c r="BE142" i="13"/>
  <c r="BA142" i="13"/>
  <c r="AZ142" i="13"/>
  <c r="AY142" i="13"/>
  <c r="AX142" i="13"/>
  <c r="AW142" i="13"/>
  <c r="AV142" i="13"/>
  <c r="AR142" i="13"/>
  <c r="AQ142" i="13"/>
  <c r="AP142" i="13"/>
  <c r="AO142" i="13"/>
  <c r="AN142" i="13"/>
  <c r="AM142" i="13"/>
  <c r="AI142" i="13"/>
  <c r="AH142" i="13"/>
  <c r="AG142" i="13"/>
  <c r="AF142" i="13"/>
  <c r="AE142" i="13"/>
  <c r="AD142" i="13"/>
  <c r="Z142" i="13"/>
  <c r="Y142" i="13"/>
  <c r="X142" i="13"/>
  <c r="W142" i="13"/>
  <c r="V142" i="13"/>
  <c r="U142" i="13"/>
  <c r="Q142" i="13"/>
  <c r="P142" i="13"/>
  <c r="O142" i="13"/>
  <c r="N142" i="13"/>
  <c r="M142" i="13"/>
  <c r="L142" i="13"/>
  <c r="H142" i="13"/>
  <c r="G142" i="13"/>
  <c r="F142" i="13"/>
  <c r="E142" i="13"/>
  <c r="D142" i="13"/>
  <c r="C142" i="13"/>
  <c r="BS141" i="13"/>
  <c r="BR141" i="13"/>
  <c r="BQ141" i="13"/>
  <c r="BP141" i="13"/>
  <c r="BO141" i="13"/>
  <c r="BN141" i="13"/>
  <c r="BJ141" i="13"/>
  <c r="BI141" i="13"/>
  <c r="BH141" i="13"/>
  <c r="BG141" i="13"/>
  <c r="BF141" i="13"/>
  <c r="BE141" i="13"/>
  <c r="BA141" i="13"/>
  <c r="AZ141" i="13"/>
  <c r="AY141" i="13"/>
  <c r="AX141" i="13"/>
  <c r="AW141" i="13"/>
  <c r="AV141" i="13"/>
  <c r="AR141" i="13"/>
  <c r="AQ141" i="13"/>
  <c r="AP141" i="13"/>
  <c r="AO141" i="13"/>
  <c r="AN141" i="13"/>
  <c r="AM141" i="13"/>
  <c r="AI141" i="13"/>
  <c r="AH141" i="13"/>
  <c r="AG141" i="13"/>
  <c r="AF141" i="13"/>
  <c r="AE141" i="13"/>
  <c r="AD141" i="13"/>
  <c r="Z141" i="13"/>
  <c r="Y141" i="13"/>
  <c r="X141" i="13"/>
  <c r="W141" i="13"/>
  <c r="V141" i="13"/>
  <c r="U141" i="13"/>
  <c r="Q141" i="13"/>
  <c r="P141" i="13"/>
  <c r="O141" i="13"/>
  <c r="N141" i="13"/>
  <c r="M141" i="13"/>
  <c r="L141" i="13"/>
  <c r="H141" i="13"/>
  <c r="G141" i="13"/>
  <c r="F141" i="13"/>
  <c r="E141" i="13"/>
  <c r="D141" i="13"/>
  <c r="C141" i="13"/>
  <c r="BS140" i="13"/>
  <c r="BR140" i="13"/>
  <c r="BQ140" i="13"/>
  <c r="BP140" i="13"/>
  <c r="BO140" i="13"/>
  <c r="BN140" i="13"/>
  <c r="BJ140" i="13"/>
  <c r="BI140" i="13"/>
  <c r="BH140" i="13"/>
  <c r="BG140" i="13"/>
  <c r="BF140" i="13"/>
  <c r="BE140" i="13"/>
  <c r="BA140" i="13"/>
  <c r="AZ140" i="13"/>
  <c r="AY140" i="13"/>
  <c r="AX140" i="13"/>
  <c r="AW140" i="13"/>
  <c r="AV140" i="13"/>
  <c r="AR140" i="13"/>
  <c r="AQ140" i="13"/>
  <c r="AP140" i="13"/>
  <c r="AO140" i="13"/>
  <c r="AN140" i="13"/>
  <c r="AM140" i="13"/>
  <c r="AI140" i="13"/>
  <c r="AH140" i="13"/>
  <c r="AG140" i="13"/>
  <c r="AF140" i="13"/>
  <c r="AE140" i="13"/>
  <c r="AD140" i="13"/>
  <c r="Z140" i="13"/>
  <c r="Y140" i="13"/>
  <c r="X140" i="13"/>
  <c r="W140" i="13"/>
  <c r="V140" i="13"/>
  <c r="U140" i="13"/>
  <c r="Q140" i="13"/>
  <c r="P140" i="13"/>
  <c r="O140" i="13"/>
  <c r="N140" i="13"/>
  <c r="M140" i="13"/>
  <c r="L140" i="13"/>
  <c r="H140" i="13"/>
  <c r="G140" i="13"/>
  <c r="F140" i="13"/>
  <c r="E140" i="13"/>
  <c r="D140" i="13"/>
  <c r="C140" i="13"/>
  <c r="BS139" i="13"/>
  <c r="BR139" i="13"/>
  <c r="BQ139" i="13"/>
  <c r="BP139" i="13"/>
  <c r="BO139" i="13"/>
  <c r="BN139" i="13"/>
  <c r="BJ139" i="13"/>
  <c r="BI139" i="13"/>
  <c r="BH139" i="13"/>
  <c r="BG139" i="13"/>
  <c r="BF139" i="13"/>
  <c r="BE139" i="13"/>
  <c r="BA139" i="13"/>
  <c r="AZ139" i="13"/>
  <c r="AY139" i="13"/>
  <c r="AX139" i="13"/>
  <c r="AW139" i="13"/>
  <c r="AV139" i="13"/>
  <c r="AR139" i="13"/>
  <c r="AQ139" i="13"/>
  <c r="AP139" i="13"/>
  <c r="AO139" i="13"/>
  <c r="AN139" i="13"/>
  <c r="AM139" i="13"/>
  <c r="AI139" i="13"/>
  <c r="AH139" i="13"/>
  <c r="AG139" i="13"/>
  <c r="AF139" i="13"/>
  <c r="AE139" i="13"/>
  <c r="AD139" i="13"/>
  <c r="Z139" i="13"/>
  <c r="Y139" i="13"/>
  <c r="X139" i="13"/>
  <c r="W139" i="13"/>
  <c r="V139" i="13"/>
  <c r="U139" i="13"/>
  <c r="Q139" i="13"/>
  <c r="P139" i="13"/>
  <c r="O139" i="13"/>
  <c r="N139" i="13"/>
  <c r="M139" i="13"/>
  <c r="L139" i="13"/>
  <c r="H139" i="13"/>
  <c r="G139" i="13"/>
  <c r="F139" i="13"/>
  <c r="E139" i="13"/>
  <c r="D139" i="13"/>
  <c r="C139" i="13"/>
  <c r="BS138" i="13"/>
  <c r="BR138" i="13"/>
  <c r="BQ138" i="13"/>
  <c r="BP138" i="13"/>
  <c r="BO138" i="13"/>
  <c r="BN138" i="13"/>
  <c r="BJ138" i="13"/>
  <c r="BI138" i="13"/>
  <c r="BH138" i="13"/>
  <c r="BG138" i="13"/>
  <c r="BF138" i="13"/>
  <c r="BE138" i="13"/>
  <c r="BA138" i="13"/>
  <c r="AZ138" i="13"/>
  <c r="AY138" i="13"/>
  <c r="AX138" i="13"/>
  <c r="AW138" i="13"/>
  <c r="AV138" i="13"/>
  <c r="AR138" i="13"/>
  <c r="AQ138" i="13"/>
  <c r="AP138" i="13"/>
  <c r="AO138" i="13"/>
  <c r="AN138" i="13"/>
  <c r="AM138" i="13"/>
  <c r="AI138" i="13"/>
  <c r="AH138" i="13"/>
  <c r="AG138" i="13"/>
  <c r="AF138" i="13"/>
  <c r="AE138" i="13"/>
  <c r="AD138" i="13"/>
  <c r="Z138" i="13"/>
  <c r="Y138" i="13"/>
  <c r="X138" i="13"/>
  <c r="W138" i="13"/>
  <c r="V138" i="13"/>
  <c r="U138" i="13"/>
  <c r="Q138" i="13"/>
  <c r="P138" i="13"/>
  <c r="O138" i="13"/>
  <c r="N138" i="13"/>
  <c r="M138" i="13"/>
  <c r="L138" i="13"/>
  <c r="H138" i="13"/>
  <c r="G138" i="13"/>
  <c r="F138" i="13"/>
  <c r="E138" i="13"/>
  <c r="D138" i="13"/>
  <c r="C138" i="13"/>
  <c r="BS137" i="13"/>
  <c r="BR137" i="13"/>
  <c r="BQ137" i="13"/>
  <c r="BP137" i="13"/>
  <c r="BO137" i="13"/>
  <c r="BN137" i="13"/>
  <c r="BJ137" i="13"/>
  <c r="BI137" i="13"/>
  <c r="BH137" i="13"/>
  <c r="BG137" i="13"/>
  <c r="BF137" i="13"/>
  <c r="BE137" i="13"/>
  <c r="BA137" i="13"/>
  <c r="AZ137" i="13"/>
  <c r="AY137" i="13"/>
  <c r="AX137" i="13"/>
  <c r="AW137" i="13"/>
  <c r="AV137" i="13"/>
  <c r="AR137" i="13"/>
  <c r="AQ137" i="13"/>
  <c r="AP137" i="13"/>
  <c r="AO137" i="13"/>
  <c r="AN137" i="13"/>
  <c r="AM137" i="13"/>
  <c r="AI137" i="13"/>
  <c r="AH137" i="13"/>
  <c r="AG137" i="13"/>
  <c r="AF137" i="13"/>
  <c r="AE137" i="13"/>
  <c r="AD137" i="13"/>
  <c r="Z137" i="13"/>
  <c r="Y137" i="13"/>
  <c r="X137" i="13"/>
  <c r="W137" i="13"/>
  <c r="V137" i="13"/>
  <c r="U137" i="13"/>
  <c r="Q137" i="13"/>
  <c r="P137" i="13"/>
  <c r="O137" i="13"/>
  <c r="N137" i="13"/>
  <c r="M137" i="13"/>
  <c r="L137" i="13"/>
  <c r="H137" i="13"/>
  <c r="G137" i="13"/>
  <c r="F137" i="13"/>
  <c r="E137" i="13"/>
  <c r="D137" i="13"/>
  <c r="C137" i="13"/>
  <c r="BS136" i="13"/>
  <c r="BR136" i="13"/>
  <c r="BQ136" i="13"/>
  <c r="BP136" i="13"/>
  <c r="BO136" i="13"/>
  <c r="BN136" i="13"/>
  <c r="BJ136" i="13"/>
  <c r="BI136" i="13"/>
  <c r="BH136" i="13"/>
  <c r="BG136" i="13"/>
  <c r="BF136" i="13"/>
  <c r="BE136" i="13"/>
  <c r="BA136" i="13"/>
  <c r="AZ136" i="13"/>
  <c r="AY136" i="13"/>
  <c r="AX136" i="13"/>
  <c r="AW136" i="13"/>
  <c r="AV136" i="13"/>
  <c r="AR136" i="13"/>
  <c r="AQ136" i="13"/>
  <c r="AP136" i="13"/>
  <c r="AO136" i="13"/>
  <c r="AN136" i="13"/>
  <c r="AM136" i="13"/>
  <c r="AI136" i="13"/>
  <c r="AH136" i="13"/>
  <c r="AG136" i="13"/>
  <c r="AF136" i="13"/>
  <c r="AE136" i="13"/>
  <c r="AD136" i="13"/>
  <c r="Z136" i="13"/>
  <c r="Y136" i="13"/>
  <c r="X136" i="13"/>
  <c r="W136" i="13"/>
  <c r="V136" i="13"/>
  <c r="U136" i="13"/>
  <c r="Q136" i="13"/>
  <c r="P136" i="13"/>
  <c r="O136" i="13"/>
  <c r="N136" i="13"/>
  <c r="M136" i="13"/>
  <c r="L136" i="13"/>
  <c r="H136" i="13"/>
  <c r="G136" i="13"/>
  <c r="F136" i="13"/>
  <c r="E136" i="13"/>
  <c r="D136" i="13"/>
  <c r="C136" i="13"/>
  <c r="BS135" i="13"/>
  <c r="BR135" i="13"/>
  <c r="BQ135" i="13"/>
  <c r="BP135" i="13"/>
  <c r="BO135" i="13"/>
  <c r="BN135" i="13"/>
  <c r="BJ135" i="13"/>
  <c r="BI135" i="13"/>
  <c r="BH135" i="13"/>
  <c r="BG135" i="13"/>
  <c r="BF135" i="13"/>
  <c r="BE135" i="13"/>
  <c r="BA135" i="13"/>
  <c r="AZ135" i="13"/>
  <c r="AY135" i="13"/>
  <c r="AX135" i="13"/>
  <c r="AW135" i="13"/>
  <c r="AV135" i="13"/>
  <c r="AR135" i="13"/>
  <c r="AQ135" i="13"/>
  <c r="AP135" i="13"/>
  <c r="AO135" i="13"/>
  <c r="AN135" i="13"/>
  <c r="AM135" i="13"/>
  <c r="AI135" i="13"/>
  <c r="AH135" i="13"/>
  <c r="AG135" i="13"/>
  <c r="AF135" i="13"/>
  <c r="AE135" i="13"/>
  <c r="AD135" i="13"/>
  <c r="Z135" i="13"/>
  <c r="Y135" i="13"/>
  <c r="X135" i="13"/>
  <c r="W135" i="13"/>
  <c r="V135" i="13"/>
  <c r="U135" i="13"/>
  <c r="Q135" i="13"/>
  <c r="P135" i="13"/>
  <c r="O135" i="13"/>
  <c r="N135" i="13"/>
  <c r="M135" i="13"/>
  <c r="L135" i="13"/>
  <c r="H135" i="13"/>
  <c r="G135" i="13"/>
  <c r="F135" i="13"/>
  <c r="E135" i="13"/>
  <c r="D135" i="13"/>
  <c r="C135" i="13"/>
  <c r="BS134" i="13"/>
  <c r="BR134" i="13"/>
  <c r="BQ134" i="13"/>
  <c r="BP134" i="13"/>
  <c r="BO134" i="13"/>
  <c r="BN134" i="13"/>
  <c r="BJ134" i="13"/>
  <c r="BI134" i="13"/>
  <c r="BH134" i="13"/>
  <c r="BG134" i="13"/>
  <c r="BF134" i="13"/>
  <c r="BE134" i="13"/>
  <c r="BA134" i="13"/>
  <c r="AZ134" i="13"/>
  <c r="AY134" i="13"/>
  <c r="AX134" i="13"/>
  <c r="AW134" i="13"/>
  <c r="AV134" i="13"/>
  <c r="AR134" i="13"/>
  <c r="AQ134" i="13"/>
  <c r="AP134" i="13"/>
  <c r="AO134" i="13"/>
  <c r="AN134" i="13"/>
  <c r="AM134" i="13"/>
  <c r="AI134" i="13"/>
  <c r="AH134" i="13"/>
  <c r="AG134" i="13"/>
  <c r="AF134" i="13"/>
  <c r="AE134" i="13"/>
  <c r="AD134" i="13"/>
  <c r="Z134" i="13"/>
  <c r="Y134" i="13"/>
  <c r="X134" i="13"/>
  <c r="W134" i="13"/>
  <c r="V134" i="13"/>
  <c r="U134" i="13"/>
  <c r="Q134" i="13"/>
  <c r="P134" i="13"/>
  <c r="O134" i="13"/>
  <c r="N134" i="13"/>
  <c r="M134" i="13"/>
  <c r="L134" i="13"/>
  <c r="H134" i="13"/>
  <c r="G134" i="13"/>
  <c r="F134" i="13"/>
  <c r="E134" i="13"/>
  <c r="D134" i="13"/>
  <c r="C134" i="13"/>
  <c r="BS133" i="13"/>
  <c r="BR133" i="13"/>
  <c r="BQ133" i="13"/>
  <c r="BP133" i="13"/>
  <c r="BO133" i="13"/>
  <c r="BN133" i="13"/>
  <c r="BJ133" i="13"/>
  <c r="BI133" i="13"/>
  <c r="BH133" i="13"/>
  <c r="BG133" i="13"/>
  <c r="BF133" i="13"/>
  <c r="BE133" i="13"/>
  <c r="BA133" i="13"/>
  <c r="AZ133" i="13"/>
  <c r="AY133" i="13"/>
  <c r="AX133" i="13"/>
  <c r="AW133" i="13"/>
  <c r="AV133" i="13"/>
  <c r="AR133" i="13"/>
  <c r="AQ133" i="13"/>
  <c r="AP133" i="13"/>
  <c r="AO133" i="13"/>
  <c r="AN133" i="13"/>
  <c r="AM133" i="13"/>
  <c r="AI133" i="13"/>
  <c r="AH133" i="13"/>
  <c r="AG133" i="13"/>
  <c r="AF133" i="13"/>
  <c r="AE133" i="13"/>
  <c r="AD133" i="13"/>
  <c r="Z133" i="13"/>
  <c r="Y133" i="13"/>
  <c r="X133" i="13"/>
  <c r="W133" i="13"/>
  <c r="V133" i="13"/>
  <c r="U133" i="13"/>
  <c r="Q133" i="13"/>
  <c r="P133" i="13"/>
  <c r="O133" i="13"/>
  <c r="N133" i="13"/>
  <c r="M133" i="13"/>
  <c r="L133" i="13"/>
  <c r="H133" i="13"/>
  <c r="G133" i="13"/>
  <c r="F133" i="13"/>
  <c r="E133" i="13"/>
  <c r="D133" i="13"/>
  <c r="C133" i="13"/>
  <c r="BS132" i="13"/>
  <c r="BR132" i="13"/>
  <c r="BQ132" i="13"/>
  <c r="BP132" i="13"/>
  <c r="BO132" i="13"/>
  <c r="BN132" i="13"/>
  <c r="BJ132" i="13"/>
  <c r="BI132" i="13"/>
  <c r="BH132" i="13"/>
  <c r="BG132" i="13"/>
  <c r="BF132" i="13"/>
  <c r="BE132" i="13"/>
  <c r="BA132" i="13"/>
  <c r="AZ132" i="13"/>
  <c r="AY132" i="13"/>
  <c r="AX132" i="13"/>
  <c r="AW132" i="13"/>
  <c r="AV132" i="13"/>
  <c r="AR132" i="13"/>
  <c r="AQ132" i="13"/>
  <c r="AP132" i="13"/>
  <c r="AO132" i="13"/>
  <c r="AN132" i="13"/>
  <c r="AM132" i="13"/>
  <c r="AI132" i="13"/>
  <c r="AH132" i="13"/>
  <c r="AG132" i="13"/>
  <c r="AF132" i="13"/>
  <c r="AE132" i="13"/>
  <c r="AD132" i="13"/>
  <c r="Z132" i="13"/>
  <c r="Y132" i="13"/>
  <c r="X132" i="13"/>
  <c r="W132" i="13"/>
  <c r="V132" i="13"/>
  <c r="U132" i="13"/>
  <c r="Q132" i="13"/>
  <c r="P132" i="13"/>
  <c r="O132" i="13"/>
  <c r="N132" i="13"/>
  <c r="M132" i="13"/>
  <c r="L132" i="13"/>
  <c r="H132" i="13"/>
  <c r="G132" i="13"/>
  <c r="F132" i="13"/>
  <c r="E132" i="13"/>
  <c r="D132" i="13"/>
  <c r="C132" i="13"/>
  <c r="BS131" i="13"/>
  <c r="BR131" i="13"/>
  <c r="BQ131" i="13"/>
  <c r="BP131" i="13"/>
  <c r="BO131" i="13"/>
  <c r="BN131" i="13"/>
  <c r="BJ131" i="13"/>
  <c r="BI131" i="13"/>
  <c r="BH131" i="13"/>
  <c r="BG131" i="13"/>
  <c r="BF131" i="13"/>
  <c r="BE131" i="13"/>
  <c r="BA131" i="13"/>
  <c r="AZ131" i="13"/>
  <c r="AY131" i="13"/>
  <c r="AX131" i="13"/>
  <c r="AW131" i="13"/>
  <c r="AV131" i="13"/>
  <c r="AR131" i="13"/>
  <c r="AQ131" i="13"/>
  <c r="AP131" i="13"/>
  <c r="AO131" i="13"/>
  <c r="AN131" i="13"/>
  <c r="AM131" i="13"/>
  <c r="AI131" i="13"/>
  <c r="AH131" i="13"/>
  <c r="AG131" i="13"/>
  <c r="AF131" i="13"/>
  <c r="AE131" i="13"/>
  <c r="AD131" i="13"/>
  <c r="Z131" i="13"/>
  <c r="Y131" i="13"/>
  <c r="X131" i="13"/>
  <c r="W131" i="13"/>
  <c r="V131" i="13"/>
  <c r="U131" i="13"/>
  <c r="Q131" i="13"/>
  <c r="P131" i="13"/>
  <c r="O131" i="13"/>
  <c r="N131" i="13"/>
  <c r="M131" i="13"/>
  <c r="L131" i="13"/>
  <c r="H131" i="13"/>
  <c r="G131" i="13"/>
  <c r="F131" i="13"/>
  <c r="E131" i="13"/>
  <c r="D131" i="13"/>
  <c r="C131" i="13"/>
  <c r="BS130" i="13"/>
  <c r="BR130" i="13"/>
  <c r="BQ130" i="13"/>
  <c r="BP130" i="13"/>
  <c r="BO130" i="13"/>
  <c r="BN130" i="13"/>
  <c r="BJ130" i="13"/>
  <c r="BI130" i="13"/>
  <c r="BH130" i="13"/>
  <c r="BG130" i="13"/>
  <c r="BF130" i="13"/>
  <c r="BE130" i="13"/>
  <c r="BA130" i="13"/>
  <c r="AZ130" i="13"/>
  <c r="AY130" i="13"/>
  <c r="AX130" i="13"/>
  <c r="AW130" i="13"/>
  <c r="AV130" i="13"/>
  <c r="AR130" i="13"/>
  <c r="AQ130" i="13"/>
  <c r="AP130" i="13"/>
  <c r="AO130" i="13"/>
  <c r="AN130" i="13"/>
  <c r="AM130" i="13"/>
  <c r="AI130" i="13"/>
  <c r="AH130" i="13"/>
  <c r="AG130" i="13"/>
  <c r="AF130" i="13"/>
  <c r="AE130" i="13"/>
  <c r="AD130" i="13"/>
  <c r="Z130" i="13"/>
  <c r="Y130" i="13"/>
  <c r="X130" i="13"/>
  <c r="W130" i="13"/>
  <c r="V130" i="13"/>
  <c r="U130" i="13"/>
  <c r="Q130" i="13"/>
  <c r="P130" i="13"/>
  <c r="O130" i="13"/>
  <c r="N130" i="13"/>
  <c r="M130" i="13"/>
  <c r="L130" i="13"/>
  <c r="H130" i="13"/>
  <c r="G130" i="13"/>
  <c r="F130" i="13"/>
  <c r="E130" i="13"/>
  <c r="D130" i="13"/>
  <c r="C130" i="13"/>
  <c r="BS129" i="13"/>
  <c r="BR129" i="13"/>
  <c r="BQ129" i="13"/>
  <c r="BP129" i="13"/>
  <c r="BO129" i="13"/>
  <c r="BN129" i="13"/>
  <c r="BJ129" i="13"/>
  <c r="BI129" i="13"/>
  <c r="BH129" i="13"/>
  <c r="BG129" i="13"/>
  <c r="BF129" i="13"/>
  <c r="BE129" i="13"/>
  <c r="BA129" i="13"/>
  <c r="AZ129" i="13"/>
  <c r="AY129" i="13"/>
  <c r="AX129" i="13"/>
  <c r="AW129" i="13"/>
  <c r="AV129" i="13"/>
  <c r="AR129" i="13"/>
  <c r="AQ129" i="13"/>
  <c r="AP129" i="13"/>
  <c r="AO129" i="13"/>
  <c r="AN129" i="13"/>
  <c r="AM129" i="13"/>
  <c r="AI129" i="13"/>
  <c r="AH129" i="13"/>
  <c r="AG129" i="13"/>
  <c r="AF129" i="13"/>
  <c r="AE129" i="13"/>
  <c r="AD129" i="13"/>
  <c r="Z129" i="13"/>
  <c r="Y129" i="13"/>
  <c r="X129" i="13"/>
  <c r="W129" i="13"/>
  <c r="V129" i="13"/>
  <c r="U129" i="13"/>
  <c r="Q129" i="13"/>
  <c r="P129" i="13"/>
  <c r="O129" i="13"/>
  <c r="N129" i="13"/>
  <c r="M129" i="13"/>
  <c r="L129" i="13"/>
  <c r="H129" i="13"/>
  <c r="G129" i="13"/>
  <c r="F129" i="13"/>
  <c r="E129" i="13"/>
  <c r="D129" i="13"/>
  <c r="C129" i="13"/>
  <c r="BS128" i="13"/>
  <c r="BR128" i="13"/>
  <c r="BQ128" i="13"/>
  <c r="BP128" i="13"/>
  <c r="BO128" i="13"/>
  <c r="BN128" i="13"/>
  <c r="BJ128" i="13"/>
  <c r="BI128" i="13"/>
  <c r="BH128" i="13"/>
  <c r="BG128" i="13"/>
  <c r="BF128" i="13"/>
  <c r="BE128" i="13"/>
  <c r="BA128" i="13"/>
  <c r="AZ128" i="13"/>
  <c r="AY128" i="13"/>
  <c r="AX128" i="13"/>
  <c r="AW128" i="13"/>
  <c r="AV128" i="13"/>
  <c r="AR128" i="13"/>
  <c r="AQ128" i="13"/>
  <c r="AP128" i="13"/>
  <c r="AO128" i="13"/>
  <c r="AN128" i="13"/>
  <c r="AM128" i="13"/>
  <c r="AI128" i="13"/>
  <c r="AH128" i="13"/>
  <c r="AG128" i="13"/>
  <c r="AF128" i="13"/>
  <c r="AE128" i="13"/>
  <c r="AD128" i="13"/>
  <c r="Z128" i="13"/>
  <c r="Y128" i="13"/>
  <c r="X128" i="13"/>
  <c r="W128" i="13"/>
  <c r="V128" i="13"/>
  <c r="U128" i="13"/>
  <c r="Q128" i="13"/>
  <c r="P128" i="13"/>
  <c r="O128" i="13"/>
  <c r="N128" i="13"/>
  <c r="M128" i="13"/>
  <c r="L128" i="13"/>
  <c r="H128" i="13"/>
  <c r="G128" i="13"/>
  <c r="F128" i="13"/>
  <c r="E128" i="13"/>
  <c r="D128" i="13"/>
  <c r="C128" i="13"/>
  <c r="BS127" i="13"/>
  <c r="BR127" i="13"/>
  <c r="BQ127" i="13"/>
  <c r="BP127" i="13"/>
  <c r="BO127" i="13"/>
  <c r="BN127" i="13"/>
  <c r="BJ127" i="13"/>
  <c r="BI127" i="13"/>
  <c r="BH127" i="13"/>
  <c r="BG127" i="13"/>
  <c r="BF127" i="13"/>
  <c r="BE127" i="13"/>
  <c r="BA127" i="13"/>
  <c r="AZ127" i="13"/>
  <c r="AY127" i="13"/>
  <c r="AX127" i="13"/>
  <c r="AW127" i="13"/>
  <c r="AV127" i="13"/>
  <c r="AR127" i="13"/>
  <c r="AQ127" i="13"/>
  <c r="AP127" i="13"/>
  <c r="AO127" i="13"/>
  <c r="AN127" i="13"/>
  <c r="AM127" i="13"/>
  <c r="AI127" i="13"/>
  <c r="AH127" i="13"/>
  <c r="AG127" i="13"/>
  <c r="AF127" i="13"/>
  <c r="AE127" i="13"/>
  <c r="AD127" i="13"/>
  <c r="Z127" i="13"/>
  <c r="Y127" i="13"/>
  <c r="X127" i="13"/>
  <c r="W127" i="13"/>
  <c r="V127" i="13"/>
  <c r="U127" i="13"/>
  <c r="Q127" i="13"/>
  <c r="P127" i="13"/>
  <c r="O127" i="13"/>
  <c r="N127" i="13"/>
  <c r="M127" i="13"/>
  <c r="L127" i="13"/>
  <c r="H127" i="13"/>
  <c r="G127" i="13"/>
  <c r="F127" i="13"/>
  <c r="E127" i="13"/>
  <c r="D127" i="13"/>
  <c r="C127" i="13"/>
  <c r="BS126" i="13"/>
  <c r="BR126" i="13"/>
  <c r="BQ126" i="13"/>
  <c r="BP126" i="13"/>
  <c r="BO126" i="13"/>
  <c r="BN126" i="13"/>
  <c r="BJ126" i="13"/>
  <c r="BI126" i="13"/>
  <c r="BH126" i="13"/>
  <c r="BG126" i="13"/>
  <c r="BF126" i="13"/>
  <c r="BE126" i="13"/>
  <c r="BA126" i="13"/>
  <c r="AZ126" i="13"/>
  <c r="AY126" i="13"/>
  <c r="AX126" i="13"/>
  <c r="AW126" i="13"/>
  <c r="AV126" i="13"/>
  <c r="AR126" i="13"/>
  <c r="AQ126" i="13"/>
  <c r="AP126" i="13"/>
  <c r="AO126" i="13"/>
  <c r="AN126" i="13"/>
  <c r="AM126" i="13"/>
  <c r="AI126" i="13"/>
  <c r="AH126" i="13"/>
  <c r="AG126" i="13"/>
  <c r="AF126" i="13"/>
  <c r="AE126" i="13"/>
  <c r="AD126" i="13"/>
  <c r="Z126" i="13"/>
  <c r="Y126" i="13"/>
  <c r="X126" i="13"/>
  <c r="W126" i="13"/>
  <c r="V126" i="13"/>
  <c r="U126" i="13"/>
  <c r="Q126" i="13"/>
  <c r="P126" i="13"/>
  <c r="O126" i="13"/>
  <c r="N126" i="13"/>
  <c r="M126" i="13"/>
  <c r="L126" i="13"/>
  <c r="H126" i="13"/>
  <c r="G126" i="13"/>
  <c r="F126" i="13"/>
  <c r="E126" i="13"/>
  <c r="D126" i="13"/>
  <c r="C126" i="13"/>
  <c r="BS125" i="13"/>
  <c r="BR125" i="13"/>
  <c r="BQ125" i="13"/>
  <c r="BP125" i="13"/>
  <c r="BO125" i="13"/>
  <c r="BN125" i="13"/>
  <c r="BJ125" i="13"/>
  <c r="BI125" i="13"/>
  <c r="BH125" i="13"/>
  <c r="BG125" i="13"/>
  <c r="BF125" i="13"/>
  <c r="BE125" i="13"/>
  <c r="BA125" i="13"/>
  <c r="AZ125" i="13"/>
  <c r="AY125" i="13"/>
  <c r="AX125" i="13"/>
  <c r="AW125" i="13"/>
  <c r="AV125" i="13"/>
  <c r="AR125" i="13"/>
  <c r="AQ125" i="13"/>
  <c r="AP125" i="13"/>
  <c r="AO125" i="13"/>
  <c r="AN125" i="13"/>
  <c r="AM125" i="13"/>
  <c r="AI125" i="13"/>
  <c r="AH125" i="13"/>
  <c r="AG125" i="13"/>
  <c r="AF125" i="13"/>
  <c r="AE125" i="13"/>
  <c r="AD125" i="13"/>
  <c r="Z125" i="13"/>
  <c r="Y125" i="13"/>
  <c r="X125" i="13"/>
  <c r="W125" i="13"/>
  <c r="V125" i="13"/>
  <c r="U125" i="13"/>
  <c r="Q125" i="13"/>
  <c r="P125" i="13"/>
  <c r="O125" i="13"/>
  <c r="N125" i="13"/>
  <c r="M125" i="13"/>
  <c r="L125" i="13"/>
  <c r="H125" i="13"/>
  <c r="G125" i="13"/>
  <c r="F125" i="13"/>
  <c r="E125" i="13"/>
  <c r="D125" i="13"/>
  <c r="C125" i="13"/>
  <c r="BS124" i="13"/>
  <c r="BR124" i="13"/>
  <c r="BQ124" i="13"/>
  <c r="BP124" i="13"/>
  <c r="BO124" i="13"/>
  <c r="BN124" i="13"/>
  <c r="BJ124" i="13"/>
  <c r="BI124" i="13"/>
  <c r="BH124" i="13"/>
  <c r="BG124" i="13"/>
  <c r="BF124" i="13"/>
  <c r="BE124" i="13"/>
  <c r="BA124" i="13"/>
  <c r="AZ124" i="13"/>
  <c r="AY124" i="13"/>
  <c r="AX124" i="13"/>
  <c r="AW124" i="13"/>
  <c r="AV124" i="13"/>
  <c r="AR124" i="13"/>
  <c r="AQ124" i="13"/>
  <c r="AP124" i="13"/>
  <c r="AO124" i="13"/>
  <c r="AN124" i="13"/>
  <c r="AM124" i="13"/>
  <c r="AI124" i="13"/>
  <c r="AH124" i="13"/>
  <c r="AG124" i="13"/>
  <c r="AF124" i="13"/>
  <c r="AE124" i="13"/>
  <c r="AD124" i="13"/>
  <c r="Z124" i="13"/>
  <c r="Y124" i="13"/>
  <c r="X124" i="13"/>
  <c r="W124" i="13"/>
  <c r="V124" i="13"/>
  <c r="U124" i="13"/>
  <c r="Q124" i="13"/>
  <c r="P124" i="13"/>
  <c r="O124" i="13"/>
  <c r="N124" i="13"/>
  <c r="M124" i="13"/>
  <c r="L124" i="13"/>
  <c r="H124" i="13"/>
  <c r="G124" i="13"/>
  <c r="F124" i="13"/>
  <c r="E124" i="13"/>
  <c r="D124" i="13"/>
  <c r="C124" i="13"/>
  <c r="BS123" i="13"/>
  <c r="BR123" i="13"/>
  <c r="BQ123" i="13"/>
  <c r="BP123" i="13"/>
  <c r="BO123" i="13"/>
  <c r="BN123" i="13"/>
  <c r="BJ123" i="13"/>
  <c r="BI123" i="13"/>
  <c r="BH123" i="13"/>
  <c r="BG123" i="13"/>
  <c r="BF123" i="13"/>
  <c r="BE123" i="13"/>
  <c r="BA123" i="13"/>
  <c r="AZ123" i="13"/>
  <c r="AY123" i="13"/>
  <c r="AX123" i="13"/>
  <c r="AW123" i="13"/>
  <c r="AV123" i="13"/>
  <c r="AR123" i="13"/>
  <c r="AQ123" i="13"/>
  <c r="AP123" i="13"/>
  <c r="AO123" i="13"/>
  <c r="AN123" i="13"/>
  <c r="AM123" i="13"/>
  <c r="AI123" i="13"/>
  <c r="AH123" i="13"/>
  <c r="AG123" i="13"/>
  <c r="AF123" i="13"/>
  <c r="AE123" i="13"/>
  <c r="AD123" i="13"/>
  <c r="Z123" i="13"/>
  <c r="Y123" i="13"/>
  <c r="X123" i="13"/>
  <c r="W123" i="13"/>
  <c r="V123" i="13"/>
  <c r="U123" i="13"/>
  <c r="Q123" i="13"/>
  <c r="P123" i="13"/>
  <c r="O123" i="13"/>
  <c r="N123" i="13"/>
  <c r="M123" i="13"/>
  <c r="L123" i="13"/>
  <c r="H123" i="13"/>
  <c r="G123" i="13"/>
  <c r="F123" i="13"/>
  <c r="E123" i="13"/>
  <c r="D123" i="13"/>
  <c r="C123" i="13"/>
  <c r="BS122" i="13"/>
  <c r="BR122" i="13"/>
  <c r="BQ122" i="13"/>
  <c r="BP122" i="13"/>
  <c r="BO122" i="13"/>
  <c r="BN122" i="13"/>
  <c r="BJ122" i="13"/>
  <c r="BI122" i="13"/>
  <c r="BH122" i="13"/>
  <c r="BG122" i="13"/>
  <c r="BF122" i="13"/>
  <c r="BE122" i="13"/>
  <c r="BA122" i="13"/>
  <c r="AZ122" i="13"/>
  <c r="AY122" i="13"/>
  <c r="AX122" i="13"/>
  <c r="AW122" i="13"/>
  <c r="AV122" i="13"/>
  <c r="AR122" i="13"/>
  <c r="AQ122" i="13"/>
  <c r="AP122" i="13"/>
  <c r="AO122" i="13"/>
  <c r="AN122" i="13"/>
  <c r="AM122" i="13"/>
  <c r="AI122" i="13"/>
  <c r="AH122" i="13"/>
  <c r="AG122" i="13"/>
  <c r="AF122" i="13"/>
  <c r="AE122" i="13"/>
  <c r="AD122" i="13"/>
  <c r="Z122" i="13"/>
  <c r="Y122" i="13"/>
  <c r="X122" i="13"/>
  <c r="W122" i="13"/>
  <c r="V122" i="13"/>
  <c r="U122" i="13"/>
  <c r="Q122" i="13"/>
  <c r="P122" i="13"/>
  <c r="O122" i="13"/>
  <c r="N122" i="13"/>
  <c r="M122" i="13"/>
  <c r="L122" i="13"/>
  <c r="H122" i="13"/>
  <c r="G122" i="13"/>
  <c r="F122" i="13"/>
  <c r="E122" i="13"/>
  <c r="D122" i="13"/>
  <c r="C122" i="13"/>
  <c r="BS121" i="13"/>
  <c r="BR121" i="13"/>
  <c r="BQ121" i="13"/>
  <c r="BP121" i="13"/>
  <c r="BO121" i="13"/>
  <c r="BN121" i="13"/>
  <c r="BJ121" i="13"/>
  <c r="BI121" i="13"/>
  <c r="BH121" i="13"/>
  <c r="BG121" i="13"/>
  <c r="BF121" i="13"/>
  <c r="BE121" i="13"/>
  <c r="BA121" i="13"/>
  <c r="AZ121" i="13"/>
  <c r="AY121" i="13"/>
  <c r="AX121" i="13"/>
  <c r="AW121" i="13"/>
  <c r="AV121" i="13"/>
  <c r="AR121" i="13"/>
  <c r="AQ121" i="13"/>
  <c r="AP121" i="13"/>
  <c r="AO121" i="13"/>
  <c r="AN121" i="13"/>
  <c r="AM121" i="13"/>
  <c r="AI121" i="13"/>
  <c r="AH121" i="13"/>
  <c r="AG121" i="13"/>
  <c r="AF121" i="13"/>
  <c r="AE121" i="13"/>
  <c r="AD121" i="13"/>
  <c r="Z121" i="13"/>
  <c r="Y121" i="13"/>
  <c r="X121" i="13"/>
  <c r="W121" i="13"/>
  <c r="V121" i="13"/>
  <c r="U121" i="13"/>
  <c r="Q121" i="13"/>
  <c r="P121" i="13"/>
  <c r="O121" i="13"/>
  <c r="N121" i="13"/>
  <c r="M121" i="13"/>
  <c r="L121" i="13"/>
  <c r="H121" i="13"/>
  <c r="G121" i="13"/>
  <c r="F121" i="13"/>
  <c r="E121" i="13"/>
  <c r="D121" i="13"/>
  <c r="C121" i="13"/>
  <c r="BS120" i="13"/>
  <c r="BR120" i="13"/>
  <c r="BQ120" i="13"/>
  <c r="BP120" i="13"/>
  <c r="BO120" i="13"/>
  <c r="BN120" i="13"/>
  <c r="BJ120" i="13"/>
  <c r="BI120" i="13"/>
  <c r="BH120" i="13"/>
  <c r="BG120" i="13"/>
  <c r="BF120" i="13"/>
  <c r="BE120" i="13"/>
  <c r="BA120" i="13"/>
  <c r="AZ120" i="13"/>
  <c r="AY120" i="13"/>
  <c r="AX120" i="13"/>
  <c r="AW120" i="13"/>
  <c r="AV120" i="13"/>
  <c r="AR120" i="13"/>
  <c r="AQ120" i="13"/>
  <c r="AP120" i="13"/>
  <c r="AO120" i="13"/>
  <c r="AN120" i="13"/>
  <c r="AM120" i="13"/>
  <c r="AI120" i="13"/>
  <c r="AH120" i="13"/>
  <c r="AG120" i="13"/>
  <c r="AF120" i="13"/>
  <c r="AE120" i="13"/>
  <c r="AD120" i="13"/>
  <c r="Z120" i="13"/>
  <c r="Y120" i="13"/>
  <c r="X120" i="13"/>
  <c r="W120" i="13"/>
  <c r="V120" i="13"/>
  <c r="U120" i="13"/>
  <c r="Q120" i="13"/>
  <c r="P120" i="13"/>
  <c r="O120" i="13"/>
  <c r="N120" i="13"/>
  <c r="M120" i="13"/>
  <c r="L120" i="13"/>
  <c r="H120" i="13"/>
  <c r="G120" i="13"/>
  <c r="F120" i="13"/>
  <c r="E120" i="13"/>
  <c r="D120" i="13"/>
  <c r="C120" i="13"/>
  <c r="BS119" i="13"/>
  <c r="BR119" i="13"/>
  <c r="BQ119" i="13"/>
  <c r="BP119" i="13"/>
  <c r="BO119" i="13"/>
  <c r="BN119" i="13"/>
  <c r="BJ119" i="13"/>
  <c r="BI119" i="13"/>
  <c r="BH119" i="13"/>
  <c r="BG119" i="13"/>
  <c r="BF119" i="13"/>
  <c r="BE119" i="13"/>
  <c r="BA119" i="13"/>
  <c r="AZ119" i="13"/>
  <c r="AY119" i="13"/>
  <c r="AX119" i="13"/>
  <c r="AW119" i="13"/>
  <c r="AV119" i="13"/>
  <c r="AR119" i="13"/>
  <c r="AQ119" i="13"/>
  <c r="AP119" i="13"/>
  <c r="AO119" i="13"/>
  <c r="AN119" i="13"/>
  <c r="AM119" i="13"/>
  <c r="AI119" i="13"/>
  <c r="AH119" i="13"/>
  <c r="AG119" i="13"/>
  <c r="AF119" i="13"/>
  <c r="AE119" i="13"/>
  <c r="AD119" i="13"/>
  <c r="Z119" i="13"/>
  <c r="Y119" i="13"/>
  <c r="X119" i="13"/>
  <c r="W119" i="13"/>
  <c r="V119" i="13"/>
  <c r="U119" i="13"/>
  <c r="Q119" i="13"/>
  <c r="P119" i="13"/>
  <c r="O119" i="13"/>
  <c r="N119" i="13"/>
  <c r="M119" i="13"/>
  <c r="L119" i="13"/>
  <c r="H119" i="13"/>
  <c r="G119" i="13"/>
  <c r="F119" i="13"/>
  <c r="E119" i="13"/>
  <c r="D119" i="13"/>
  <c r="C119" i="13"/>
  <c r="BS118" i="13"/>
  <c r="BR118" i="13"/>
  <c r="BQ118" i="13"/>
  <c r="BP118" i="13"/>
  <c r="BO118" i="13"/>
  <c r="BN118" i="13"/>
  <c r="BJ118" i="13"/>
  <c r="BI118" i="13"/>
  <c r="BH118" i="13"/>
  <c r="BG118" i="13"/>
  <c r="BF118" i="13"/>
  <c r="BE118" i="13"/>
  <c r="BA118" i="13"/>
  <c r="AZ118" i="13"/>
  <c r="AY118" i="13"/>
  <c r="AX118" i="13"/>
  <c r="AW118" i="13"/>
  <c r="AV118" i="13"/>
  <c r="AR118" i="13"/>
  <c r="AQ118" i="13"/>
  <c r="AP118" i="13"/>
  <c r="AO118" i="13"/>
  <c r="AN118" i="13"/>
  <c r="AM118" i="13"/>
  <c r="AI118" i="13"/>
  <c r="AH118" i="13"/>
  <c r="AG118" i="13"/>
  <c r="AF118" i="13"/>
  <c r="AE118" i="13"/>
  <c r="AD118" i="13"/>
  <c r="Z118" i="13"/>
  <c r="Y118" i="13"/>
  <c r="X118" i="13"/>
  <c r="W118" i="13"/>
  <c r="V118" i="13"/>
  <c r="U118" i="13"/>
  <c r="Q118" i="13"/>
  <c r="P118" i="13"/>
  <c r="O118" i="13"/>
  <c r="N118" i="13"/>
  <c r="M118" i="13"/>
  <c r="L118" i="13"/>
  <c r="H118" i="13"/>
  <c r="G118" i="13"/>
  <c r="F118" i="13"/>
  <c r="E118" i="13"/>
  <c r="D118" i="13"/>
  <c r="C118" i="13"/>
  <c r="BS117" i="13"/>
  <c r="BR117" i="13"/>
  <c r="BQ117" i="13"/>
  <c r="BP117" i="13"/>
  <c r="BO117" i="13"/>
  <c r="BN117" i="13"/>
  <c r="BJ117" i="13"/>
  <c r="BI117" i="13"/>
  <c r="BH117" i="13"/>
  <c r="BG117" i="13"/>
  <c r="BF117" i="13"/>
  <c r="BE117" i="13"/>
  <c r="BA117" i="13"/>
  <c r="AZ117" i="13"/>
  <c r="AY117" i="13"/>
  <c r="AX117" i="13"/>
  <c r="AW117" i="13"/>
  <c r="AV117" i="13"/>
  <c r="AR117" i="13"/>
  <c r="AQ117" i="13"/>
  <c r="AP117" i="13"/>
  <c r="AO117" i="13"/>
  <c r="AN117" i="13"/>
  <c r="AM117" i="13"/>
  <c r="AI117" i="13"/>
  <c r="AH117" i="13"/>
  <c r="AG117" i="13"/>
  <c r="AF117" i="13"/>
  <c r="AE117" i="13"/>
  <c r="AD117" i="13"/>
  <c r="Z117" i="13"/>
  <c r="Y117" i="13"/>
  <c r="X117" i="13"/>
  <c r="W117" i="13"/>
  <c r="V117" i="13"/>
  <c r="U117" i="13"/>
  <c r="Q117" i="13"/>
  <c r="P117" i="13"/>
  <c r="O117" i="13"/>
  <c r="N117" i="13"/>
  <c r="M117" i="13"/>
  <c r="L117" i="13"/>
  <c r="H117" i="13"/>
  <c r="G117" i="13"/>
  <c r="F117" i="13"/>
  <c r="E117" i="13"/>
  <c r="D117" i="13"/>
  <c r="C117" i="13"/>
  <c r="BS116" i="13"/>
  <c r="BR116" i="13"/>
  <c r="BQ116" i="13"/>
  <c r="BP116" i="13"/>
  <c r="BO116" i="13"/>
  <c r="BN116" i="13"/>
  <c r="BJ116" i="13"/>
  <c r="BI116" i="13"/>
  <c r="BH116" i="13"/>
  <c r="BG116" i="13"/>
  <c r="BF116" i="13"/>
  <c r="BE116" i="13"/>
  <c r="BA116" i="13"/>
  <c r="AZ116" i="13"/>
  <c r="AY116" i="13"/>
  <c r="AX116" i="13"/>
  <c r="AW116" i="13"/>
  <c r="AV116" i="13"/>
  <c r="AR116" i="13"/>
  <c r="AQ116" i="13"/>
  <c r="AP116" i="13"/>
  <c r="AO116" i="13"/>
  <c r="AN116" i="13"/>
  <c r="AM116" i="13"/>
  <c r="AI116" i="13"/>
  <c r="AH116" i="13"/>
  <c r="AG116" i="13"/>
  <c r="AF116" i="13"/>
  <c r="AE116" i="13"/>
  <c r="AD116" i="13"/>
  <c r="Z116" i="13"/>
  <c r="Y116" i="13"/>
  <c r="X116" i="13"/>
  <c r="W116" i="13"/>
  <c r="V116" i="13"/>
  <c r="U116" i="13"/>
  <c r="Q116" i="13"/>
  <c r="P116" i="13"/>
  <c r="O116" i="13"/>
  <c r="N116" i="13"/>
  <c r="M116" i="13"/>
  <c r="L116" i="13"/>
  <c r="H116" i="13"/>
  <c r="G116" i="13"/>
  <c r="F116" i="13"/>
  <c r="E116" i="13"/>
  <c r="D116" i="13"/>
  <c r="C116" i="13"/>
  <c r="BS115" i="13"/>
  <c r="BR115" i="13"/>
  <c r="BQ115" i="13"/>
  <c r="BP115" i="13"/>
  <c r="BO115" i="13"/>
  <c r="BN115" i="13"/>
  <c r="BJ115" i="13"/>
  <c r="BI115" i="13"/>
  <c r="BH115" i="13"/>
  <c r="BG115" i="13"/>
  <c r="BF115" i="13"/>
  <c r="BE115" i="13"/>
  <c r="BA115" i="13"/>
  <c r="AZ115" i="13"/>
  <c r="AY115" i="13"/>
  <c r="AX115" i="13"/>
  <c r="AW115" i="13"/>
  <c r="AV115" i="13"/>
  <c r="AR115" i="13"/>
  <c r="AQ115" i="13"/>
  <c r="AP115" i="13"/>
  <c r="AO115" i="13"/>
  <c r="AN115" i="13"/>
  <c r="AM115" i="13"/>
  <c r="AI115" i="13"/>
  <c r="AH115" i="13"/>
  <c r="AG115" i="13"/>
  <c r="AF115" i="13"/>
  <c r="AE115" i="13"/>
  <c r="AD115" i="13"/>
  <c r="Z115" i="13"/>
  <c r="Y115" i="13"/>
  <c r="X115" i="13"/>
  <c r="W115" i="13"/>
  <c r="V115" i="13"/>
  <c r="U115" i="13"/>
  <c r="Q115" i="13"/>
  <c r="P115" i="13"/>
  <c r="O115" i="13"/>
  <c r="N115" i="13"/>
  <c r="M115" i="13"/>
  <c r="L115" i="13"/>
  <c r="H115" i="13"/>
  <c r="G115" i="13"/>
  <c r="F115" i="13"/>
  <c r="E115" i="13"/>
  <c r="D115" i="13"/>
  <c r="C115" i="13"/>
  <c r="BS114" i="13"/>
  <c r="BR114" i="13"/>
  <c r="BQ114" i="13"/>
  <c r="BP114" i="13"/>
  <c r="BO114" i="13"/>
  <c r="BN114" i="13"/>
  <c r="BJ114" i="13"/>
  <c r="BI114" i="13"/>
  <c r="BH114" i="13"/>
  <c r="BG114" i="13"/>
  <c r="BF114" i="13"/>
  <c r="BE114" i="13"/>
  <c r="BA114" i="13"/>
  <c r="AZ114" i="13"/>
  <c r="AY114" i="13"/>
  <c r="AX114" i="13"/>
  <c r="AW114" i="13"/>
  <c r="AV114" i="13"/>
  <c r="AR114" i="13"/>
  <c r="AQ114" i="13"/>
  <c r="AP114" i="13"/>
  <c r="AO114" i="13"/>
  <c r="AN114" i="13"/>
  <c r="AM114" i="13"/>
  <c r="AI114" i="13"/>
  <c r="AH114" i="13"/>
  <c r="AG114" i="13"/>
  <c r="AF114" i="13"/>
  <c r="AE114" i="13"/>
  <c r="AD114" i="13"/>
  <c r="Z114" i="13"/>
  <c r="Y114" i="13"/>
  <c r="X114" i="13"/>
  <c r="W114" i="13"/>
  <c r="V114" i="13"/>
  <c r="U114" i="13"/>
  <c r="Q114" i="13"/>
  <c r="P114" i="13"/>
  <c r="O114" i="13"/>
  <c r="N114" i="13"/>
  <c r="M114" i="13"/>
  <c r="L114" i="13"/>
  <c r="H114" i="13"/>
  <c r="G114" i="13"/>
  <c r="F114" i="13"/>
  <c r="E114" i="13"/>
  <c r="D114" i="13"/>
  <c r="C114" i="13"/>
  <c r="BS113" i="13"/>
  <c r="BR113" i="13"/>
  <c r="BQ113" i="13"/>
  <c r="BP113" i="13"/>
  <c r="BO113" i="13"/>
  <c r="BN113" i="13"/>
  <c r="BJ113" i="13"/>
  <c r="BI113" i="13"/>
  <c r="BH113" i="13"/>
  <c r="BG113" i="13"/>
  <c r="BF113" i="13"/>
  <c r="BE113" i="13"/>
  <c r="BA113" i="13"/>
  <c r="AZ113" i="13"/>
  <c r="AY113" i="13"/>
  <c r="AX113" i="13"/>
  <c r="AW113" i="13"/>
  <c r="AV113" i="13"/>
  <c r="AR113" i="13"/>
  <c r="AQ113" i="13"/>
  <c r="AP113" i="13"/>
  <c r="AO113" i="13"/>
  <c r="AN113" i="13"/>
  <c r="AM113" i="13"/>
  <c r="AI113" i="13"/>
  <c r="AH113" i="13"/>
  <c r="AG113" i="13"/>
  <c r="AF113" i="13"/>
  <c r="AE113" i="13"/>
  <c r="AD113" i="13"/>
  <c r="Z113" i="13"/>
  <c r="Y113" i="13"/>
  <c r="X113" i="13"/>
  <c r="W113" i="13"/>
  <c r="V113" i="13"/>
  <c r="U113" i="13"/>
  <c r="Q113" i="13"/>
  <c r="P113" i="13"/>
  <c r="O113" i="13"/>
  <c r="N113" i="13"/>
  <c r="M113" i="13"/>
  <c r="L113" i="13"/>
  <c r="H113" i="13"/>
  <c r="G113" i="13"/>
  <c r="F113" i="13"/>
  <c r="E113" i="13"/>
  <c r="D113" i="13"/>
  <c r="C113" i="13"/>
  <c r="BS112" i="13"/>
  <c r="BR112" i="13"/>
  <c r="BQ112" i="13"/>
  <c r="BP112" i="13"/>
  <c r="BO112" i="13"/>
  <c r="BN112" i="13"/>
  <c r="BJ112" i="13"/>
  <c r="BI112" i="13"/>
  <c r="BH112" i="13"/>
  <c r="BG112" i="13"/>
  <c r="BF112" i="13"/>
  <c r="BE112" i="13"/>
  <c r="BA112" i="13"/>
  <c r="AZ112" i="13"/>
  <c r="AY112" i="13"/>
  <c r="AX112" i="13"/>
  <c r="AW112" i="13"/>
  <c r="AV112" i="13"/>
  <c r="AR112" i="13"/>
  <c r="AQ112" i="13"/>
  <c r="AP112" i="13"/>
  <c r="AO112" i="13"/>
  <c r="AN112" i="13"/>
  <c r="AM112" i="13"/>
  <c r="AI112" i="13"/>
  <c r="AH112" i="13"/>
  <c r="AG112" i="13"/>
  <c r="AF112" i="13"/>
  <c r="AE112" i="13"/>
  <c r="AD112" i="13"/>
  <c r="Z112" i="13"/>
  <c r="Y112" i="13"/>
  <c r="X112" i="13"/>
  <c r="W112" i="13"/>
  <c r="V112" i="13"/>
  <c r="U112" i="13"/>
  <c r="Q112" i="13"/>
  <c r="P112" i="13"/>
  <c r="O112" i="13"/>
  <c r="N112" i="13"/>
  <c r="M112" i="13"/>
  <c r="L112" i="13"/>
  <c r="H112" i="13"/>
  <c r="G112" i="13"/>
  <c r="F112" i="13"/>
  <c r="E112" i="13"/>
  <c r="D112" i="13"/>
  <c r="C112" i="13"/>
  <c r="BS111" i="13"/>
  <c r="BR111" i="13"/>
  <c r="BQ111" i="13"/>
  <c r="BP111" i="13"/>
  <c r="BO111" i="13"/>
  <c r="BN111" i="13"/>
  <c r="BJ111" i="13"/>
  <c r="BI111" i="13"/>
  <c r="BH111" i="13"/>
  <c r="BG111" i="13"/>
  <c r="BF111" i="13"/>
  <c r="BE111" i="13"/>
  <c r="BA111" i="13"/>
  <c r="AZ111" i="13"/>
  <c r="AY111" i="13"/>
  <c r="AX111" i="13"/>
  <c r="AW111" i="13"/>
  <c r="AV111" i="13"/>
  <c r="AR111" i="13"/>
  <c r="AQ111" i="13"/>
  <c r="AP111" i="13"/>
  <c r="AO111" i="13"/>
  <c r="AN111" i="13"/>
  <c r="AM111" i="13"/>
  <c r="AI111" i="13"/>
  <c r="AH111" i="13"/>
  <c r="AG111" i="13"/>
  <c r="AF111" i="13"/>
  <c r="AE111" i="13"/>
  <c r="AD111" i="13"/>
  <c r="Z111" i="13"/>
  <c r="Y111" i="13"/>
  <c r="X111" i="13"/>
  <c r="W111" i="13"/>
  <c r="V111" i="13"/>
  <c r="U111" i="13"/>
  <c r="Q111" i="13"/>
  <c r="P111" i="13"/>
  <c r="O111" i="13"/>
  <c r="N111" i="13"/>
  <c r="M111" i="13"/>
  <c r="L111" i="13"/>
  <c r="H111" i="13"/>
  <c r="G111" i="13"/>
  <c r="F111" i="13"/>
  <c r="E111" i="13"/>
  <c r="D111" i="13"/>
  <c r="C111" i="13"/>
  <c r="BS110" i="13"/>
  <c r="BR110" i="13"/>
  <c r="BQ110" i="13"/>
  <c r="BP110" i="13"/>
  <c r="BO110" i="13"/>
  <c r="BN110" i="13"/>
  <c r="BJ110" i="13"/>
  <c r="BI110" i="13"/>
  <c r="BH110" i="13"/>
  <c r="BG110" i="13"/>
  <c r="BF110" i="13"/>
  <c r="BE110" i="13"/>
  <c r="BA110" i="13"/>
  <c r="AZ110" i="13"/>
  <c r="AY110" i="13"/>
  <c r="AX110" i="13"/>
  <c r="AW110" i="13"/>
  <c r="AV110" i="13"/>
  <c r="AR110" i="13"/>
  <c r="AQ110" i="13"/>
  <c r="AP110" i="13"/>
  <c r="AO110" i="13"/>
  <c r="AN110" i="13"/>
  <c r="AM110" i="13"/>
  <c r="AI110" i="13"/>
  <c r="AH110" i="13"/>
  <c r="AG110" i="13"/>
  <c r="AF110" i="13"/>
  <c r="AE110" i="13"/>
  <c r="AD110" i="13"/>
  <c r="Z110" i="13"/>
  <c r="Y110" i="13"/>
  <c r="X110" i="13"/>
  <c r="W110" i="13"/>
  <c r="V110" i="13"/>
  <c r="U110" i="13"/>
  <c r="Q110" i="13"/>
  <c r="P110" i="13"/>
  <c r="O110" i="13"/>
  <c r="N110" i="13"/>
  <c r="M110" i="13"/>
  <c r="L110" i="13"/>
  <c r="H110" i="13"/>
  <c r="G110" i="13"/>
  <c r="F110" i="13"/>
  <c r="E110" i="13"/>
  <c r="D110" i="13"/>
  <c r="C110" i="13"/>
  <c r="BS109" i="13"/>
  <c r="BR109" i="13"/>
  <c r="BQ109" i="13"/>
  <c r="BP109" i="13"/>
  <c r="BO109" i="13"/>
  <c r="BN109" i="13"/>
  <c r="BJ109" i="13"/>
  <c r="BI109" i="13"/>
  <c r="BH109" i="13"/>
  <c r="BG109" i="13"/>
  <c r="BF109" i="13"/>
  <c r="BE109" i="13"/>
  <c r="BA109" i="13"/>
  <c r="AZ109" i="13"/>
  <c r="AY109" i="13"/>
  <c r="AX109" i="13"/>
  <c r="AW109" i="13"/>
  <c r="AV109" i="13"/>
  <c r="AR109" i="13"/>
  <c r="AQ109" i="13"/>
  <c r="AP109" i="13"/>
  <c r="AO109" i="13"/>
  <c r="AN109" i="13"/>
  <c r="AM109" i="13"/>
  <c r="AI109" i="13"/>
  <c r="AH109" i="13"/>
  <c r="AG109" i="13"/>
  <c r="AF109" i="13"/>
  <c r="AE109" i="13"/>
  <c r="AD109" i="13"/>
  <c r="Z109" i="13"/>
  <c r="Y109" i="13"/>
  <c r="X109" i="13"/>
  <c r="W109" i="13"/>
  <c r="V109" i="13"/>
  <c r="U109" i="13"/>
  <c r="Q109" i="13"/>
  <c r="P109" i="13"/>
  <c r="O109" i="13"/>
  <c r="N109" i="13"/>
  <c r="M109" i="13"/>
  <c r="L109" i="13"/>
  <c r="H109" i="13"/>
  <c r="G109" i="13"/>
  <c r="F109" i="13"/>
  <c r="E109" i="13"/>
  <c r="D109" i="13"/>
  <c r="C109" i="13"/>
  <c r="BS108" i="13"/>
  <c r="BR108" i="13"/>
  <c r="BQ108" i="13"/>
  <c r="BP108" i="13"/>
  <c r="BO108" i="13"/>
  <c r="BN108" i="13"/>
  <c r="BJ108" i="13"/>
  <c r="BI108" i="13"/>
  <c r="BH108" i="13"/>
  <c r="BG108" i="13"/>
  <c r="BF108" i="13"/>
  <c r="BE108" i="13"/>
  <c r="BA108" i="13"/>
  <c r="AZ108" i="13"/>
  <c r="AY108" i="13"/>
  <c r="AX108" i="13"/>
  <c r="AW108" i="13"/>
  <c r="AV108" i="13"/>
  <c r="AR108" i="13"/>
  <c r="AQ108" i="13"/>
  <c r="AP108" i="13"/>
  <c r="AO108" i="13"/>
  <c r="AN108" i="13"/>
  <c r="AM108" i="13"/>
  <c r="AI108" i="13"/>
  <c r="AH108" i="13"/>
  <c r="AG108" i="13"/>
  <c r="AF108" i="13"/>
  <c r="AE108" i="13"/>
  <c r="AD108" i="13"/>
  <c r="Z108" i="13"/>
  <c r="Y108" i="13"/>
  <c r="X108" i="13"/>
  <c r="W108" i="13"/>
  <c r="V108" i="13"/>
  <c r="U108" i="13"/>
  <c r="Q108" i="13"/>
  <c r="P108" i="13"/>
  <c r="O108" i="13"/>
  <c r="N108" i="13"/>
  <c r="M108" i="13"/>
  <c r="L108" i="13"/>
  <c r="H108" i="13"/>
  <c r="G108" i="13"/>
  <c r="F108" i="13"/>
  <c r="E108" i="13"/>
  <c r="D108" i="13"/>
  <c r="C108" i="13"/>
  <c r="BS107" i="13"/>
  <c r="BR107" i="13"/>
  <c r="BQ107" i="13"/>
  <c r="BP107" i="13"/>
  <c r="BO107" i="13"/>
  <c r="BN107" i="13"/>
  <c r="BJ107" i="13"/>
  <c r="BI107" i="13"/>
  <c r="BH107" i="13"/>
  <c r="BG107" i="13"/>
  <c r="BF107" i="13"/>
  <c r="BE107" i="13"/>
  <c r="BA107" i="13"/>
  <c r="AZ107" i="13"/>
  <c r="AY107" i="13"/>
  <c r="AX107" i="13"/>
  <c r="AW107" i="13"/>
  <c r="AV107" i="13"/>
  <c r="AR107" i="13"/>
  <c r="AQ107" i="13"/>
  <c r="AP107" i="13"/>
  <c r="AO107" i="13"/>
  <c r="AN107" i="13"/>
  <c r="AM107" i="13"/>
  <c r="AI107" i="13"/>
  <c r="AH107" i="13"/>
  <c r="AG107" i="13"/>
  <c r="AF107" i="13"/>
  <c r="AE107" i="13"/>
  <c r="AD107" i="13"/>
  <c r="Z107" i="13"/>
  <c r="Y107" i="13"/>
  <c r="X107" i="13"/>
  <c r="W107" i="13"/>
  <c r="V107" i="13"/>
  <c r="U107" i="13"/>
  <c r="Q107" i="13"/>
  <c r="P107" i="13"/>
  <c r="O107" i="13"/>
  <c r="N107" i="13"/>
  <c r="M107" i="13"/>
  <c r="L107" i="13"/>
  <c r="H107" i="13"/>
  <c r="G107" i="13"/>
  <c r="F107" i="13"/>
  <c r="E107" i="13"/>
  <c r="D107" i="13"/>
  <c r="C107" i="13"/>
  <c r="BS106" i="13"/>
  <c r="BR106" i="13"/>
  <c r="BQ106" i="13"/>
  <c r="BP106" i="13"/>
  <c r="BO106" i="13"/>
  <c r="BN106" i="13"/>
  <c r="BJ106" i="13"/>
  <c r="BI106" i="13"/>
  <c r="BH106" i="13"/>
  <c r="BG106" i="13"/>
  <c r="BF106" i="13"/>
  <c r="BE106" i="13"/>
  <c r="BA106" i="13"/>
  <c r="AZ106" i="13"/>
  <c r="AY106" i="13"/>
  <c r="AX106" i="13"/>
  <c r="AW106" i="13"/>
  <c r="AV106" i="13"/>
  <c r="AR106" i="13"/>
  <c r="AQ106" i="13"/>
  <c r="AP106" i="13"/>
  <c r="AO106" i="13"/>
  <c r="AN106" i="13"/>
  <c r="AM106" i="13"/>
  <c r="AI106" i="13"/>
  <c r="AH106" i="13"/>
  <c r="AG106" i="13"/>
  <c r="AF106" i="13"/>
  <c r="AE106" i="13"/>
  <c r="AD106" i="13"/>
  <c r="Z106" i="13"/>
  <c r="Y106" i="13"/>
  <c r="X106" i="13"/>
  <c r="W106" i="13"/>
  <c r="V106" i="13"/>
  <c r="U106" i="13"/>
  <c r="Q106" i="13"/>
  <c r="P106" i="13"/>
  <c r="O106" i="13"/>
  <c r="N106" i="13"/>
  <c r="M106" i="13"/>
  <c r="L106" i="13"/>
  <c r="H106" i="13"/>
  <c r="G106" i="13"/>
  <c r="F106" i="13"/>
  <c r="E106" i="13"/>
  <c r="D106" i="13"/>
  <c r="C106" i="13"/>
  <c r="BS105" i="13"/>
  <c r="BR105" i="13"/>
  <c r="BQ105" i="13"/>
  <c r="BP105" i="13"/>
  <c r="BO105" i="13"/>
  <c r="BN105" i="13"/>
  <c r="BJ105" i="13"/>
  <c r="BI105" i="13"/>
  <c r="BH105" i="13"/>
  <c r="BG105" i="13"/>
  <c r="BF105" i="13"/>
  <c r="BE105" i="13"/>
  <c r="BA105" i="13"/>
  <c r="AZ105" i="13"/>
  <c r="AY105" i="13"/>
  <c r="AX105" i="13"/>
  <c r="AW105" i="13"/>
  <c r="AV105" i="13"/>
  <c r="AR105" i="13"/>
  <c r="AQ105" i="13"/>
  <c r="AP105" i="13"/>
  <c r="AO105" i="13"/>
  <c r="AN105" i="13"/>
  <c r="AM105" i="13"/>
  <c r="AI105" i="13"/>
  <c r="AH105" i="13"/>
  <c r="AG105" i="13"/>
  <c r="AF105" i="13"/>
  <c r="AE105" i="13"/>
  <c r="AD105" i="13"/>
  <c r="Z105" i="13"/>
  <c r="Y105" i="13"/>
  <c r="X105" i="13"/>
  <c r="W105" i="13"/>
  <c r="V105" i="13"/>
  <c r="U105" i="13"/>
  <c r="Q105" i="13"/>
  <c r="P105" i="13"/>
  <c r="O105" i="13"/>
  <c r="N105" i="13"/>
  <c r="M105" i="13"/>
  <c r="L105" i="13"/>
  <c r="H105" i="13"/>
  <c r="G105" i="13"/>
  <c r="F105" i="13"/>
  <c r="E105" i="13"/>
  <c r="D105" i="13"/>
  <c r="C105" i="13"/>
  <c r="BS104" i="13"/>
  <c r="BR104" i="13"/>
  <c r="BQ104" i="13"/>
  <c r="BP104" i="13"/>
  <c r="BO104" i="13"/>
  <c r="BN104" i="13"/>
  <c r="BJ104" i="13"/>
  <c r="BI104" i="13"/>
  <c r="BH104" i="13"/>
  <c r="BG104" i="13"/>
  <c r="BF104" i="13"/>
  <c r="BE104" i="13"/>
  <c r="BA104" i="13"/>
  <c r="AZ104" i="13"/>
  <c r="AY104" i="13"/>
  <c r="AX104" i="13"/>
  <c r="AW104" i="13"/>
  <c r="AV104" i="13"/>
  <c r="AR104" i="13"/>
  <c r="AQ104" i="13"/>
  <c r="AP104" i="13"/>
  <c r="AO104" i="13"/>
  <c r="AN104" i="13"/>
  <c r="AM104" i="13"/>
  <c r="AI104" i="13"/>
  <c r="AH104" i="13"/>
  <c r="AG104" i="13"/>
  <c r="AF104" i="13"/>
  <c r="AE104" i="13"/>
  <c r="AD104" i="13"/>
  <c r="Z104" i="13"/>
  <c r="Y104" i="13"/>
  <c r="X104" i="13"/>
  <c r="W104" i="13"/>
  <c r="V104" i="13"/>
  <c r="U104" i="13"/>
  <c r="Q104" i="13"/>
  <c r="P104" i="13"/>
  <c r="O104" i="13"/>
  <c r="N104" i="13"/>
  <c r="M104" i="13"/>
  <c r="L104" i="13"/>
  <c r="H104" i="13"/>
  <c r="G104" i="13"/>
  <c r="F104" i="13"/>
  <c r="E104" i="13"/>
  <c r="D104" i="13"/>
  <c r="C104" i="13"/>
  <c r="BS103" i="13"/>
  <c r="BR103" i="13"/>
  <c r="BQ103" i="13"/>
  <c r="BP103" i="13"/>
  <c r="BO103" i="13"/>
  <c r="BN103" i="13"/>
  <c r="BJ103" i="13"/>
  <c r="BI103" i="13"/>
  <c r="BH103" i="13"/>
  <c r="BG103" i="13"/>
  <c r="BF103" i="13"/>
  <c r="BE103" i="13"/>
  <c r="BA103" i="13"/>
  <c r="AZ103" i="13"/>
  <c r="AY103" i="13"/>
  <c r="AX103" i="13"/>
  <c r="AW103" i="13"/>
  <c r="AV103" i="13"/>
  <c r="AR103" i="13"/>
  <c r="AQ103" i="13"/>
  <c r="AP103" i="13"/>
  <c r="AO103" i="13"/>
  <c r="AN103" i="13"/>
  <c r="AM103" i="13"/>
  <c r="AI103" i="13"/>
  <c r="AH103" i="13"/>
  <c r="AG103" i="13"/>
  <c r="AF103" i="13"/>
  <c r="AE103" i="13"/>
  <c r="AD103" i="13"/>
  <c r="Z103" i="13"/>
  <c r="Y103" i="13"/>
  <c r="X103" i="13"/>
  <c r="W103" i="13"/>
  <c r="V103" i="13"/>
  <c r="U103" i="13"/>
  <c r="Q103" i="13"/>
  <c r="P103" i="13"/>
  <c r="O103" i="13"/>
  <c r="N103" i="13"/>
  <c r="M103" i="13"/>
  <c r="L103" i="13"/>
  <c r="H103" i="13"/>
  <c r="G103" i="13"/>
  <c r="F103" i="13"/>
  <c r="E103" i="13"/>
  <c r="D103" i="13"/>
  <c r="C103" i="13"/>
  <c r="BS102" i="13"/>
  <c r="BR102" i="13"/>
  <c r="BQ102" i="13"/>
  <c r="BP102" i="13"/>
  <c r="BO102" i="13"/>
  <c r="BN102" i="13"/>
  <c r="BJ102" i="13"/>
  <c r="BI102" i="13"/>
  <c r="BH102" i="13"/>
  <c r="BG102" i="13"/>
  <c r="BF102" i="13"/>
  <c r="BE102" i="13"/>
  <c r="BA102" i="13"/>
  <c r="AZ102" i="13"/>
  <c r="AY102" i="13"/>
  <c r="AX102" i="13"/>
  <c r="AW102" i="13"/>
  <c r="AV102" i="13"/>
  <c r="AR102" i="13"/>
  <c r="AQ102" i="13"/>
  <c r="AP102" i="13"/>
  <c r="AO102" i="13"/>
  <c r="AN102" i="13"/>
  <c r="AM102" i="13"/>
  <c r="AI102" i="13"/>
  <c r="AH102" i="13"/>
  <c r="AG102" i="13"/>
  <c r="AF102" i="13"/>
  <c r="AE102" i="13"/>
  <c r="AD102" i="13"/>
  <c r="Z102" i="13"/>
  <c r="Y102" i="13"/>
  <c r="X102" i="13"/>
  <c r="W102" i="13"/>
  <c r="V102" i="13"/>
  <c r="U102" i="13"/>
  <c r="Q102" i="13"/>
  <c r="P102" i="13"/>
  <c r="O102" i="13"/>
  <c r="N102" i="13"/>
  <c r="M102" i="13"/>
  <c r="L102" i="13"/>
  <c r="H102" i="13"/>
  <c r="G102" i="13"/>
  <c r="F102" i="13"/>
  <c r="E102" i="13"/>
  <c r="D102" i="13"/>
  <c r="C102" i="13"/>
  <c r="BS101" i="13"/>
  <c r="BR101" i="13"/>
  <c r="BQ101" i="13"/>
  <c r="BP101" i="13"/>
  <c r="BO101" i="13"/>
  <c r="BN101" i="13"/>
  <c r="BJ101" i="13"/>
  <c r="BI101" i="13"/>
  <c r="BH101" i="13"/>
  <c r="BG101" i="13"/>
  <c r="BF101" i="13"/>
  <c r="BE101" i="13"/>
  <c r="BA101" i="13"/>
  <c r="AZ101" i="13"/>
  <c r="AY101" i="13"/>
  <c r="AX101" i="13"/>
  <c r="AW101" i="13"/>
  <c r="AV101" i="13"/>
  <c r="AR101" i="13"/>
  <c r="AQ101" i="13"/>
  <c r="AP101" i="13"/>
  <c r="AO101" i="13"/>
  <c r="AN101" i="13"/>
  <c r="AM101" i="13"/>
  <c r="AI101" i="13"/>
  <c r="AH101" i="13"/>
  <c r="AG101" i="13"/>
  <c r="AF101" i="13"/>
  <c r="AE101" i="13"/>
  <c r="AD101" i="13"/>
  <c r="Z101" i="13"/>
  <c r="Y101" i="13"/>
  <c r="X101" i="13"/>
  <c r="W101" i="13"/>
  <c r="V101" i="13"/>
  <c r="U101" i="13"/>
  <c r="Q101" i="13"/>
  <c r="P101" i="13"/>
  <c r="O101" i="13"/>
  <c r="N101" i="13"/>
  <c r="M101" i="13"/>
  <c r="L101" i="13"/>
  <c r="H101" i="13"/>
  <c r="G101" i="13"/>
  <c r="F101" i="13"/>
  <c r="E101" i="13"/>
  <c r="D101" i="13"/>
  <c r="C101" i="13"/>
  <c r="BS100" i="13"/>
  <c r="BR100" i="13"/>
  <c r="BQ100" i="13"/>
  <c r="BP100" i="13"/>
  <c r="BO100" i="13"/>
  <c r="BN100" i="13"/>
  <c r="BJ100" i="13"/>
  <c r="BI100" i="13"/>
  <c r="BH100" i="13"/>
  <c r="BG100" i="13"/>
  <c r="BF100" i="13"/>
  <c r="BE100" i="13"/>
  <c r="BA100" i="13"/>
  <c r="AZ100" i="13"/>
  <c r="AY100" i="13"/>
  <c r="AX100" i="13"/>
  <c r="AW100" i="13"/>
  <c r="AV100" i="13"/>
  <c r="AR100" i="13"/>
  <c r="AQ100" i="13"/>
  <c r="AP100" i="13"/>
  <c r="AO100" i="13"/>
  <c r="AN100" i="13"/>
  <c r="AM100" i="13"/>
  <c r="AI100" i="13"/>
  <c r="AH100" i="13"/>
  <c r="AG100" i="13"/>
  <c r="AF100" i="13"/>
  <c r="AE100" i="13"/>
  <c r="AD100" i="13"/>
  <c r="Z100" i="13"/>
  <c r="Y100" i="13"/>
  <c r="X100" i="13"/>
  <c r="W100" i="13"/>
  <c r="V100" i="13"/>
  <c r="U100" i="13"/>
  <c r="Q100" i="13"/>
  <c r="P100" i="13"/>
  <c r="O100" i="13"/>
  <c r="N100" i="13"/>
  <c r="M100" i="13"/>
  <c r="L100" i="13"/>
  <c r="H100" i="13"/>
  <c r="G100" i="13"/>
  <c r="F100" i="13"/>
  <c r="E100" i="13"/>
  <c r="D100" i="13"/>
  <c r="C100" i="13"/>
  <c r="BS99" i="13"/>
  <c r="BR99" i="13"/>
  <c r="BQ99" i="13"/>
  <c r="BP99" i="13"/>
  <c r="BO99" i="13"/>
  <c r="BN99" i="13"/>
  <c r="BJ99" i="13"/>
  <c r="BI99" i="13"/>
  <c r="BH99" i="13"/>
  <c r="BG99" i="13"/>
  <c r="BF99" i="13"/>
  <c r="BE99" i="13"/>
  <c r="BA99" i="13"/>
  <c r="AZ99" i="13"/>
  <c r="AY99" i="13"/>
  <c r="AX99" i="13"/>
  <c r="AW99" i="13"/>
  <c r="AV99" i="13"/>
  <c r="AR99" i="13"/>
  <c r="AQ99" i="13"/>
  <c r="AP99" i="13"/>
  <c r="AO99" i="13"/>
  <c r="AN99" i="13"/>
  <c r="AM99" i="13"/>
  <c r="AI99" i="13"/>
  <c r="AH99" i="13"/>
  <c r="AG99" i="13"/>
  <c r="AF99" i="13"/>
  <c r="AE99" i="13"/>
  <c r="AD99" i="13"/>
  <c r="Z99" i="13"/>
  <c r="Y99" i="13"/>
  <c r="X99" i="13"/>
  <c r="W99" i="13"/>
  <c r="V99" i="13"/>
  <c r="U99" i="13"/>
  <c r="Q99" i="13"/>
  <c r="P99" i="13"/>
  <c r="O99" i="13"/>
  <c r="N99" i="13"/>
  <c r="M99" i="13"/>
  <c r="L99" i="13"/>
  <c r="H99" i="13"/>
  <c r="G99" i="13"/>
  <c r="F99" i="13"/>
  <c r="E99" i="13"/>
  <c r="D99" i="13"/>
  <c r="C99" i="13"/>
  <c r="BS98" i="13"/>
  <c r="BR98" i="13"/>
  <c r="BQ98" i="13"/>
  <c r="BP98" i="13"/>
  <c r="BO98" i="13"/>
  <c r="BN98" i="13"/>
  <c r="BJ98" i="13"/>
  <c r="BI98" i="13"/>
  <c r="BH98" i="13"/>
  <c r="BG98" i="13"/>
  <c r="BF98" i="13"/>
  <c r="BE98" i="13"/>
  <c r="BA98" i="13"/>
  <c r="AZ98" i="13"/>
  <c r="AY98" i="13"/>
  <c r="AX98" i="13"/>
  <c r="AW98" i="13"/>
  <c r="AV98" i="13"/>
  <c r="AR98" i="13"/>
  <c r="AQ98" i="13"/>
  <c r="AP98" i="13"/>
  <c r="AO98" i="13"/>
  <c r="AN98" i="13"/>
  <c r="AM98" i="13"/>
  <c r="AI98" i="13"/>
  <c r="AH98" i="13"/>
  <c r="AG98" i="13"/>
  <c r="AF98" i="13"/>
  <c r="AE98" i="13"/>
  <c r="AD98" i="13"/>
  <c r="Z98" i="13"/>
  <c r="Y98" i="13"/>
  <c r="X98" i="13"/>
  <c r="W98" i="13"/>
  <c r="V98" i="13"/>
  <c r="U98" i="13"/>
  <c r="Q98" i="13"/>
  <c r="P98" i="13"/>
  <c r="O98" i="13"/>
  <c r="N98" i="13"/>
  <c r="M98" i="13"/>
  <c r="L98" i="13"/>
  <c r="H98" i="13"/>
  <c r="G98" i="13"/>
  <c r="F98" i="13"/>
  <c r="E98" i="13"/>
  <c r="D98" i="13"/>
  <c r="C98" i="13"/>
  <c r="BS97" i="13"/>
  <c r="BR97" i="13"/>
  <c r="BQ97" i="13"/>
  <c r="BP97" i="13"/>
  <c r="BO97" i="13"/>
  <c r="BN97" i="13"/>
  <c r="BJ97" i="13"/>
  <c r="BI97" i="13"/>
  <c r="BH97" i="13"/>
  <c r="BG97" i="13"/>
  <c r="BF97" i="13"/>
  <c r="BE97" i="13"/>
  <c r="BA97" i="13"/>
  <c r="AZ97" i="13"/>
  <c r="AY97" i="13"/>
  <c r="AX97" i="13"/>
  <c r="AW97" i="13"/>
  <c r="AV97" i="13"/>
  <c r="AR97" i="13"/>
  <c r="AQ97" i="13"/>
  <c r="AP97" i="13"/>
  <c r="AO97" i="13"/>
  <c r="AN97" i="13"/>
  <c r="AM97" i="13"/>
  <c r="AI97" i="13"/>
  <c r="AH97" i="13"/>
  <c r="AG97" i="13"/>
  <c r="AF97" i="13"/>
  <c r="AE97" i="13"/>
  <c r="AD97" i="13"/>
  <c r="Z97" i="13"/>
  <c r="Y97" i="13"/>
  <c r="X97" i="13"/>
  <c r="W97" i="13"/>
  <c r="V97" i="13"/>
  <c r="U97" i="13"/>
  <c r="Q97" i="13"/>
  <c r="P97" i="13"/>
  <c r="O97" i="13"/>
  <c r="N97" i="13"/>
  <c r="M97" i="13"/>
  <c r="L97" i="13"/>
  <c r="H97" i="13"/>
  <c r="G97" i="13"/>
  <c r="F97" i="13"/>
  <c r="E97" i="13"/>
  <c r="D97" i="13"/>
  <c r="C97" i="13"/>
  <c r="BS96" i="13"/>
  <c r="BR96" i="13"/>
  <c r="BQ96" i="13"/>
  <c r="BP96" i="13"/>
  <c r="BO96" i="13"/>
  <c r="BN96" i="13"/>
  <c r="BJ96" i="13"/>
  <c r="BI96" i="13"/>
  <c r="BH96" i="13"/>
  <c r="BG96" i="13"/>
  <c r="BF96" i="13"/>
  <c r="BE96" i="13"/>
  <c r="BA96" i="13"/>
  <c r="AZ96" i="13"/>
  <c r="AY96" i="13"/>
  <c r="AX96" i="13"/>
  <c r="AW96" i="13"/>
  <c r="AV96" i="13"/>
  <c r="AR96" i="13"/>
  <c r="AQ96" i="13"/>
  <c r="AP96" i="13"/>
  <c r="AO96" i="13"/>
  <c r="AN96" i="13"/>
  <c r="AM96" i="13"/>
  <c r="AI96" i="13"/>
  <c r="AH96" i="13"/>
  <c r="AG96" i="13"/>
  <c r="AF96" i="13"/>
  <c r="AE96" i="13"/>
  <c r="AD96" i="13"/>
  <c r="Z96" i="13"/>
  <c r="Y96" i="13"/>
  <c r="X96" i="13"/>
  <c r="W96" i="13"/>
  <c r="V96" i="13"/>
  <c r="U96" i="13"/>
  <c r="Q96" i="13"/>
  <c r="P96" i="13"/>
  <c r="O96" i="13"/>
  <c r="N96" i="13"/>
  <c r="M96" i="13"/>
  <c r="L96" i="13"/>
  <c r="H96" i="13"/>
  <c r="G96" i="13"/>
  <c r="F96" i="13"/>
  <c r="E96" i="13"/>
  <c r="D96" i="13"/>
  <c r="C96" i="13"/>
  <c r="BS95" i="13"/>
  <c r="BR95" i="13"/>
  <c r="BQ95" i="13"/>
  <c r="BP95" i="13"/>
  <c r="BO95" i="13"/>
  <c r="BN95" i="13"/>
  <c r="BJ95" i="13"/>
  <c r="BI95" i="13"/>
  <c r="BH95" i="13"/>
  <c r="BG95" i="13"/>
  <c r="BF95" i="13"/>
  <c r="BE95" i="13"/>
  <c r="BA95" i="13"/>
  <c r="AZ95" i="13"/>
  <c r="AY95" i="13"/>
  <c r="AX95" i="13"/>
  <c r="AW95" i="13"/>
  <c r="AV95" i="13"/>
  <c r="AR95" i="13"/>
  <c r="AQ95" i="13"/>
  <c r="AP95" i="13"/>
  <c r="AO95" i="13"/>
  <c r="AN95" i="13"/>
  <c r="AM95" i="13"/>
  <c r="AI95" i="13"/>
  <c r="AH95" i="13"/>
  <c r="AG95" i="13"/>
  <c r="AF95" i="13"/>
  <c r="AE95" i="13"/>
  <c r="AD95" i="13"/>
  <c r="Z95" i="13"/>
  <c r="Y95" i="13"/>
  <c r="X95" i="13"/>
  <c r="W95" i="13"/>
  <c r="V95" i="13"/>
  <c r="U95" i="13"/>
  <c r="Q95" i="13"/>
  <c r="P95" i="13"/>
  <c r="O95" i="13"/>
  <c r="N95" i="13"/>
  <c r="M95" i="13"/>
  <c r="L95" i="13"/>
  <c r="H95" i="13"/>
  <c r="G95" i="13"/>
  <c r="F95" i="13"/>
  <c r="E95" i="13"/>
  <c r="D95" i="13"/>
  <c r="C95" i="13"/>
  <c r="BS94" i="13"/>
  <c r="BR94" i="13"/>
  <c r="BQ94" i="13"/>
  <c r="BP94" i="13"/>
  <c r="BO94" i="13"/>
  <c r="BN94" i="13"/>
  <c r="BJ94" i="13"/>
  <c r="BI94" i="13"/>
  <c r="BH94" i="13"/>
  <c r="BG94" i="13"/>
  <c r="BF94" i="13"/>
  <c r="BE94" i="13"/>
  <c r="BA94" i="13"/>
  <c r="AZ94" i="13"/>
  <c r="AY94" i="13"/>
  <c r="AX94" i="13"/>
  <c r="AW94" i="13"/>
  <c r="AV94" i="13"/>
  <c r="AR94" i="13"/>
  <c r="AQ94" i="13"/>
  <c r="AP94" i="13"/>
  <c r="AO94" i="13"/>
  <c r="AN94" i="13"/>
  <c r="AM94" i="13"/>
  <c r="AI94" i="13"/>
  <c r="AH94" i="13"/>
  <c r="AG94" i="13"/>
  <c r="AF94" i="13"/>
  <c r="AE94" i="13"/>
  <c r="AD94" i="13"/>
  <c r="Z94" i="13"/>
  <c r="Y94" i="13"/>
  <c r="X94" i="13"/>
  <c r="W94" i="13"/>
  <c r="V94" i="13"/>
  <c r="U94" i="13"/>
  <c r="Q94" i="13"/>
  <c r="P94" i="13"/>
  <c r="O94" i="13"/>
  <c r="N94" i="13"/>
  <c r="M94" i="13"/>
  <c r="L94" i="13"/>
  <c r="H94" i="13"/>
  <c r="G94" i="13"/>
  <c r="F94" i="13"/>
  <c r="E94" i="13"/>
  <c r="D94" i="13"/>
  <c r="C94" i="13"/>
  <c r="BS93" i="13"/>
  <c r="BR93" i="13"/>
  <c r="BQ93" i="13"/>
  <c r="BP93" i="13"/>
  <c r="BO93" i="13"/>
  <c r="BN93" i="13"/>
  <c r="BJ93" i="13"/>
  <c r="BI93" i="13"/>
  <c r="BH93" i="13"/>
  <c r="BG93" i="13"/>
  <c r="BF93" i="13"/>
  <c r="BE93" i="13"/>
  <c r="BA93" i="13"/>
  <c r="AZ93" i="13"/>
  <c r="AY93" i="13"/>
  <c r="AX93" i="13"/>
  <c r="AW93" i="13"/>
  <c r="AV93" i="13"/>
  <c r="AR93" i="13"/>
  <c r="AQ93" i="13"/>
  <c r="AP93" i="13"/>
  <c r="AO93" i="13"/>
  <c r="AN93" i="13"/>
  <c r="AM93" i="13"/>
  <c r="AI93" i="13"/>
  <c r="AH93" i="13"/>
  <c r="AG93" i="13"/>
  <c r="AF93" i="13"/>
  <c r="AE93" i="13"/>
  <c r="AD93" i="13"/>
  <c r="Z93" i="13"/>
  <c r="Y93" i="13"/>
  <c r="X93" i="13"/>
  <c r="W93" i="13"/>
  <c r="V93" i="13"/>
  <c r="U93" i="13"/>
  <c r="Q93" i="13"/>
  <c r="P93" i="13"/>
  <c r="O93" i="13"/>
  <c r="N93" i="13"/>
  <c r="M93" i="13"/>
  <c r="L93" i="13"/>
  <c r="H93" i="13"/>
  <c r="G93" i="13"/>
  <c r="F93" i="13"/>
  <c r="E93" i="13"/>
  <c r="D93" i="13"/>
  <c r="C93" i="13"/>
  <c r="BS92" i="13"/>
  <c r="BR92" i="13"/>
  <c r="BQ92" i="13"/>
  <c r="BP92" i="13"/>
  <c r="BO92" i="13"/>
  <c r="BN92" i="13"/>
  <c r="BJ92" i="13"/>
  <c r="BI92" i="13"/>
  <c r="BH92" i="13"/>
  <c r="BG92" i="13"/>
  <c r="BF92" i="13"/>
  <c r="BE92" i="13"/>
  <c r="BA92" i="13"/>
  <c r="AZ92" i="13"/>
  <c r="AY92" i="13"/>
  <c r="AX92" i="13"/>
  <c r="AW92" i="13"/>
  <c r="AV92" i="13"/>
  <c r="AR92" i="13"/>
  <c r="AQ92" i="13"/>
  <c r="AP92" i="13"/>
  <c r="AO92" i="13"/>
  <c r="AN92" i="13"/>
  <c r="AM92" i="13"/>
  <c r="AI92" i="13"/>
  <c r="AH92" i="13"/>
  <c r="AG92" i="13"/>
  <c r="AF92" i="13"/>
  <c r="AE92" i="13"/>
  <c r="AD92" i="13"/>
  <c r="Z92" i="13"/>
  <c r="Y92" i="13"/>
  <c r="X92" i="13"/>
  <c r="W92" i="13"/>
  <c r="V92" i="13"/>
  <c r="U92" i="13"/>
  <c r="Q92" i="13"/>
  <c r="P92" i="13"/>
  <c r="O92" i="13"/>
  <c r="N92" i="13"/>
  <c r="M92" i="13"/>
  <c r="L92" i="13"/>
  <c r="H92" i="13"/>
  <c r="G92" i="13"/>
  <c r="F92" i="13"/>
  <c r="E92" i="13"/>
  <c r="D92" i="13"/>
  <c r="C92" i="13"/>
  <c r="BS91" i="13"/>
  <c r="BR91" i="13"/>
  <c r="BQ91" i="13"/>
  <c r="BP91" i="13"/>
  <c r="BO91" i="13"/>
  <c r="BN91" i="13"/>
  <c r="BJ91" i="13"/>
  <c r="BI91" i="13"/>
  <c r="BH91" i="13"/>
  <c r="BG91" i="13"/>
  <c r="BF91" i="13"/>
  <c r="BE91" i="13"/>
  <c r="BA91" i="13"/>
  <c r="AZ91" i="13"/>
  <c r="AY91" i="13"/>
  <c r="AX91" i="13"/>
  <c r="AW91" i="13"/>
  <c r="AV91" i="13"/>
  <c r="AR91" i="13"/>
  <c r="AQ91" i="13"/>
  <c r="AP91" i="13"/>
  <c r="AO91" i="13"/>
  <c r="AN91" i="13"/>
  <c r="AM91" i="13"/>
  <c r="AI91" i="13"/>
  <c r="AH91" i="13"/>
  <c r="AG91" i="13"/>
  <c r="AF91" i="13"/>
  <c r="AE91" i="13"/>
  <c r="AD91" i="13"/>
  <c r="Z91" i="13"/>
  <c r="Y91" i="13"/>
  <c r="X91" i="13"/>
  <c r="W91" i="13"/>
  <c r="V91" i="13"/>
  <c r="U91" i="13"/>
  <c r="Q91" i="13"/>
  <c r="P91" i="13"/>
  <c r="O91" i="13"/>
  <c r="N91" i="13"/>
  <c r="M91" i="13"/>
  <c r="L91" i="13"/>
  <c r="H91" i="13"/>
  <c r="G91" i="13"/>
  <c r="F91" i="13"/>
  <c r="E91" i="13"/>
  <c r="D91" i="13"/>
  <c r="C91" i="13"/>
  <c r="BS90" i="13"/>
  <c r="BR90" i="13"/>
  <c r="BQ90" i="13"/>
  <c r="BP90" i="13"/>
  <c r="BO90" i="13"/>
  <c r="BN90" i="13"/>
  <c r="BJ90" i="13"/>
  <c r="BI90" i="13"/>
  <c r="BH90" i="13"/>
  <c r="BG90" i="13"/>
  <c r="BF90" i="13"/>
  <c r="BE90" i="13"/>
  <c r="BA90" i="13"/>
  <c r="AZ90" i="13"/>
  <c r="AY90" i="13"/>
  <c r="AX90" i="13"/>
  <c r="AW90" i="13"/>
  <c r="AV90" i="13"/>
  <c r="AR90" i="13"/>
  <c r="AQ90" i="13"/>
  <c r="AP90" i="13"/>
  <c r="AO90" i="13"/>
  <c r="AN90" i="13"/>
  <c r="AM90" i="13"/>
  <c r="AI90" i="13"/>
  <c r="AH90" i="13"/>
  <c r="AG90" i="13"/>
  <c r="AF90" i="13"/>
  <c r="AE90" i="13"/>
  <c r="AD90" i="13"/>
  <c r="Z90" i="13"/>
  <c r="Y90" i="13"/>
  <c r="X90" i="13"/>
  <c r="W90" i="13"/>
  <c r="V90" i="13"/>
  <c r="U90" i="13"/>
  <c r="Q90" i="13"/>
  <c r="P90" i="13"/>
  <c r="O90" i="13"/>
  <c r="N90" i="13"/>
  <c r="M90" i="13"/>
  <c r="L90" i="13"/>
  <c r="H90" i="13"/>
  <c r="G90" i="13"/>
  <c r="F90" i="13"/>
  <c r="E90" i="13"/>
  <c r="D90" i="13"/>
  <c r="C90" i="13"/>
  <c r="BS89" i="13"/>
  <c r="BR89" i="13"/>
  <c r="BQ89" i="13"/>
  <c r="BP89" i="13"/>
  <c r="BO89" i="13"/>
  <c r="BN89" i="13"/>
  <c r="BJ89" i="13"/>
  <c r="BI89" i="13"/>
  <c r="BH89" i="13"/>
  <c r="BG89" i="13"/>
  <c r="BF89" i="13"/>
  <c r="BE89" i="13"/>
  <c r="BA89" i="13"/>
  <c r="AZ89" i="13"/>
  <c r="AY89" i="13"/>
  <c r="AX89" i="13"/>
  <c r="AW89" i="13"/>
  <c r="AV89" i="13"/>
  <c r="AR89" i="13"/>
  <c r="AQ89" i="13"/>
  <c r="AP89" i="13"/>
  <c r="AO89" i="13"/>
  <c r="AN89" i="13"/>
  <c r="AM89" i="13"/>
  <c r="AI89" i="13"/>
  <c r="AH89" i="13"/>
  <c r="AG89" i="13"/>
  <c r="AF89" i="13"/>
  <c r="AE89" i="13"/>
  <c r="AD89" i="13"/>
  <c r="Z89" i="13"/>
  <c r="Y89" i="13"/>
  <c r="X89" i="13"/>
  <c r="W89" i="13"/>
  <c r="V89" i="13"/>
  <c r="U89" i="13"/>
  <c r="Q89" i="13"/>
  <c r="P89" i="13"/>
  <c r="O89" i="13"/>
  <c r="N89" i="13"/>
  <c r="M89" i="13"/>
  <c r="L89" i="13"/>
  <c r="H89" i="13"/>
  <c r="G89" i="13"/>
  <c r="F89" i="13"/>
  <c r="E89" i="13"/>
  <c r="D89" i="13"/>
  <c r="C89" i="13"/>
  <c r="BS88" i="13"/>
  <c r="BR88" i="13"/>
  <c r="BQ88" i="13"/>
  <c r="BP88" i="13"/>
  <c r="BO88" i="13"/>
  <c r="BN88" i="13"/>
  <c r="BJ88" i="13"/>
  <c r="BI88" i="13"/>
  <c r="BH88" i="13"/>
  <c r="BG88" i="13"/>
  <c r="BF88" i="13"/>
  <c r="BE88" i="13"/>
  <c r="BA88" i="13"/>
  <c r="AZ88" i="13"/>
  <c r="AY88" i="13"/>
  <c r="AX88" i="13"/>
  <c r="AW88" i="13"/>
  <c r="AV88" i="13"/>
  <c r="AR88" i="13"/>
  <c r="AQ88" i="13"/>
  <c r="AP88" i="13"/>
  <c r="AO88" i="13"/>
  <c r="AN88" i="13"/>
  <c r="AM88" i="13"/>
  <c r="AI88" i="13"/>
  <c r="AH88" i="13"/>
  <c r="AG88" i="13"/>
  <c r="AF88" i="13"/>
  <c r="AE88" i="13"/>
  <c r="AD88" i="13"/>
  <c r="Z88" i="13"/>
  <c r="Y88" i="13"/>
  <c r="X88" i="13"/>
  <c r="W88" i="13"/>
  <c r="V88" i="13"/>
  <c r="U88" i="13"/>
  <c r="Q88" i="13"/>
  <c r="P88" i="13"/>
  <c r="O88" i="13"/>
  <c r="N88" i="13"/>
  <c r="M88" i="13"/>
  <c r="L88" i="13"/>
  <c r="H88" i="13"/>
  <c r="G88" i="13"/>
  <c r="F88" i="13"/>
  <c r="E88" i="13"/>
  <c r="D88" i="13"/>
  <c r="C88" i="13"/>
  <c r="BS87" i="13"/>
  <c r="BR87" i="13"/>
  <c r="BQ87" i="13"/>
  <c r="BP87" i="13"/>
  <c r="BO87" i="13"/>
  <c r="BN87" i="13"/>
  <c r="BJ87" i="13"/>
  <c r="BI87" i="13"/>
  <c r="BH87" i="13"/>
  <c r="BG87" i="13"/>
  <c r="BF87" i="13"/>
  <c r="BE87" i="13"/>
  <c r="BA87" i="13"/>
  <c r="AZ87" i="13"/>
  <c r="AY87" i="13"/>
  <c r="AX87" i="13"/>
  <c r="AW87" i="13"/>
  <c r="AV87" i="13"/>
  <c r="AR87" i="13"/>
  <c r="AQ87" i="13"/>
  <c r="AP87" i="13"/>
  <c r="AO87" i="13"/>
  <c r="AN87" i="13"/>
  <c r="AM87" i="13"/>
  <c r="AI87" i="13"/>
  <c r="AH87" i="13"/>
  <c r="AG87" i="13"/>
  <c r="AF87" i="13"/>
  <c r="AE87" i="13"/>
  <c r="AD87" i="13"/>
  <c r="Z87" i="13"/>
  <c r="Y87" i="13"/>
  <c r="X87" i="13"/>
  <c r="W87" i="13"/>
  <c r="V87" i="13"/>
  <c r="U87" i="13"/>
  <c r="Q87" i="13"/>
  <c r="P87" i="13"/>
  <c r="O87" i="13"/>
  <c r="N87" i="13"/>
  <c r="M87" i="13"/>
  <c r="L87" i="13"/>
  <c r="H87" i="13"/>
  <c r="G87" i="13"/>
  <c r="F87" i="13"/>
  <c r="E87" i="13"/>
  <c r="D87" i="13"/>
  <c r="C87" i="13"/>
  <c r="BS86" i="13"/>
  <c r="BR86" i="13"/>
  <c r="BQ86" i="13"/>
  <c r="BP86" i="13"/>
  <c r="BO86" i="13"/>
  <c r="BN86" i="13"/>
  <c r="BJ86" i="13"/>
  <c r="BI86" i="13"/>
  <c r="BH86" i="13"/>
  <c r="BG86" i="13"/>
  <c r="BF86" i="13"/>
  <c r="BE86" i="13"/>
  <c r="BA86" i="13"/>
  <c r="AZ86" i="13"/>
  <c r="AY86" i="13"/>
  <c r="AX86" i="13"/>
  <c r="AW86" i="13"/>
  <c r="AV86" i="13"/>
  <c r="AR86" i="13"/>
  <c r="AQ86" i="13"/>
  <c r="AP86" i="13"/>
  <c r="AO86" i="13"/>
  <c r="AN86" i="13"/>
  <c r="AM86" i="13"/>
  <c r="AI86" i="13"/>
  <c r="AH86" i="13"/>
  <c r="AG86" i="13"/>
  <c r="AF86" i="13"/>
  <c r="AE86" i="13"/>
  <c r="AD86" i="13"/>
  <c r="Z86" i="13"/>
  <c r="Y86" i="13"/>
  <c r="X86" i="13"/>
  <c r="W86" i="13"/>
  <c r="V86" i="13"/>
  <c r="U86" i="13"/>
  <c r="Q86" i="13"/>
  <c r="P86" i="13"/>
  <c r="O86" i="13"/>
  <c r="N86" i="13"/>
  <c r="M86" i="13"/>
  <c r="L86" i="13"/>
  <c r="H86" i="13"/>
  <c r="G86" i="13"/>
  <c r="F86" i="13"/>
  <c r="E86" i="13"/>
  <c r="D86" i="13"/>
  <c r="C86" i="13"/>
  <c r="BS85" i="13"/>
  <c r="BR85" i="13"/>
  <c r="BQ85" i="13"/>
  <c r="BP85" i="13"/>
  <c r="BO85" i="13"/>
  <c r="BN85" i="13"/>
  <c r="BJ85" i="13"/>
  <c r="BI85" i="13"/>
  <c r="BH85" i="13"/>
  <c r="BG85" i="13"/>
  <c r="BF85" i="13"/>
  <c r="BE85" i="13"/>
  <c r="BA85" i="13"/>
  <c r="AZ85" i="13"/>
  <c r="AY85" i="13"/>
  <c r="AX85" i="13"/>
  <c r="AW85" i="13"/>
  <c r="AV85" i="13"/>
  <c r="AR85" i="13"/>
  <c r="AQ85" i="13"/>
  <c r="AP85" i="13"/>
  <c r="AO85" i="13"/>
  <c r="AN85" i="13"/>
  <c r="AM85" i="13"/>
  <c r="AI85" i="13"/>
  <c r="AH85" i="13"/>
  <c r="AG85" i="13"/>
  <c r="AF85" i="13"/>
  <c r="AE85" i="13"/>
  <c r="AD85" i="13"/>
  <c r="Z85" i="13"/>
  <c r="Y85" i="13"/>
  <c r="X85" i="13"/>
  <c r="W85" i="13"/>
  <c r="V85" i="13"/>
  <c r="U85" i="13"/>
  <c r="Q85" i="13"/>
  <c r="P85" i="13"/>
  <c r="O85" i="13"/>
  <c r="N85" i="13"/>
  <c r="M85" i="13"/>
  <c r="L85" i="13"/>
  <c r="H85" i="13"/>
  <c r="G85" i="13"/>
  <c r="F85" i="13"/>
  <c r="E85" i="13"/>
  <c r="D85" i="13"/>
  <c r="C85" i="13"/>
  <c r="BS84" i="13"/>
  <c r="BR84" i="13"/>
  <c r="BQ84" i="13"/>
  <c r="BP84" i="13"/>
  <c r="BO84" i="13"/>
  <c r="BN84" i="13"/>
  <c r="BJ84" i="13"/>
  <c r="BI84" i="13"/>
  <c r="BH84" i="13"/>
  <c r="BG84" i="13"/>
  <c r="BF84" i="13"/>
  <c r="BE84" i="13"/>
  <c r="BA84" i="13"/>
  <c r="AZ84" i="13"/>
  <c r="AY84" i="13"/>
  <c r="AX84" i="13"/>
  <c r="AW84" i="13"/>
  <c r="AV84" i="13"/>
  <c r="AR84" i="13"/>
  <c r="AQ84" i="13"/>
  <c r="AP84" i="13"/>
  <c r="AO84" i="13"/>
  <c r="AN84" i="13"/>
  <c r="AM84" i="13"/>
  <c r="AI84" i="13"/>
  <c r="AH84" i="13"/>
  <c r="AG84" i="13"/>
  <c r="AF84" i="13"/>
  <c r="AE84" i="13"/>
  <c r="AD84" i="13"/>
  <c r="Z84" i="13"/>
  <c r="Y84" i="13"/>
  <c r="X84" i="13"/>
  <c r="W84" i="13"/>
  <c r="V84" i="13"/>
  <c r="U84" i="13"/>
  <c r="Q84" i="13"/>
  <c r="P84" i="13"/>
  <c r="O84" i="13"/>
  <c r="N84" i="13"/>
  <c r="M84" i="13"/>
  <c r="L84" i="13"/>
  <c r="H84" i="13"/>
  <c r="G84" i="13"/>
  <c r="F84" i="13"/>
  <c r="E84" i="13"/>
  <c r="D84" i="13"/>
  <c r="C84" i="13"/>
  <c r="BS83" i="13"/>
  <c r="BR83" i="13"/>
  <c r="BQ83" i="13"/>
  <c r="BP83" i="13"/>
  <c r="BO83" i="13"/>
  <c r="BN83" i="13"/>
  <c r="BJ83" i="13"/>
  <c r="BI83" i="13"/>
  <c r="BH83" i="13"/>
  <c r="BG83" i="13"/>
  <c r="BF83" i="13"/>
  <c r="BE83" i="13"/>
  <c r="BA83" i="13"/>
  <c r="AZ83" i="13"/>
  <c r="AY83" i="13"/>
  <c r="AX83" i="13"/>
  <c r="AW83" i="13"/>
  <c r="AV83" i="13"/>
  <c r="AR83" i="13"/>
  <c r="AQ83" i="13"/>
  <c r="AP83" i="13"/>
  <c r="AO83" i="13"/>
  <c r="AN83" i="13"/>
  <c r="AM83" i="13"/>
  <c r="AI83" i="13"/>
  <c r="AH83" i="13"/>
  <c r="AG83" i="13"/>
  <c r="AF83" i="13"/>
  <c r="AE83" i="13"/>
  <c r="AD83" i="13"/>
  <c r="Z83" i="13"/>
  <c r="Y83" i="13"/>
  <c r="X83" i="13"/>
  <c r="W83" i="13"/>
  <c r="V83" i="13"/>
  <c r="U83" i="13"/>
  <c r="Q83" i="13"/>
  <c r="P83" i="13"/>
  <c r="O83" i="13"/>
  <c r="N83" i="13"/>
  <c r="M83" i="13"/>
  <c r="L83" i="13"/>
  <c r="H83" i="13"/>
  <c r="G83" i="13"/>
  <c r="F83" i="13"/>
  <c r="E83" i="13"/>
  <c r="D83" i="13"/>
  <c r="C83" i="13"/>
  <c r="BS82" i="13"/>
  <c r="BR82" i="13"/>
  <c r="BQ82" i="13"/>
  <c r="BP82" i="13"/>
  <c r="BO82" i="13"/>
  <c r="BN82" i="13"/>
  <c r="BJ82" i="13"/>
  <c r="BI82" i="13"/>
  <c r="BH82" i="13"/>
  <c r="BG82" i="13"/>
  <c r="BF82" i="13"/>
  <c r="BE82" i="13"/>
  <c r="BA82" i="13"/>
  <c r="AZ82" i="13"/>
  <c r="AY82" i="13"/>
  <c r="AX82" i="13"/>
  <c r="AW82" i="13"/>
  <c r="AV82" i="13"/>
  <c r="AR82" i="13"/>
  <c r="AQ82" i="13"/>
  <c r="AP82" i="13"/>
  <c r="AO82" i="13"/>
  <c r="AN82" i="13"/>
  <c r="AM82" i="13"/>
  <c r="AI82" i="13"/>
  <c r="AH82" i="13"/>
  <c r="AG82" i="13"/>
  <c r="AF82" i="13"/>
  <c r="AE82" i="13"/>
  <c r="AD82" i="13"/>
  <c r="Z82" i="13"/>
  <c r="Y82" i="13"/>
  <c r="X82" i="13"/>
  <c r="W82" i="13"/>
  <c r="V82" i="13"/>
  <c r="U82" i="13"/>
  <c r="Q82" i="13"/>
  <c r="P82" i="13"/>
  <c r="O82" i="13"/>
  <c r="N82" i="13"/>
  <c r="M82" i="13"/>
  <c r="L82" i="13"/>
  <c r="H82" i="13"/>
  <c r="G82" i="13"/>
  <c r="F82" i="13"/>
  <c r="E82" i="13"/>
  <c r="D82" i="13"/>
  <c r="C82" i="13"/>
  <c r="BS81" i="13"/>
  <c r="BR81" i="13"/>
  <c r="BQ81" i="13"/>
  <c r="BP81" i="13"/>
  <c r="BO81" i="13"/>
  <c r="BN81" i="13"/>
  <c r="BJ81" i="13"/>
  <c r="BI81" i="13"/>
  <c r="BH81" i="13"/>
  <c r="BG81" i="13"/>
  <c r="BF81" i="13"/>
  <c r="BE81" i="13"/>
  <c r="BA81" i="13"/>
  <c r="AZ81" i="13"/>
  <c r="AY81" i="13"/>
  <c r="AX81" i="13"/>
  <c r="AW81" i="13"/>
  <c r="AV81" i="13"/>
  <c r="AR81" i="13"/>
  <c r="AQ81" i="13"/>
  <c r="AP81" i="13"/>
  <c r="AO81" i="13"/>
  <c r="AN81" i="13"/>
  <c r="AM81" i="13"/>
  <c r="AI81" i="13"/>
  <c r="AH81" i="13"/>
  <c r="AG81" i="13"/>
  <c r="AF81" i="13"/>
  <c r="AE81" i="13"/>
  <c r="AD81" i="13"/>
  <c r="Z81" i="13"/>
  <c r="Y81" i="13"/>
  <c r="X81" i="13"/>
  <c r="W81" i="13"/>
  <c r="V81" i="13"/>
  <c r="U81" i="13"/>
  <c r="Q81" i="13"/>
  <c r="P81" i="13"/>
  <c r="O81" i="13"/>
  <c r="N81" i="13"/>
  <c r="M81" i="13"/>
  <c r="L81" i="13"/>
  <c r="H81" i="13"/>
  <c r="G81" i="13"/>
  <c r="F81" i="13"/>
  <c r="E81" i="13"/>
  <c r="D81" i="13"/>
  <c r="C81" i="13"/>
  <c r="BS80" i="13"/>
  <c r="BR80" i="13"/>
  <c r="BQ80" i="13"/>
  <c r="BP80" i="13"/>
  <c r="BO80" i="13"/>
  <c r="BN80" i="13"/>
  <c r="BJ80" i="13"/>
  <c r="BI80" i="13"/>
  <c r="BH80" i="13"/>
  <c r="BG80" i="13"/>
  <c r="BF80" i="13"/>
  <c r="BE80" i="13"/>
  <c r="BA80" i="13"/>
  <c r="AZ80" i="13"/>
  <c r="AY80" i="13"/>
  <c r="AX80" i="13"/>
  <c r="AW80" i="13"/>
  <c r="AV80" i="13"/>
  <c r="AR80" i="13"/>
  <c r="AQ80" i="13"/>
  <c r="AP80" i="13"/>
  <c r="AO80" i="13"/>
  <c r="AN80" i="13"/>
  <c r="AM80" i="13"/>
  <c r="AI80" i="13"/>
  <c r="AH80" i="13"/>
  <c r="AG80" i="13"/>
  <c r="AF80" i="13"/>
  <c r="AE80" i="13"/>
  <c r="AD80" i="13"/>
  <c r="Z80" i="13"/>
  <c r="Y80" i="13"/>
  <c r="X80" i="13"/>
  <c r="W80" i="13"/>
  <c r="V80" i="13"/>
  <c r="U80" i="13"/>
  <c r="Q80" i="13"/>
  <c r="P80" i="13"/>
  <c r="O80" i="13"/>
  <c r="N80" i="13"/>
  <c r="M80" i="13"/>
  <c r="L80" i="13"/>
  <c r="H80" i="13"/>
  <c r="G80" i="13"/>
  <c r="F80" i="13"/>
  <c r="E80" i="13"/>
  <c r="D80" i="13"/>
  <c r="C80" i="13"/>
  <c r="BS79" i="13"/>
  <c r="BR79" i="13"/>
  <c r="BQ79" i="13"/>
  <c r="BP79" i="13"/>
  <c r="BO79" i="13"/>
  <c r="BN79" i="13"/>
  <c r="BJ79" i="13"/>
  <c r="BI79" i="13"/>
  <c r="BH79" i="13"/>
  <c r="BG79" i="13"/>
  <c r="BF79" i="13"/>
  <c r="BE79" i="13"/>
  <c r="BA79" i="13"/>
  <c r="AZ79" i="13"/>
  <c r="AY79" i="13"/>
  <c r="AX79" i="13"/>
  <c r="AW79" i="13"/>
  <c r="AV79" i="13"/>
  <c r="AR79" i="13"/>
  <c r="AQ79" i="13"/>
  <c r="AP79" i="13"/>
  <c r="AO79" i="13"/>
  <c r="AN79" i="13"/>
  <c r="AM79" i="13"/>
  <c r="AI79" i="13"/>
  <c r="AH79" i="13"/>
  <c r="AG79" i="13"/>
  <c r="AF79" i="13"/>
  <c r="AE79" i="13"/>
  <c r="AD79" i="13"/>
  <c r="Z79" i="13"/>
  <c r="Y79" i="13"/>
  <c r="X79" i="13"/>
  <c r="W79" i="13"/>
  <c r="V79" i="13"/>
  <c r="U79" i="13"/>
  <c r="Q79" i="13"/>
  <c r="P79" i="13"/>
  <c r="O79" i="13"/>
  <c r="N79" i="13"/>
  <c r="M79" i="13"/>
  <c r="L79" i="13"/>
  <c r="H79" i="13"/>
  <c r="G79" i="13"/>
  <c r="F79" i="13"/>
  <c r="E79" i="13"/>
  <c r="D79" i="13"/>
  <c r="C79" i="13"/>
  <c r="BS78" i="13"/>
  <c r="BR78" i="13"/>
  <c r="BQ78" i="13"/>
  <c r="BP78" i="13"/>
  <c r="BO78" i="13"/>
  <c r="BN78" i="13"/>
  <c r="BJ78" i="13"/>
  <c r="BI78" i="13"/>
  <c r="BH78" i="13"/>
  <c r="BG78" i="13"/>
  <c r="BF78" i="13"/>
  <c r="BE78" i="13"/>
  <c r="BA78" i="13"/>
  <c r="AZ78" i="13"/>
  <c r="AY78" i="13"/>
  <c r="AX78" i="13"/>
  <c r="AW78" i="13"/>
  <c r="AV78" i="13"/>
  <c r="AR78" i="13"/>
  <c r="AQ78" i="13"/>
  <c r="AP78" i="13"/>
  <c r="AO78" i="13"/>
  <c r="AN78" i="13"/>
  <c r="AM78" i="13"/>
  <c r="AI78" i="13"/>
  <c r="AH78" i="13"/>
  <c r="AG78" i="13"/>
  <c r="AF78" i="13"/>
  <c r="AE78" i="13"/>
  <c r="AD78" i="13"/>
  <c r="Z78" i="13"/>
  <c r="Y78" i="13"/>
  <c r="X78" i="13"/>
  <c r="W78" i="13"/>
  <c r="V78" i="13"/>
  <c r="U78" i="13"/>
  <c r="Q78" i="13"/>
  <c r="P78" i="13"/>
  <c r="O78" i="13"/>
  <c r="N78" i="13"/>
  <c r="M78" i="13"/>
  <c r="L78" i="13"/>
  <c r="H78" i="13"/>
  <c r="G78" i="13"/>
  <c r="F78" i="13"/>
  <c r="E78" i="13"/>
  <c r="D78" i="13"/>
  <c r="C78" i="13"/>
  <c r="BS77" i="13"/>
  <c r="BR77" i="13"/>
  <c r="BQ77" i="13"/>
  <c r="BP77" i="13"/>
  <c r="BO77" i="13"/>
  <c r="BN77" i="13"/>
  <c r="BJ77" i="13"/>
  <c r="BI77" i="13"/>
  <c r="BH77" i="13"/>
  <c r="BG77" i="13"/>
  <c r="BF77" i="13"/>
  <c r="BE77" i="13"/>
  <c r="BA77" i="13"/>
  <c r="AZ77" i="13"/>
  <c r="AY77" i="13"/>
  <c r="AX77" i="13"/>
  <c r="AW77" i="13"/>
  <c r="AV77" i="13"/>
  <c r="AR77" i="13"/>
  <c r="AQ77" i="13"/>
  <c r="AP77" i="13"/>
  <c r="AO77" i="13"/>
  <c r="AN77" i="13"/>
  <c r="AM77" i="13"/>
  <c r="AI77" i="13"/>
  <c r="AH77" i="13"/>
  <c r="AG77" i="13"/>
  <c r="AF77" i="13"/>
  <c r="AE77" i="13"/>
  <c r="AD77" i="13"/>
  <c r="Z77" i="13"/>
  <c r="Y77" i="13"/>
  <c r="X77" i="13"/>
  <c r="W77" i="13"/>
  <c r="V77" i="13"/>
  <c r="U77" i="13"/>
  <c r="Q77" i="13"/>
  <c r="P77" i="13"/>
  <c r="O77" i="13"/>
  <c r="N77" i="13"/>
  <c r="M77" i="13"/>
  <c r="L77" i="13"/>
  <c r="H77" i="13"/>
  <c r="G77" i="13"/>
  <c r="F77" i="13"/>
  <c r="E77" i="13"/>
  <c r="D77" i="13"/>
  <c r="C77" i="13"/>
  <c r="BS76" i="13"/>
  <c r="BR76" i="13"/>
  <c r="BQ76" i="13"/>
  <c r="BP76" i="13"/>
  <c r="BO76" i="13"/>
  <c r="BN76" i="13"/>
  <c r="BJ76" i="13"/>
  <c r="BI76" i="13"/>
  <c r="BH76" i="13"/>
  <c r="BG76" i="13"/>
  <c r="BF76" i="13"/>
  <c r="BE76" i="13"/>
  <c r="BA76" i="13"/>
  <c r="AZ76" i="13"/>
  <c r="AY76" i="13"/>
  <c r="AX76" i="13"/>
  <c r="AW76" i="13"/>
  <c r="AV76" i="13"/>
  <c r="AR76" i="13"/>
  <c r="AQ76" i="13"/>
  <c r="AP76" i="13"/>
  <c r="AO76" i="13"/>
  <c r="AN76" i="13"/>
  <c r="AM76" i="13"/>
  <c r="AI76" i="13"/>
  <c r="AH76" i="13"/>
  <c r="AG76" i="13"/>
  <c r="AF76" i="13"/>
  <c r="AE76" i="13"/>
  <c r="AD76" i="13"/>
  <c r="Z76" i="13"/>
  <c r="Y76" i="13"/>
  <c r="X76" i="13"/>
  <c r="W76" i="13"/>
  <c r="V76" i="13"/>
  <c r="U76" i="13"/>
  <c r="Q76" i="13"/>
  <c r="P76" i="13"/>
  <c r="O76" i="13"/>
  <c r="N76" i="13"/>
  <c r="M76" i="13"/>
  <c r="L76" i="13"/>
  <c r="H76" i="13"/>
  <c r="G76" i="13"/>
  <c r="F76" i="13"/>
  <c r="E76" i="13"/>
  <c r="D76" i="13"/>
  <c r="C76" i="13"/>
  <c r="BS75" i="13"/>
  <c r="BR75" i="13"/>
  <c r="BQ75" i="13"/>
  <c r="BP75" i="13"/>
  <c r="BO75" i="13"/>
  <c r="BN75" i="13"/>
  <c r="BJ75" i="13"/>
  <c r="BI75" i="13"/>
  <c r="BH75" i="13"/>
  <c r="BG75" i="13"/>
  <c r="BF75" i="13"/>
  <c r="BE75" i="13"/>
  <c r="BA75" i="13"/>
  <c r="AZ75" i="13"/>
  <c r="AY75" i="13"/>
  <c r="AX75" i="13"/>
  <c r="AW75" i="13"/>
  <c r="AV75" i="13"/>
  <c r="AR75" i="13"/>
  <c r="AQ75" i="13"/>
  <c r="AP75" i="13"/>
  <c r="AO75" i="13"/>
  <c r="AN75" i="13"/>
  <c r="AM75" i="13"/>
  <c r="AI75" i="13"/>
  <c r="AH75" i="13"/>
  <c r="AG75" i="13"/>
  <c r="AF75" i="13"/>
  <c r="AE75" i="13"/>
  <c r="AD75" i="13"/>
  <c r="Z75" i="13"/>
  <c r="Y75" i="13"/>
  <c r="X75" i="13"/>
  <c r="W75" i="13"/>
  <c r="V75" i="13"/>
  <c r="U75" i="13"/>
  <c r="Q75" i="13"/>
  <c r="P75" i="13"/>
  <c r="O75" i="13"/>
  <c r="N75" i="13"/>
  <c r="M75" i="13"/>
  <c r="L75" i="13"/>
  <c r="H75" i="13"/>
  <c r="G75" i="13"/>
  <c r="F75" i="13"/>
  <c r="E75" i="13"/>
  <c r="D75" i="13"/>
  <c r="C75" i="13"/>
  <c r="BS74" i="13"/>
  <c r="BR74" i="13"/>
  <c r="BQ74" i="13"/>
  <c r="BP74" i="13"/>
  <c r="BO74" i="13"/>
  <c r="BN74" i="13"/>
  <c r="BJ74" i="13"/>
  <c r="BI74" i="13"/>
  <c r="BH74" i="13"/>
  <c r="BG74" i="13"/>
  <c r="BF74" i="13"/>
  <c r="BE74" i="13"/>
  <c r="BA74" i="13"/>
  <c r="AZ74" i="13"/>
  <c r="AY74" i="13"/>
  <c r="AX74" i="13"/>
  <c r="AW74" i="13"/>
  <c r="AV74" i="13"/>
  <c r="AR74" i="13"/>
  <c r="AQ74" i="13"/>
  <c r="AP74" i="13"/>
  <c r="AO74" i="13"/>
  <c r="AN74" i="13"/>
  <c r="AM74" i="13"/>
  <c r="AI74" i="13"/>
  <c r="AH74" i="13"/>
  <c r="AG74" i="13"/>
  <c r="AF74" i="13"/>
  <c r="AE74" i="13"/>
  <c r="AD74" i="13"/>
  <c r="Z74" i="13"/>
  <c r="Y74" i="13"/>
  <c r="X74" i="13"/>
  <c r="W74" i="13"/>
  <c r="V74" i="13"/>
  <c r="U74" i="13"/>
  <c r="Q74" i="13"/>
  <c r="P74" i="13"/>
  <c r="O74" i="13"/>
  <c r="N74" i="13"/>
  <c r="M74" i="13"/>
  <c r="L74" i="13"/>
  <c r="H74" i="13"/>
  <c r="G74" i="13"/>
  <c r="F74" i="13"/>
  <c r="E74" i="13"/>
  <c r="D74" i="13"/>
  <c r="C74" i="13"/>
  <c r="BS73" i="13"/>
  <c r="BR73" i="13"/>
  <c r="BQ73" i="13"/>
  <c r="BP73" i="13"/>
  <c r="BO73" i="13"/>
  <c r="BN73" i="13"/>
  <c r="BJ73" i="13"/>
  <c r="BI73" i="13"/>
  <c r="BH73" i="13"/>
  <c r="BG73" i="13"/>
  <c r="BF73" i="13"/>
  <c r="BE73" i="13"/>
  <c r="BA73" i="13"/>
  <c r="AZ73" i="13"/>
  <c r="AY73" i="13"/>
  <c r="AX73" i="13"/>
  <c r="AW73" i="13"/>
  <c r="AV73" i="13"/>
  <c r="AR73" i="13"/>
  <c r="AQ73" i="13"/>
  <c r="AP73" i="13"/>
  <c r="AO73" i="13"/>
  <c r="AN73" i="13"/>
  <c r="AM73" i="13"/>
  <c r="AI73" i="13"/>
  <c r="AH73" i="13"/>
  <c r="AG73" i="13"/>
  <c r="AF73" i="13"/>
  <c r="AE73" i="13"/>
  <c r="AD73" i="13"/>
  <c r="Z73" i="13"/>
  <c r="Y73" i="13"/>
  <c r="X73" i="13"/>
  <c r="W73" i="13"/>
  <c r="V73" i="13"/>
  <c r="U73" i="13"/>
  <c r="Q73" i="13"/>
  <c r="P73" i="13"/>
  <c r="O73" i="13"/>
  <c r="N73" i="13"/>
  <c r="M73" i="13"/>
  <c r="L73" i="13"/>
  <c r="H73" i="13"/>
  <c r="G73" i="13"/>
  <c r="F73" i="13"/>
  <c r="E73" i="13"/>
  <c r="D73" i="13"/>
  <c r="C73" i="13"/>
  <c r="BS72" i="13"/>
  <c r="BR72" i="13"/>
  <c r="BQ72" i="13"/>
  <c r="BP72" i="13"/>
  <c r="BO72" i="13"/>
  <c r="BN72" i="13"/>
  <c r="BJ72" i="13"/>
  <c r="BI72" i="13"/>
  <c r="BH72" i="13"/>
  <c r="BG72" i="13"/>
  <c r="BF72" i="13"/>
  <c r="BE72" i="13"/>
  <c r="BA72" i="13"/>
  <c r="AZ72" i="13"/>
  <c r="AY72" i="13"/>
  <c r="AX72" i="13"/>
  <c r="AW72" i="13"/>
  <c r="AV72" i="13"/>
  <c r="AR72" i="13"/>
  <c r="AQ72" i="13"/>
  <c r="AP72" i="13"/>
  <c r="AO72" i="13"/>
  <c r="AN72" i="13"/>
  <c r="AM72" i="13"/>
  <c r="AI72" i="13"/>
  <c r="AH72" i="13"/>
  <c r="AG72" i="13"/>
  <c r="AF72" i="13"/>
  <c r="AE72" i="13"/>
  <c r="AD72" i="13"/>
  <c r="Z72" i="13"/>
  <c r="Y72" i="13"/>
  <c r="X72" i="13"/>
  <c r="W72" i="13"/>
  <c r="V72" i="13"/>
  <c r="U72" i="13"/>
  <c r="Q72" i="13"/>
  <c r="P72" i="13"/>
  <c r="O72" i="13"/>
  <c r="N72" i="13"/>
  <c r="M72" i="13"/>
  <c r="L72" i="13"/>
  <c r="H72" i="13"/>
  <c r="G72" i="13"/>
  <c r="F72" i="13"/>
  <c r="E72" i="13"/>
  <c r="D72" i="13"/>
  <c r="C72" i="13"/>
  <c r="BS71" i="13"/>
  <c r="BR71" i="13"/>
  <c r="BQ71" i="13"/>
  <c r="BP71" i="13"/>
  <c r="BO71" i="13"/>
  <c r="BN71" i="13"/>
  <c r="BJ71" i="13"/>
  <c r="BI71" i="13"/>
  <c r="BH71" i="13"/>
  <c r="BG71" i="13"/>
  <c r="BF71" i="13"/>
  <c r="BE71" i="13"/>
  <c r="BA71" i="13"/>
  <c r="AZ71" i="13"/>
  <c r="AY71" i="13"/>
  <c r="AX71" i="13"/>
  <c r="AW71" i="13"/>
  <c r="AV71" i="13"/>
  <c r="AR71" i="13"/>
  <c r="AQ71" i="13"/>
  <c r="AP71" i="13"/>
  <c r="AO71" i="13"/>
  <c r="AN71" i="13"/>
  <c r="AM71" i="13"/>
  <c r="AI71" i="13"/>
  <c r="AH71" i="13"/>
  <c r="AG71" i="13"/>
  <c r="AF71" i="13"/>
  <c r="AE71" i="13"/>
  <c r="AD71" i="13"/>
  <c r="Z71" i="13"/>
  <c r="Y71" i="13"/>
  <c r="X71" i="13"/>
  <c r="W71" i="13"/>
  <c r="V71" i="13"/>
  <c r="U71" i="13"/>
  <c r="Q71" i="13"/>
  <c r="P71" i="13"/>
  <c r="O71" i="13"/>
  <c r="N71" i="13"/>
  <c r="M71" i="13"/>
  <c r="L71" i="13"/>
  <c r="H71" i="13"/>
  <c r="G71" i="13"/>
  <c r="F71" i="13"/>
  <c r="E71" i="13"/>
  <c r="D71" i="13"/>
  <c r="C71" i="13"/>
  <c r="BS70" i="13"/>
  <c r="BR70" i="13"/>
  <c r="BQ70" i="13"/>
  <c r="BP70" i="13"/>
  <c r="BO70" i="13"/>
  <c r="BN70" i="13"/>
  <c r="BJ70" i="13"/>
  <c r="BI70" i="13"/>
  <c r="BH70" i="13"/>
  <c r="BG70" i="13"/>
  <c r="BF70" i="13"/>
  <c r="BE70" i="13"/>
  <c r="BA70" i="13"/>
  <c r="AZ70" i="13"/>
  <c r="AY70" i="13"/>
  <c r="AX70" i="13"/>
  <c r="AW70" i="13"/>
  <c r="AV70" i="13"/>
  <c r="AR70" i="13"/>
  <c r="AQ70" i="13"/>
  <c r="AP70" i="13"/>
  <c r="AO70" i="13"/>
  <c r="AN70" i="13"/>
  <c r="AM70" i="13"/>
  <c r="AI70" i="13"/>
  <c r="AH70" i="13"/>
  <c r="AG70" i="13"/>
  <c r="AF70" i="13"/>
  <c r="AE70" i="13"/>
  <c r="AD70" i="13"/>
  <c r="Z70" i="13"/>
  <c r="Y70" i="13"/>
  <c r="X70" i="13"/>
  <c r="W70" i="13"/>
  <c r="V70" i="13"/>
  <c r="U70" i="13"/>
  <c r="Q70" i="13"/>
  <c r="P70" i="13"/>
  <c r="O70" i="13"/>
  <c r="N70" i="13"/>
  <c r="M70" i="13"/>
  <c r="L70" i="13"/>
  <c r="H70" i="13"/>
  <c r="G70" i="13"/>
  <c r="F70" i="13"/>
  <c r="E70" i="13"/>
  <c r="D70" i="13"/>
  <c r="C70" i="13"/>
  <c r="BS69" i="13"/>
  <c r="BR69" i="13"/>
  <c r="BQ69" i="13"/>
  <c r="BP69" i="13"/>
  <c r="BO69" i="13"/>
  <c r="BN69" i="13"/>
  <c r="BJ69" i="13"/>
  <c r="BI69" i="13"/>
  <c r="BH69" i="13"/>
  <c r="BG69" i="13"/>
  <c r="BF69" i="13"/>
  <c r="BE69" i="13"/>
  <c r="BA69" i="13"/>
  <c r="AZ69" i="13"/>
  <c r="AY69" i="13"/>
  <c r="AX69" i="13"/>
  <c r="AW69" i="13"/>
  <c r="AV69" i="13"/>
  <c r="AR69" i="13"/>
  <c r="AQ69" i="13"/>
  <c r="AP69" i="13"/>
  <c r="AO69" i="13"/>
  <c r="AN69" i="13"/>
  <c r="AM69" i="13"/>
  <c r="AI69" i="13"/>
  <c r="AH69" i="13"/>
  <c r="AG69" i="13"/>
  <c r="AF69" i="13"/>
  <c r="AE69" i="13"/>
  <c r="AD69" i="13"/>
  <c r="Z69" i="13"/>
  <c r="Y69" i="13"/>
  <c r="X69" i="13"/>
  <c r="W69" i="13"/>
  <c r="V69" i="13"/>
  <c r="U69" i="13"/>
  <c r="Q69" i="13"/>
  <c r="P69" i="13"/>
  <c r="O69" i="13"/>
  <c r="N69" i="13"/>
  <c r="M69" i="13"/>
  <c r="L69" i="13"/>
  <c r="H69" i="13"/>
  <c r="G69" i="13"/>
  <c r="F69" i="13"/>
  <c r="E69" i="13"/>
  <c r="D69" i="13"/>
  <c r="C69" i="13"/>
  <c r="BS68" i="13"/>
  <c r="BR68" i="13"/>
  <c r="BQ68" i="13"/>
  <c r="BP68" i="13"/>
  <c r="BO68" i="13"/>
  <c r="BN68" i="13"/>
  <c r="BJ68" i="13"/>
  <c r="BI68" i="13"/>
  <c r="BH68" i="13"/>
  <c r="BG68" i="13"/>
  <c r="BF68" i="13"/>
  <c r="BE68" i="13"/>
  <c r="BA68" i="13"/>
  <c r="AZ68" i="13"/>
  <c r="AY68" i="13"/>
  <c r="AX68" i="13"/>
  <c r="AW68" i="13"/>
  <c r="AV68" i="13"/>
  <c r="AR68" i="13"/>
  <c r="AQ68" i="13"/>
  <c r="AP68" i="13"/>
  <c r="AO68" i="13"/>
  <c r="AN68" i="13"/>
  <c r="AM68" i="13"/>
  <c r="AI68" i="13"/>
  <c r="AH68" i="13"/>
  <c r="AG68" i="13"/>
  <c r="AF68" i="13"/>
  <c r="AE68" i="13"/>
  <c r="AD68" i="13"/>
  <c r="Z68" i="13"/>
  <c r="Y68" i="13"/>
  <c r="X68" i="13"/>
  <c r="W68" i="13"/>
  <c r="V68" i="13"/>
  <c r="U68" i="13"/>
  <c r="Q68" i="13"/>
  <c r="P68" i="13"/>
  <c r="O68" i="13"/>
  <c r="N68" i="13"/>
  <c r="M68" i="13"/>
  <c r="L68" i="13"/>
  <c r="H68" i="13"/>
  <c r="G68" i="13"/>
  <c r="F68" i="13"/>
  <c r="E68" i="13"/>
  <c r="D68" i="13"/>
  <c r="C68" i="13"/>
  <c r="BS67" i="13"/>
  <c r="BR67" i="13"/>
  <c r="BQ67" i="13"/>
  <c r="BP67" i="13"/>
  <c r="BO67" i="13"/>
  <c r="BN67" i="13"/>
  <c r="BJ67" i="13"/>
  <c r="BI67" i="13"/>
  <c r="BH67" i="13"/>
  <c r="BG67" i="13"/>
  <c r="BF67" i="13"/>
  <c r="BE67" i="13"/>
  <c r="BA67" i="13"/>
  <c r="AZ67" i="13"/>
  <c r="AY67" i="13"/>
  <c r="AX67" i="13"/>
  <c r="AW67" i="13"/>
  <c r="AV67" i="13"/>
  <c r="AR67" i="13"/>
  <c r="AQ67" i="13"/>
  <c r="AP67" i="13"/>
  <c r="AO67" i="13"/>
  <c r="AN67" i="13"/>
  <c r="AM67" i="13"/>
  <c r="AI67" i="13"/>
  <c r="AH67" i="13"/>
  <c r="AG67" i="13"/>
  <c r="AF67" i="13"/>
  <c r="AE67" i="13"/>
  <c r="AD67" i="13"/>
  <c r="Z67" i="13"/>
  <c r="Y67" i="13"/>
  <c r="X67" i="13"/>
  <c r="W67" i="13"/>
  <c r="V67" i="13"/>
  <c r="U67" i="13"/>
  <c r="Q67" i="13"/>
  <c r="P67" i="13"/>
  <c r="O67" i="13"/>
  <c r="N67" i="13"/>
  <c r="M67" i="13"/>
  <c r="L67" i="13"/>
  <c r="H67" i="13"/>
  <c r="G67" i="13"/>
  <c r="F67" i="13"/>
  <c r="E67" i="13"/>
  <c r="D67" i="13"/>
  <c r="C67" i="13"/>
  <c r="BS66" i="13"/>
  <c r="BR66" i="13"/>
  <c r="BQ66" i="13"/>
  <c r="BP66" i="13"/>
  <c r="BO66" i="13"/>
  <c r="BN66" i="13"/>
  <c r="BJ66" i="13"/>
  <c r="BI66" i="13"/>
  <c r="BH66" i="13"/>
  <c r="BG66" i="13"/>
  <c r="BF66" i="13"/>
  <c r="BE66" i="13"/>
  <c r="BA66" i="13"/>
  <c r="AZ66" i="13"/>
  <c r="AY66" i="13"/>
  <c r="AX66" i="13"/>
  <c r="AW66" i="13"/>
  <c r="AV66" i="13"/>
  <c r="AR66" i="13"/>
  <c r="AQ66" i="13"/>
  <c r="AP66" i="13"/>
  <c r="AO66" i="13"/>
  <c r="AN66" i="13"/>
  <c r="AM66" i="13"/>
  <c r="AI66" i="13"/>
  <c r="AH66" i="13"/>
  <c r="AG66" i="13"/>
  <c r="AF66" i="13"/>
  <c r="AE66" i="13"/>
  <c r="AD66" i="13"/>
  <c r="Z66" i="13"/>
  <c r="Y66" i="13"/>
  <c r="X66" i="13"/>
  <c r="W66" i="13"/>
  <c r="V66" i="13"/>
  <c r="U66" i="13"/>
  <c r="Q66" i="13"/>
  <c r="P66" i="13"/>
  <c r="O66" i="13"/>
  <c r="N66" i="13"/>
  <c r="M66" i="13"/>
  <c r="L66" i="13"/>
  <c r="H66" i="13"/>
  <c r="G66" i="13"/>
  <c r="F66" i="13"/>
  <c r="E66" i="13"/>
  <c r="D66" i="13"/>
  <c r="C66" i="13"/>
  <c r="BS65" i="13"/>
  <c r="BR65" i="13"/>
  <c r="BQ65" i="13"/>
  <c r="BP65" i="13"/>
  <c r="BO65" i="13"/>
  <c r="BN65" i="13"/>
  <c r="BJ65" i="13"/>
  <c r="BI65" i="13"/>
  <c r="BH65" i="13"/>
  <c r="BG65" i="13"/>
  <c r="BF65" i="13"/>
  <c r="BE65" i="13"/>
  <c r="BA65" i="13"/>
  <c r="AZ65" i="13"/>
  <c r="AY65" i="13"/>
  <c r="AX65" i="13"/>
  <c r="AW65" i="13"/>
  <c r="AV65" i="13"/>
  <c r="AR65" i="13"/>
  <c r="AQ65" i="13"/>
  <c r="AP65" i="13"/>
  <c r="AO65" i="13"/>
  <c r="AN65" i="13"/>
  <c r="AM65" i="13"/>
  <c r="AI65" i="13"/>
  <c r="AH65" i="13"/>
  <c r="AG65" i="13"/>
  <c r="AF65" i="13"/>
  <c r="AE65" i="13"/>
  <c r="AD65" i="13"/>
  <c r="Z65" i="13"/>
  <c r="Y65" i="13"/>
  <c r="X65" i="13"/>
  <c r="W65" i="13"/>
  <c r="V65" i="13"/>
  <c r="U65" i="13"/>
  <c r="Q65" i="13"/>
  <c r="P65" i="13"/>
  <c r="O65" i="13"/>
  <c r="N65" i="13"/>
  <c r="M65" i="13"/>
  <c r="L65" i="13"/>
  <c r="H65" i="13"/>
  <c r="G65" i="13"/>
  <c r="F65" i="13"/>
  <c r="E65" i="13"/>
  <c r="D65" i="13"/>
  <c r="C65" i="13"/>
  <c r="BS64" i="13"/>
  <c r="BR64" i="13"/>
  <c r="BQ64" i="13"/>
  <c r="BP64" i="13"/>
  <c r="BO64" i="13"/>
  <c r="BN64" i="13"/>
  <c r="BJ64" i="13"/>
  <c r="BI64" i="13"/>
  <c r="BH64" i="13"/>
  <c r="BG64" i="13"/>
  <c r="BF64" i="13"/>
  <c r="BE64" i="13"/>
  <c r="BA64" i="13"/>
  <c r="AZ64" i="13"/>
  <c r="AY64" i="13"/>
  <c r="AX64" i="13"/>
  <c r="AW64" i="13"/>
  <c r="AV64" i="13"/>
  <c r="AR64" i="13"/>
  <c r="AQ64" i="13"/>
  <c r="AP64" i="13"/>
  <c r="AO64" i="13"/>
  <c r="AN64" i="13"/>
  <c r="AM64" i="13"/>
  <c r="AI64" i="13"/>
  <c r="AH64" i="13"/>
  <c r="AG64" i="13"/>
  <c r="AF64" i="13"/>
  <c r="AE64" i="13"/>
  <c r="AD64" i="13"/>
  <c r="Z64" i="13"/>
  <c r="Y64" i="13"/>
  <c r="X64" i="13"/>
  <c r="W64" i="13"/>
  <c r="V64" i="13"/>
  <c r="U64" i="13"/>
  <c r="Q64" i="13"/>
  <c r="P64" i="13"/>
  <c r="O64" i="13"/>
  <c r="N64" i="13"/>
  <c r="M64" i="13"/>
  <c r="L64" i="13"/>
  <c r="H64" i="13"/>
  <c r="G64" i="13"/>
  <c r="F64" i="13"/>
  <c r="E64" i="13"/>
  <c r="D64" i="13"/>
  <c r="C64" i="13"/>
  <c r="BS63" i="13"/>
  <c r="BR63" i="13"/>
  <c r="BQ63" i="13"/>
  <c r="BP63" i="13"/>
  <c r="BO63" i="13"/>
  <c r="BN63" i="13"/>
  <c r="BJ63" i="13"/>
  <c r="BI63" i="13"/>
  <c r="BH63" i="13"/>
  <c r="BG63" i="13"/>
  <c r="BF63" i="13"/>
  <c r="BE63" i="13"/>
  <c r="BA63" i="13"/>
  <c r="AZ63" i="13"/>
  <c r="AY63" i="13"/>
  <c r="AX63" i="13"/>
  <c r="AW63" i="13"/>
  <c r="AV63" i="13"/>
  <c r="AR63" i="13"/>
  <c r="AQ63" i="13"/>
  <c r="AP63" i="13"/>
  <c r="AO63" i="13"/>
  <c r="AN63" i="13"/>
  <c r="AM63" i="13"/>
  <c r="AI63" i="13"/>
  <c r="AH63" i="13"/>
  <c r="AG63" i="13"/>
  <c r="AF63" i="13"/>
  <c r="AE63" i="13"/>
  <c r="AD63" i="13"/>
  <c r="Z63" i="13"/>
  <c r="Y63" i="13"/>
  <c r="X63" i="13"/>
  <c r="W63" i="13"/>
  <c r="V63" i="13"/>
  <c r="U63" i="13"/>
  <c r="Q63" i="13"/>
  <c r="P63" i="13"/>
  <c r="O63" i="13"/>
  <c r="N63" i="13"/>
  <c r="M63" i="13"/>
  <c r="L63" i="13"/>
  <c r="H63" i="13"/>
  <c r="G63" i="13"/>
  <c r="F63" i="13"/>
  <c r="E63" i="13"/>
  <c r="D63" i="13"/>
  <c r="C63" i="13"/>
  <c r="BS62" i="13"/>
  <c r="BR62" i="13"/>
  <c r="BQ62" i="13"/>
  <c r="BP62" i="13"/>
  <c r="BO62" i="13"/>
  <c r="BN62" i="13"/>
  <c r="BJ62" i="13"/>
  <c r="BI62" i="13"/>
  <c r="BH62" i="13"/>
  <c r="BG62" i="13"/>
  <c r="BF62" i="13"/>
  <c r="BE62" i="13"/>
  <c r="BA62" i="13"/>
  <c r="AZ62" i="13"/>
  <c r="AY62" i="13"/>
  <c r="AX62" i="13"/>
  <c r="AW62" i="13"/>
  <c r="AV62" i="13"/>
  <c r="AR62" i="13"/>
  <c r="AQ62" i="13"/>
  <c r="AP62" i="13"/>
  <c r="AO62" i="13"/>
  <c r="AN62" i="13"/>
  <c r="AM62" i="13"/>
  <c r="AI62" i="13"/>
  <c r="AH62" i="13"/>
  <c r="AG62" i="13"/>
  <c r="AF62" i="13"/>
  <c r="AE62" i="13"/>
  <c r="AD62" i="13"/>
  <c r="Z62" i="13"/>
  <c r="Y62" i="13"/>
  <c r="X62" i="13"/>
  <c r="W62" i="13"/>
  <c r="V62" i="13"/>
  <c r="U62" i="13"/>
  <c r="Q62" i="13"/>
  <c r="P62" i="13"/>
  <c r="O62" i="13"/>
  <c r="N62" i="13"/>
  <c r="M62" i="13"/>
  <c r="L62" i="13"/>
  <c r="H62" i="13"/>
  <c r="G62" i="13"/>
  <c r="F62" i="13"/>
  <c r="E62" i="13"/>
  <c r="D62" i="13"/>
  <c r="C62" i="13"/>
  <c r="BS61" i="13"/>
  <c r="BR61" i="13"/>
  <c r="BQ61" i="13"/>
  <c r="BP61" i="13"/>
  <c r="BO61" i="13"/>
  <c r="BN61" i="13"/>
  <c r="BJ61" i="13"/>
  <c r="BI61" i="13"/>
  <c r="BH61" i="13"/>
  <c r="BG61" i="13"/>
  <c r="BF61" i="13"/>
  <c r="BE61" i="13"/>
  <c r="BA61" i="13"/>
  <c r="AZ61" i="13"/>
  <c r="AY61" i="13"/>
  <c r="AX61" i="13"/>
  <c r="AW61" i="13"/>
  <c r="AV61" i="13"/>
  <c r="AR61" i="13"/>
  <c r="AQ61" i="13"/>
  <c r="AP61" i="13"/>
  <c r="AO61" i="13"/>
  <c r="AN61" i="13"/>
  <c r="AM61" i="13"/>
  <c r="AI61" i="13"/>
  <c r="AH61" i="13"/>
  <c r="AG61" i="13"/>
  <c r="AF61" i="13"/>
  <c r="AE61" i="13"/>
  <c r="AD61" i="13"/>
  <c r="Z61" i="13"/>
  <c r="Y61" i="13"/>
  <c r="X61" i="13"/>
  <c r="W61" i="13"/>
  <c r="V61" i="13"/>
  <c r="U61" i="13"/>
  <c r="Q61" i="13"/>
  <c r="P61" i="13"/>
  <c r="O61" i="13"/>
  <c r="N61" i="13"/>
  <c r="M61" i="13"/>
  <c r="L61" i="13"/>
  <c r="H61" i="13"/>
  <c r="G61" i="13"/>
  <c r="F61" i="13"/>
  <c r="E61" i="13"/>
  <c r="D61" i="13"/>
  <c r="C61" i="13"/>
  <c r="BS60" i="13"/>
  <c r="BR60" i="13"/>
  <c r="BQ60" i="13"/>
  <c r="BP60" i="13"/>
  <c r="BO60" i="13"/>
  <c r="BN60" i="13"/>
  <c r="BJ60" i="13"/>
  <c r="BI60" i="13"/>
  <c r="BH60" i="13"/>
  <c r="BG60" i="13"/>
  <c r="BF60" i="13"/>
  <c r="BE60" i="13"/>
  <c r="BA60" i="13"/>
  <c r="AZ60" i="13"/>
  <c r="AY60" i="13"/>
  <c r="AX60" i="13"/>
  <c r="AW60" i="13"/>
  <c r="AV60" i="13"/>
  <c r="AR60" i="13"/>
  <c r="AQ60" i="13"/>
  <c r="AP60" i="13"/>
  <c r="AO60" i="13"/>
  <c r="AN60" i="13"/>
  <c r="AM60" i="13"/>
  <c r="AI60" i="13"/>
  <c r="AH60" i="13"/>
  <c r="AG60" i="13"/>
  <c r="AF60" i="13"/>
  <c r="AE60" i="13"/>
  <c r="AD60" i="13"/>
  <c r="Z60" i="13"/>
  <c r="Y60" i="13"/>
  <c r="X60" i="13"/>
  <c r="W60" i="13"/>
  <c r="V60" i="13"/>
  <c r="U60" i="13"/>
  <c r="Q60" i="13"/>
  <c r="P60" i="13"/>
  <c r="O60" i="13"/>
  <c r="N60" i="13"/>
  <c r="M60" i="13"/>
  <c r="L60" i="13"/>
  <c r="H60" i="13"/>
  <c r="G60" i="13"/>
  <c r="F60" i="13"/>
  <c r="E60" i="13"/>
  <c r="D60" i="13"/>
  <c r="C60" i="13"/>
  <c r="BS59" i="13"/>
  <c r="BR59" i="13"/>
  <c r="BQ59" i="13"/>
  <c r="BP59" i="13"/>
  <c r="BO59" i="13"/>
  <c r="BN59" i="13"/>
  <c r="BJ59" i="13"/>
  <c r="BI59" i="13"/>
  <c r="BH59" i="13"/>
  <c r="BG59" i="13"/>
  <c r="BF59" i="13"/>
  <c r="BE59" i="13"/>
  <c r="BA59" i="13"/>
  <c r="AZ59" i="13"/>
  <c r="AY59" i="13"/>
  <c r="AX59" i="13"/>
  <c r="AW59" i="13"/>
  <c r="AV59" i="13"/>
  <c r="AR59" i="13"/>
  <c r="AQ59" i="13"/>
  <c r="AP59" i="13"/>
  <c r="AO59" i="13"/>
  <c r="AN59" i="13"/>
  <c r="AM59" i="13"/>
  <c r="AI59" i="13"/>
  <c r="AH59" i="13"/>
  <c r="AG59" i="13"/>
  <c r="AF59" i="13"/>
  <c r="AE59" i="13"/>
  <c r="AD59" i="13"/>
  <c r="Z59" i="13"/>
  <c r="Y59" i="13"/>
  <c r="X59" i="13"/>
  <c r="W59" i="13"/>
  <c r="V59" i="13"/>
  <c r="U59" i="13"/>
  <c r="Q59" i="13"/>
  <c r="P59" i="13"/>
  <c r="O59" i="13"/>
  <c r="N59" i="13"/>
  <c r="M59" i="13"/>
  <c r="L59" i="13"/>
  <c r="H59" i="13"/>
  <c r="G59" i="13"/>
  <c r="F59" i="13"/>
  <c r="E59" i="13"/>
  <c r="D59" i="13"/>
  <c r="C59" i="13"/>
  <c r="BS58" i="13"/>
  <c r="BR58" i="13"/>
  <c r="BQ58" i="13"/>
  <c r="BP58" i="13"/>
  <c r="BO58" i="13"/>
  <c r="BN58" i="13"/>
  <c r="BJ58" i="13"/>
  <c r="BI58" i="13"/>
  <c r="BH58" i="13"/>
  <c r="BG58" i="13"/>
  <c r="BF58" i="13"/>
  <c r="BE58" i="13"/>
  <c r="BA58" i="13"/>
  <c r="AZ58" i="13"/>
  <c r="AY58" i="13"/>
  <c r="AX58" i="13"/>
  <c r="AW58" i="13"/>
  <c r="AV58" i="13"/>
  <c r="AR58" i="13"/>
  <c r="AQ58" i="13"/>
  <c r="AP58" i="13"/>
  <c r="AO58" i="13"/>
  <c r="AN58" i="13"/>
  <c r="AM58" i="13"/>
  <c r="AI58" i="13"/>
  <c r="AH58" i="13"/>
  <c r="AG58" i="13"/>
  <c r="AF58" i="13"/>
  <c r="AE58" i="13"/>
  <c r="AD58" i="13"/>
  <c r="Z58" i="13"/>
  <c r="Y58" i="13"/>
  <c r="X58" i="13"/>
  <c r="W58" i="13"/>
  <c r="V58" i="13"/>
  <c r="U58" i="13"/>
  <c r="Q58" i="13"/>
  <c r="P58" i="13"/>
  <c r="O58" i="13"/>
  <c r="N58" i="13"/>
  <c r="M58" i="13"/>
  <c r="L58" i="13"/>
  <c r="H58" i="13"/>
  <c r="G58" i="13"/>
  <c r="F58" i="13"/>
  <c r="E58" i="13"/>
  <c r="D58" i="13"/>
  <c r="C58" i="13"/>
  <c r="BS57" i="13"/>
  <c r="BR57" i="13"/>
  <c r="BQ57" i="13"/>
  <c r="BP57" i="13"/>
  <c r="BO57" i="13"/>
  <c r="BN57" i="13"/>
  <c r="BJ57" i="13"/>
  <c r="BI57" i="13"/>
  <c r="BH57" i="13"/>
  <c r="BG57" i="13"/>
  <c r="BF57" i="13"/>
  <c r="BE57" i="13"/>
  <c r="BA57" i="13"/>
  <c r="AZ57" i="13"/>
  <c r="AY57" i="13"/>
  <c r="AX57" i="13"/>
  <c r="AW57" i="13"/>
  <c r="AV57" i="13"/>
  <c r="AR57" i="13"/>
  <c r="AQ57" i="13"/>
  <c r="AP57" i="13"/>
  <c r="AO57" i="13"/>
  <c r="AN57" i="13"/>
  <c r="AM57" i="13"/>
  <c r="AI57" i="13"/>
  <c r="AH57" i="13"/>
  <c r="AG57" i="13"/>
  <c r="AF57" i="13"/>
  <c r="AE57" i="13"/>
  <c r="AD57" i="13"/>
  <c r="Z57" i="13"/>
  <c r="Y57" i="13"/>
  <c r="X57" i="13"/>
  <c r="W57" i="13"/>
  <c r="V57" i="13"/>
  <c r="U57" i="13"/>
  <c r="Q57" i="13"/>
  <c r="P57" i="13"/>
  <c r="O57" i="13"/>
  <c r="N57" i="13"/>
  <c r="M57" i="13"/>
  <c r="L57" i="13"/>
  <c r="H57" i="13"/>
  <c r="G57" i="13"/>
  <c r="F57" i="13"/>
  <c r="E57" i="13"/>
  <c r="D57" i="13"/>
  <c r="C57" i="13"/>
  <c r="BS56" i="13"/>
  <c r="BR56" i="13"/>
  <c r="BQ56" i="13"/>
  <c r="BP56" i="13"/>
  <c r="BO56" i="13"/>
  <c r="BN56" i="13"/>
  <c r="BJ56" i="13"/>
  <c r="BI56" i="13"/>
  <c r="BH56" i="13"/>
  <c r="BG56" i="13"/>
  <c r="BF56" i="13"/>
  <c r="BE56" i="13"/>
  <c r="BA56" i="13"/>
  <c r="AZ56" i="13"/>
  <c r="AY56" i="13"/>
  <c r="AX56" i="13"/>
  <c r="AW56" i="13"/>
  <c r="AV56" i="13"/>
  <c r="AR56" i="13"/>
  <c r="AQ56" i="13"/>
  <c r="AP56" i="13"/>
  <c r="AO56" i="13"/>
  <c r="AN56" i="13"/>
  <c r="AM56" i="13"/>
  <c r="AI56" i="13"/>
  <c r="AH56" i="13"/>
  <c r="AG56" i="13"/>
  <c r="AF56" i="13"/>
  <c r="AE56" i="13"/>
  <c r="AD56" i="13"/>
  <c r="Z56" i="13"/>
  <c r="Y56" i="13"/>
  <c r="X56" i="13"/>
  <c r="W56" i="13"/>
  <c r="V56" i="13"/>
  <c r="U56" i="13"/>
  <c r="Q56" i="13"/>
  <c r="P56" i="13"/>
  <c r="O56" i="13"/>
  <c r="N56" i="13"/>
  <c r="M56" i="13"/>
  <c r="L56" i="13"/>
  <c r="H56" i="13"/>
  <c r="G56" i="13"/>
  <c r="F56" i="13"/>
  <c r="E56" i="13"/>
  <c r="D56" i="13"/>
  <c r="C56" i="13"/>
  <c r="BS55" i="13"/>
  <c r="BR55" i="13"/>
  <c r="BQ55" i="13"/>
  <c r="BP55" i="13"/>
  <c r="BO55" i="13"/>
  <c r="BN55" i="13"/>
  <c r="BJ55" i="13"/>
  <c r="BI55" i="13"/>
  <c r="BH55" i="13"/>
  <c r="BG55" i="13"/>
  <c r="BF55" i="13"/>
  <c r="BE55" i="13"/>
  <c r="BA55" i="13"/>
  <c r="AZ55" i="13"/>
  <c r="AY55" i="13"/>
  <c r="AX55" i="13"/>
  <c r="AW55" i="13"/>
  <c r="AV55" i="13"/>
  <c r="AR55" i="13"/>
  <c r="AQ55" i="13"/>
  <c r="AP55" i="13"/>
  <c r="AO55" i="13"/>
  <c r="AN55" i="13"/>
  <c r="AM55" i="13"/>
  <c r="AI55" i="13"/>
  <c r="AH55" i="13"/>
  <c r="AG55" i="13"/>
  <c r="AF55" i="13"/>
  <c r="AE55" i="13"/>
  <c r="AD55" i="13"/>
  <c r="Z55" i="13"/>
  <c r="Y55" i="13"/>
  <c r="X55" i="13"/>
  <c r="W55" i="13"/>
  <c r="V55" i="13"/>
  <c r="U55" i="13"/>
  <c r="Q55" i="13"/>
  <c r="P55" i="13"/>
  <c r="O55" i="13"/>
  <c r="N55" i="13"/>
  <c r="M55" i="13"/>
  <c r="L55" i="13"/>
  <c r="H55" i="13"/>
  <c r="G55" i="13"/>
  <c r="F55" i="13"/>
  <c r="E55" i="13"/>
  <c r="D55" i="13"/>
  <c r="C55" i="13"/>
  <c r="BS54" i="13"/>
  <c r="BR54" i="13"/>
  <c r="BQ54" i="13"/>
  <c r="BP54" i="13"/>
  <c r="BO54" i="13"/>
  <c r="BN54" i="13"/>
  <c r="BJ54" i="13"/>
  <c r="BI54" i="13"/>
  <c r="BH54" i="13"/>
  <c r="BG54" i="13"/>
  <c r="BF54" i="13"/>
  <c r="BE54" i="13"/>
  <c r="BA54" i="13"/>
  <c r="AZ54" i="13"/>
  <c r="AY54" i="13"/>
  <c r="AX54" i="13"/>
  <c r="AW54" i="13"/>
  <c r="AV54" i="13"/>
  <c r="AR54" i="13"/>
  <c r="AQ54" i="13"/>
  <c r="AP54" i="13"/>
  <c r="AO54" i="13"/>
  <c r="AN54" i="13"/>
  <c r="AM54" i="13"/>
  <c r="AI54" i="13"/>
  <c r="AH54" i="13"/>
  <c r="AG54" i="13"/>
  <c r="AF54" i="13"/>
  <c r="AE54" i="13"/>
  <c r="AD54" i="13"/>
  <c r="Z54" i="13"/>
  <c r="Y54" i="13"/>
  <c r="X54" i="13"/>
  <c r="W54" i="13"/>
  <c r="V54" i="13"/>
  <c r="U54" i="13"/>
  <c r="Q54" i="13"/>
  <c r="P54" i="13"/>
  <c r="O54" i="13"/>
  <c r="N54" i="13"/>
  <c r="M54" i="13"/>
  <c r="L54" i="13"/>
  <c r="H54" i="13"/>
  <c r="G54" i="13"/>
  <c r="F54" i="13"/>
  <c r="E54" i="13"/>
  <c r="D54" i="13"/>
  <c r="C54" i="13"/>
  <c r="BS53" i="13"/>
  <c r="BR53" i="13"/>
  <c r="BQ53" i="13"/>
  <c r="BP53" i="13"/>
  <c r="BO53" i="13"/>
  <c r="BN53" i="13"/>
  <c r="BJ53" i="13"/>
  <c r="BI53" i="13"/>
  <c r="BH53" i="13"/>
  <c r="BG53" i="13"/>
  <c r="BF53" i="13"/>
  <c r="BE53" i="13"/>
  <c r="BA53" i="13"/>
  <c r="AZ53" i="13"/>
  <c r="AY53" i="13"/>
  <c r="AX53" i="13"/>
  <c r="AW53" i="13"/>
  <c r="AV53" i="13"/>
  <c r="AR53" i="13"/>
  <c r="AQ53" i="13"/>
  <c r="AP53" i="13"/>
  <c r="AO53" i="13"/>
  <c r="AN53" i="13"/>
  <c r="AM53" i="13"/>
  <c r="AI53" i="13"/>
  <c r="AH53" i="13"/>
  <c r="AG53" i="13"/>
  <c r="AF53" i="13"/>
  <c r="AE53" i="13"/>
  <c r="AD53" i="13"/>
  <c r="Z53" i="13"/>
  <c r="Y53" i="13"/>
  <c r="X53" i="13"/>
  <c r="W53" i="13"/>
  <c r="V53" i="13"/>
  <c r="U53" i="13"/>
  <c r="Q53" i="13"/>
  <c r="P53" i="13"/>
  <c r="O53" i="13"/>
  <c r="N53" i="13"/>
  <c r="M53" i="13"/>
  <c r="L53" i="13"/>
  <c r="H53" i="13"/>
  <c r="G53" i="13"/>
  <c r="F53" i="13"/>
  <c r="E53" i="13"/>
  <c r="D53" i="13"/>
  <c r="C53" i="13"/>
  <c r="BS52" i="13"/>
  <c r="BR52" i="13"/>
  <c r="BQ52" i="13"/>
  <c r="BP52" i="13"/>
  <c r="BO52" i="13"/>
  <c r="BN52" i="13"/>
  <c r="BJ52" i="13"/>
  <c r="BI52" i="13"/>
  <c r="BH52" i="13"/>
  <c r="BG52" i="13"/>
  <c r="BF52" i="13"/>
  <c r="BE52" i="13"/>
  <c r="BA52" i="13"/>
  <c r="AZ52" i="13"/>
  <c r="AY52" i="13"/>
  <c r="AX52" i="13"/>
  <c r="AW52" i="13"/>
  <c r="AV52" i="13"/>
  <c r="AR52" i="13"/>
  <c r="AQ52" i="13"/>
  <c r="AP52" i="13"/>
  <c r="AO52" i="13"/>
  <c r="AN52" i="13"/>
  <c r="AM52" i="13"/>
  <c r="AI52" i="13"/>
  <c r="AH52" i="13"/>
  <c r="AG52" i="13"/>
  <c r="AF52" i="13"/>
  <c r="AE52" i="13"/>
  <c r="AD52" i="13"/>
  <c r="Z52" i="13"/>
  <c r="Y52" i="13"/>
  <c r="X52" i="13"/>
  <c r="W52" i="13"/>
  <c r="V52" i="13"/>
  <c r="U52" i="13"/>
  <c r="Q52" i="13"/>
  <c r="P52" i="13"/>
  <c r="O52" i="13"/>
  <c r="N52" i="13"/>
  <c r="M52" i="13"/>
  <c r="L52" i="13"/>
  <c r="H52" i="13"/>
  <c r="G52" i="13"/>
  <c r="F52" i="13"/>
  <c r="E52" i="13"/>
  <c r="D52" i="13"/>
  <c r="C52" i="13"/>
  <c r="BS51" i="13"/>
  <c r="BR51" i="13"/>
  <c r="BQ51" i="13"/>
  <c r="BP51" i="13"/>
  <c r="BO51" i="13"/>
  <c r="BN51" i="13"/>
  <c r="BJ51" i="13"/>
  <c r="BI51" i="13"/>
  <c r="BH51" i="13"/>
  <c r="BG51" i="13"/>
  <c r="BF51" i="13"/>
  <c r="BE51" i="13"/>
  <c r="BA51" i="13"/>
  <c r="AZ51" i="13"/>
  <c r="AY51" i="13"/>
  <c r="AX51" i="13"/>
  <c r="AW51" i="13"/>
  <c r="AV51" i="13"/>
  <c r="AR51" i="13"/>
  <c r="AQ51" i="13"/>
  <c r="AP51" i="13"/>
  <c r="AO51" i="13"/>
  <c r="AN51" i="13"/>
  <c r="AM51" i="13"/>
  <c r="AI51" i="13"/>
  <c r="AH51" i="13"/>
  <c r="AG51" i="13"/>
  <c r="AF51" i="13"/>
  <c r="AE51" i="13"/>
  <c r="AD51" i="13"/>
  <c r="Z51" i="13"/>
  <c r="Y51" i="13"/>
  <c r="X51" i="13"/>
  <c r="W51" i="13"/>
  <c r="V51" i="13"/>
  <c r="U51" i="13"/>
  <c r="Q51" i="13"/>
  <c r="P51" i="13"/>
  <c r="O51" i="13"/>
  <c r="N51" i="13"/>
  <c r="M51" i="13"/>
  <c r="L51" i="13"/>
  <c r="H51" i="13"/>
  <c r="G51" i="13"/>
  <c r="F51" i="13"/>
  <c r="E51" i="13"/>
  <c r="D51" i="13"/>
  <c r="C51" i="13"/>
  <c r="BS50" i="13"/>
  <c r="BR50" i="13"/>
  <c r="BQ50" i="13"/>
  <c r="BP50" i="13"/>
  <c r="BO50" i="13"/>
  <c r="BN50" i="13"/>
  <c r="BJ50" i="13"/>
  <c r="BI50" i="13"/>
  <c r="BH50" i="13"/>
  <c r="BG50" i="13"/>
  <c r="BF50" i="13"/>
  <c r="BE50" i="13"/>
  <c r="BA50" i="13"/>
  <c r="AZ50" i="13"/>
  <c r="AY50" i="13"/>
  <c r="AX50" i="13"/>
  <c r="AW50" i="13"/>
  <c r="AV50" i="13"/>
  <c r="AR50" i="13"/>
  <c r="AQ50" i="13"/>
  <c r="AP50" i="13"/>
  <c r="AO50" i="13"/>
  <c r="AN50" i="13"/>
  <c r="AM50" i="13"/>
  <c r="AI50" i="13"/>
  <c r="AH50" i="13"/>
  <c r="AG50" i="13"/>
  <c r="AF50" i="13"/>
  <c r="AE50" i="13"/>
  <c r="AD50" i="13"/>
  <c r="Z50" i="13"/>
  <c r="Y50" i="13"/>
  <c r="X50" i="13"/>
  <c r="W50" i="13"/>
  <c r="V50" i="13"/>
  <c r="U50" i="13"/>
  <c r="Q50" i="13"/>
  <c r="P50" i="13"/>
  <c r="O50" i="13"/>
  <c r="N50" i="13"/>
  <c r="M50" i="13"/>
  <c r="L50" i="13"/>
  <c r="H50" i="13"/>
  <c r="G50" i="13"/>
  <c r="F50" i="13"/>
  <c r="E50" i="13"/>
  <c r="D50" i="13"/>
  <c r="C50" i="13"/>
  <c r="BS49" i="13"/>
  <c r="BR49" i="13"/>
  <c r="BQ49" i="13"/>
  <c r="BP49" i="13"/>
  <c r="BO49" i="13"/>
  <c r="BN49" i="13"/>
  <c r="BJ49" i="13"/>
  <c r="BI49" i="13"/>
  <c r="BH49" i="13"/>
  <c r="BG49" i="13"/>
  <c r="BF49" i="13"/>
  <c r="BE49" i="13"/>
  <c r="BA49" i="13"/>
  <c r="AZ49" i="13"/>
  <c r="AY49" i="13"/>
  <c r="AX49" i="13"/>
  <c r="AW49" i="13"/>
  <c r="AV49" i="13"/>
  <c r="AR49" i="13"/>
  <c r="AQ49" i="13"/>
  <c r="AP49" i="13"/>
  <c r="AO49" i="13"/>
  <c r="AN49" i="13"/>
  <c r="AM49" i="13"/>
  <c r="AI49" i="13"/>
  <c r="AH49" i="13"/>
  <c r="AG49" i="13"/>
  <c r="AF49" i="13"/>
  <c r="AE49" i="13"/>
  <c r="AD49" i="13"/>
  <c r="Z49" i="13"/>
  <c r="Y49" i="13"/>
  <c r="X49" i="13"/>
  <c r="W49" i="13"/>
  <c r="V49" i="13"/>
  <c r="U49" i="13"/>
  <c r="Q49" i="13"/>
  <c r="P49" i="13"/>
  <c r="O49" i="13"/>
  <c r="N49" i="13"/>
  <c r="M49" i="13"/>
  <c r="L49" i="13"/>
  <c r="H49" i="13"/>
  <c r="G49" i="13"/>
  <c r="F49" i="13"/>
  <c r="E49" i="13"/>
  <c r="D49" i="13"/>
  <c r="C49" i="13"/>
  <c r="BS48" i="13"/>
  <c r="BR48" i="13"/>
  <c r="BQ48" i="13"/>
  <c r="BP48" i="13"/>
  <c r="BO48" i="13"/>
  <c r="BN48" i="13"/>
  <c r="BJ48" i="13"/>
  <c r="BI48" i="13"/>
  <c r="BH48" i="13"/>
  <c r="BG48" i="13"/>
  <c r="BF48" i="13"/>
  <c r="BE48" i="13"/>
  <c r="BA48" i="13"/>
  <c r="AZ48" i="13"/>
  <c r="AY48" i="13"/>
  <c r="AX48" i="13"/>
  <c r="AW48" i="13"/>
  <c r="AV48" i="13"/>
  <c r="AR48" i="13"/>
  <c r="AQ48" i="13"/>
  <c r="AP48" i="13"/>
  <c r="AO48" i="13"/>
  <c r="AN48" i="13"/>
  <c r="AM48" i="13"/>
  <c r="AI48" i="13"/>
  <c r="AH48" i="13"/>
  <c r="AG48" i="13"/>
  <c r="AF48" i="13"/>
  <c r="AE48" i="13"/>
  <c r="AD48" i="13"/>
  <c r="Z48" i="13"/>
  <c r="Y48" i="13"/>
  <c r="X48" i="13"/>
  <c r="W48" i="13"/>
  <c r="V48" i="13"/>
  <c r="U48" i="13"/>
  <c r="Q48" i="13"/>
  <c r="P48" i="13"/>
  <c r="O48" i="13"/>
  <c r="N48" i="13"/>
  <c r="M48" i="13"/>
  <c r="L48" i="13"/>
  <c r="H48" i="13"/>
  <c r="G48" i="13"/>
  <c r="F48" i="13"/>
  <c r="E48" i="13"/>
  <c r="D48" i="13"/>
  <c r="C48" i="13"/>
  <c r="BS47" i="13"/>
  <c r="BR47" i="13"/>
  <c r="BQ47" i="13"/>
  <c r="BP47" i="13"/>
  <c r="BO47" i="13"/>
  <c r="BN47" i="13"/>
  <c r="BJ47" i="13"/>
  <c r="BI47" i="13"/>
  <c r="BH47" i="13"/>
  <c r="BG47" i="13"/>
  <c r="BF47" i="13"/>
  <c r="BE47" i="13"/>
  <c r="BA47" i="13"/>
  <c r="AZ47" i="13"/>
  <c r="AY47" i="13"/>
  <c r="AX47" i="13"/>
  <c r="AW47" i="13"/>
  <c r="AV47" i="13"/>
  <c r="AR47" i="13"/>
  <c r="AQ47" i="13"/>
  <c r="AP47" i="13"/>
  <c r="AO47" i="13"/>
  <c r="AN47" i="13"/>
  <c r="AM47" i="13"/>
  <c r="AI47" i="13"/>
  <c r="AH47" i="13"/>
  <c r="AG47" i="13"/>
  <c r="AF47" i="13"/>
  <c r="AE47" i="13"/>
  <c r="AD47" i="13"/>
  <c r="Z47" i="13"/>
  <c r="Y47" i="13"/>
  <c r="X47" i="13"/>
  <c r="W47" i="13"/>
  <c r="V47" i="13"/>
  <c r="U47" i="13"/>
  <c r="H47" i="13"/>
  <c r="G47" i="13"/>
  <c r="F47" i="13"/>
  <c r="E47" i="13"/>
  <c r="D47" i="13"/>
  <c r="C47" i="13"/>
  <c r="BS46" i="13"/>
  <c r="BR46" i="13"/>
  <c r="BQ46" i="13"/>
  <c r="BP46" i="13"/>
  <c r="BO46" i="13"/>
  <c r="BN46" i="13"/>
  <c r="BJ46" i="13"/>
  <c r="BI46" i="13"/>
  <c r="BH46" i="13"/>
  <c r="BG46" i="13"/>
  <c r="BF46" i="13"/>
  <c r="BE46" i="13"/>
  <c r="BA46" i="13"/>
  <c r="AZ46" i="13"/>
  <c r="AY46" i="13"/>
  <c r="AX46" i="13"/>
  <c r="AW46" i="13"/>
  <c r="AV46" i="13"/>
  <c r="AR46" i="13"/>
  <c r="AQ46" i="13"/>
  <c r="AP46" i="13"/>
  <c r="AO46" i="13"/>
  <c r="AN46" i="13"/>
  <c r="AM46" i="13"/>
  <c r="AI46" i="13"/>
  <c r="AH46" i="13"/>
  <c r="AG46" i="13"/>
  <c r="AF46" i="13"/>
  <c r="AE46" i="13"/>
  <c r="AD46" i="13"/>
  <c r="Z46" i="13"/>
  <c r="Y46" i="13"/>
  <c r="X46" i="13"/>
  <c r="W46" i="13"/>
  <c r="V46" i="13"/>
  <c r="U46" i="13"/>
  <c r="H46" i="13"/>
  <c r="G46" i="13"/>
  <c r="F46" i="13"/>
  <c r="E46" i="13"/>
  <c r="D46" i="13"/>
  <c r="C46" i="13"/>
  <c r="BS45" i="13"/>
  <c r="BR45" i="13"/>
  <c r="BQ45" i="13"/>
  <c r="BP45" i="13"/>
  <c r="BO45" i="13"/>
  <c r="BN45" i="13"/>
  <c r="BJ45" i="13"/>
  <c r="BI45" i="13"/>
  <c r="BH45" i="13"/>
  <c r="BG45" i="13"/>
  <c r="BF45" i="13"/>
  <c r="BE45" i="13"/>
  <c r="BA45" i="13"/>
  <c r="AZ45" i="13"/>
  <c r="AY45" i="13"/>
  <c r="AX45" i="13"/>
  <c r="AW45" i="13"/>
  <c r="AV45" i="13"/>
  <c r="AR45" i="13"/>
  <c r="AQ45" i="13"/>
  <c r="AP45" i="13"/>
  <c r="AO45" i="13"/>
  <c r="AN45" i="13"/>
  <c r="AM45" i="13"/>
  <c r="AI45" i="13"/>
  <c r="AH45" i="13"/>
  <c r="AG45" i="13"/>
  <c r="AF45" i="13"/>
  <c r="AE45" i="13"/>
  <c r="AD45" i="13"/>
  <c r="Z45" i="13"/>
  <c r="Y45" i="13"/>
  <c r="X45" i="13"/>
  <c r="W45" i="13"/>
  <c r="V45" i="13"/>
  <c r="U45" i="13"/>
  <c r="H45" i="13"/>
  <c r="G45" i="13"/>
  <c r="F45" i="13"/>
  <c r="E45" i="13"/>
  <c r="D45" i="13"/>
  <c r="C45" i="13"/>
  <c r="BS44" i="13"/>
  <c r="BR44" i="13"/>
  <c r="BQ44" i="13"/>
  <c r="BP44" i="13"/>
  <c r="BO44" i="13"/>
  <c r="BN44" i="13"/>
  <c r="BJ44" i="13"/>
  <c r="BI44" i="13"/>
  <c r="BH44" i="13"/>
  <c r="BG44" i="13"/>
  <c r="BF44" i="13"/>
  <c r="BE44" i="13"/>
  <c r="BA44" i="13"/>
  <c r="AZ44" i="13"/>
  <c r="AY44" i="13"/>
  <c r="AX44" i="13"/>
  <c r="AW44" i="13"/>
  <c r="AV44" i="13"/>
  <c r="AR44" i="13"/>
  <c r="AQ44" i="13"/>
  <c r="AP44" i="13"/>
  <c r="AO44" i="13"/>
  <c r="AN44" i="13"/>
  <c r="AM44" i="13"/>
  <c r="AI44" i="13"/>
  <c r="AH44" i="13"/>
  <c r="AG44" i="13"/>
  <c r="AF44" i="13"/>
  <c r="AE44" i="13"/>
  <c r="AD44" i="13"/>
  <c r="Z44" i="13"/>
  <c r="Y44" i="13"/>
  <c r="X44" i="13"/>
  <c r="W44" i="13"/>
  <c r="V44" i="13"/>
  <c r="U44" i="13"/>
  <c r="H44" i="13"/>
  <c r="G44" i="13"/>
  <c r="F44" i="13"/>
  <c r="E44" i="13"/>
  <c r="D44" i="13"/>
  <c r="C44" i="13"/>
  <c r="BS43" i="13"/>
  <c r="BR43" i="13"/>
  <c r="BQ43" i="13"/>
  <c r="BP43" i="13"/>
  <c r="BO43" i="13"/>
  <c r="BN43" i="13"/>
  <c r="BJ43" i="13"/>
  <c r="BI43" i="13"/>
  <c r="BH43" i="13"/>
  <c r="BG43" i="13"/>
  <c r="BF43" i="13"/>
  <c r="BE43" i="13"/>
  <c r="BA43" i="13"/>
  <c r="AZ43" i="13"/>
  <c r="AY43" i="13"/>
  <c r="AX43" i="13"/>
  <c r="AW43" i="13"/>
  <c r="AV43" i="13"/>
  <c r="AR43" i="13"/>
  <c r="AQ43" i="13"/>
  <c r="AP43" i="13"/>
  <c r="AO43" i="13"/>
  <c r="AN43" i="13"/>
  <c r="AM43" i="13"/>
  <c r="AI43" i="13"/>
  <c r="AH43" i="13"/>
  <c r="AG43" i="13"/>
  <c r="AF43" i="13"/>
  <c r="AE43" i="13"/>
  <c r="AD43" i="13"/>
  <c r="H43" i="13"/>
  <c r="G43" i="13"/>
  <c r="F43" i="13"/>
  <c r="E43" i="13"/>
  <c r="D43" i="13"/>
  <c r="C43" i="13"/>
  <c r="BS42" i="13"/>
  <c r="BR42" i="13"/>
  <c r="BQ42" i="13"/>
  <c r="BP42" i="13"/>
  <c r="BO42" i="13"/>
  <c r="BN42" i="13"/>
  <c r="BJ42" i="13"/>
  <c r="BI42" i="13"/>
  <c r="BH42" i="13"/>
  <c r="BG42" i="13"/>
  <c r="BF42" i="13"/>
  <c r="BE42" i="13"/>
  <c r="BA42" i="13"/>
  <c r="AZ42" i="13"/>
  <c r="AY42" i="13"/>
  <c r="AX42" i="13"/>
  <c r="AW42" i="13"/>
  <c r="AV42" i="13"/>
  <c r="AR42" i="13"/>
  <c r="AQ42" i="13"/>
  <c r="AP42" i="13"/>
  <c r="AO42" i="13"/>
  <c r="AN42" i="13"/>
  <c r="AM42" i="13"/>
  <c r="AI42" i="13"/>
  <c r="AH42" i="13"/>
  <c r="AG42" i="13"/>
  <c r="AF42" i="13"/>
  <c r="AE42" i="13"/>
  <c r="AD42" i="13"/>
  <c r="BS41" i="13"/>
  <c r="BR41" i="13"/>
  <c r="BQ41" i="13"/>
  <c r="BP41" i="13"/>
  <c r="BO41" i="13"/>
  <c r="BN41" i="13"/>
  <c r="BJ41" i="13"/>
  <c r="BI41" i="13"/>
  <c r="BH41" i="13"/>
  <c r="BG41" i="13"/>
  <c r="BF41" i="13"/>
  <c r="BE41" i="13"/>
  <c r="BA41" i="13"/>
  <c r="AZ41" i="13"/>
  <c r="AY41" i="13"/>
  <c r="AX41" i="13"/>
  <c r="AW41" i="13"/>
  <c r="AV41" i="13"/>
  <c r="AR41" i="13"/>
  <c r="AQ41" i="13"/>
  <c r="AP41" i="13"/>
  <c r="AO41" i="13"/>
  <c r="AN41" i="13"/>
  <c r="AM41" i="13"/>
  <c r="AI41" i="13"/>
  <c r="AH41" i="13"/>
  <c r="AG41" i="13"/>
  <c r="AF41" i="13"/>
  <c r="AE41" i="13"/>
  <c r="AD41" i="13"/>
  <c r="BS40" i="13"/>
  <c r="BR40" i="13"/>
  <c r="BQ40" i="13"/>
  <c r="BP40" i="13"/>
  <c r="BO40" i="13"/>
  <c r="BN40" i="13"/>
  <c r="BJ40" i="13"/>
  <c r="BI40" i="13"/>
  <c r="BH40" i="13"/>
  <c r="BG40" i="13"/>
  <c r="BF40" i="13"/>
  <c r="BE40" i="13"/>
  <c r="BA40" i="13"/>
  <c r="AZ40" i="13"/>
  <c r="AY40" i="13"/>
  <c r="AX40" i="13"/>
  <c r="AW40" i="13"/>
  <c r="AV40" i="13"/>
  <c r="AR40" i="13"/>
  <c r="AQ40" i="13"/>
  <c r="AP40" i="13"/>
  <c r="AO40" i="13"/>
  <c r="AN40" i="13"/>
  <c r="AM40" i="13"/>
  <c r="AI40" i="13"/>
  <c r="AH40" i="13"/>
  <c r="AG40" i="13"/>
  <c r="AF40" i="13"/>
  <c r="AE40" i="13"/>
  <c r="AD40" i="13"/>
  <c r="BS39" i="13"/>
  <c r="BR39" i="13"/>
  <c r="BQ39" i="13"/>
  <c r="BP39" i="13"/>
  <c r="BO39" i="13"/>
  <c r="BN39" i="13"/>
  <c r="BJ39" i="13"/>
  <c r="BI39" i="13"/>
  <c r="BH39" i="13"/>
  <c r="BG39" i="13"/>
  <c r="BF39" i="13"/>
  <c r="BE39" i="13"/>
  <c r="BA39" i="13"/>
  <c r="AZ39" i="13"/>
  <c r="AY39" i="13"/>
  <c r="AX39" i="13"/>
  <c r="AW39" i="13"/>
  <c r="AV39" i="13"/>
  <c r="AR39" i="13"/>
  <c r="AQ39" i="13"/>
  <c r="AP39" i="13"/>
  <c r="AO39" i="13"/>
  <c r="AN39" i="13"/>
  <c r="AM39" i="13"/>
  <c r="AI39" i="13"/>
  <c r="AH39" i="13"/>
  <c r="AG39" i="13"/>
  <c r="AF39" i="13"/>
  <c r="AE39" i="13"/>
  <c r="AD39" i="13"/>
  <c r="H39" i="13"/>
  <c r="G39" i="13"/>
  <c r="F39" i="13"/>
  <c r="E39" i="13"/>
  <c r="D39" i="13"/>
  <c r="C39" i="13"/>
  <c r="BS38" i="13"/>
  <c r="BR38" i="13"/>
  <c r="BQ38" i="13"/>
  <c r="BP38" i="13"/>
  <c r="BO38" i="13"/>
  <c r="BN38" i="13"/>
  <c r="BJ38" i="13"/>
  <c r="BI38" i="13"/>
  <c r="BH38" i="13"/>
  <c r="BG38" i="13"/>
  <c r="BF38" i="13"/>
  <c r="BE38" i="13"/>
  <c r="BA38" i="13"/>
  <c r="AZ38" i="13"/>
  <c r="AY38" i="13"/>
  <c r="AX38" i="13"/>
  <c r="AW38" i="13"/>
  <c r="AV38" i="13"/>
  <c r="AR38" i="13"/>
  <c r="AQ38" i="13"/>
  <c r="AP38" i="13"/>
  <c r="AO38" i="13"/>
  <c r="AN38" i="13"/>
  <c r="AM38" i="13"/>
  <c r="AI38" i="13"/>
  <c r="AH38" i="13"/>
  <c r="AG38" i="13"/>
  <c r="AF38" i="13"/>
  <c r="AE38" i="13"/>
  <c r="AD38" i="13"/>
  <c r="BS37" i="13"/>
  <c r="BR37" i="13"/>
  <c r="BQ37" i="13"/>
  <c r="BP37" i="13"/>
  <c r="BO37" i="13"/>
  <c r="BN37" i="13"/>
  <c r="BJ37" i="13"/>
  <c r="BI37" i="13"/>
  <c r="BH37" i="13"/>
  <c r="BG37" i="13"/>
  <c r="BF37" i="13"/>
  <c r="BE37" i="13"/>
  <c r="BA37" i="13"/>
  <c r="AZ37" i="13"/>
  <c r="AY37" i="13"/>
  <c r="AX37" i="13"/>
  <c r="AW37" i="13"/>
  <c r="AV37" i="13"/>
  <c r="AR37" i="13"/>
  <c r="AQ37" i="13"/>
  <c r="AP37" i="13"/>
  <c r="AO37" i="13"/>
  <c r="AN37" i="13"/>
  <c r="AM37" i="13"/>
  <c r="AI37" i="13"/>
  <c r="AH37" i="13"/>
  <c r="AG37" i="13"/>
  <c r="AF37" i="13"/>
  <c r="AE37" i="13"/>
  <c r="AD37" i="13"/>
  <c r="BS36" i="13"/>
  <c r="BR36" i="13"/>
  <c r="BQ36" i="13"/>
  <c r="BP36" i="13"/>
  <c r="BO36" i="13"/>
  <c r="BN36" i="13"/>
  <c r="BJ36" i="13"/>
  <c r="BI36" i="13"/>
  <c r="BH36" i="13"/>
  <c r="BG36" i="13"/>
  <c r="BF36" i="13"/>
  <c r="BE36" i="13"/>
  <c r="BA36" i="13"/>
  <c r="AZ36" i="13"/>
  <c r="AY36" i="13"/>
  <c r="AX36" i="13"/>
  <c r="AW36" i="13"/>
  <c r="AV36" i="13"/>
  <c r="AR36" i="13"/>
  <c r="AQ36" i="13"/>
  <c r="AP36" i="13"/>
  <c r="AO36" i="13"/>
  <c r="AN36" i="13"/>
  <c r="AM36" i="13"/>
  <c r="AI36" i="13"/>
  <c r="AH36" i="13"/>
  <c r="AG36" i="13"/>
  <c r="AF36" i="13"/>
  <c r="AE36" i="13"/>
  <c r="AD36" i="13"/>
  <c r="BS35" i="13"/>
  <c r="BR35" i="13"/>
  <c r="BQ35" i="13"/>
  <c r="BP35" i="13"/>
  <c r="BO35" i="13"/>
  <c r="BN35" i="13"/>
  <c r="BJ35" i="13"/>
  <c r="BI35" i="13"/>
  <c r="BH35" i="13"/>
  <c r="BG35" i="13"/>
  <c r="BF35" i="13"/>
  <c r="BE35" i="13"/>
  <c r="BA35" i="13"/>
  <c r="AZ35" i="13"/>
  <c r="AY35" i="13"/>
  <c r="AX35" i="13"/>
  <c r="AW35" i="13"/>
  <c r="AV35" i="13"/>
  <c r="AI35" i="13"/>
  <c r="AH35" i="13"/>
  <c r="AG35" i="13"/>
  <c r="AF35" i="13"/>
  <c r="AE35" i="13"/>
  <c r="AD35" i="13"/>
  <c r="BS34" i="13"/>
  <c r="BR34" i="13"/>
  <c r="BQ34" i="13"/>
  <c r="BP34" i="13"/>
  <c r="BO34" i="13"/>
  <c r="BN34" i="13"/>
  <c r="BJ34" i="13"/>
  <c r="BI34" i="13"/>
  <c r="BH34" i="13"/>
  <c r="BG34" i="13"/>
  <c r="BF34" i="13"/>
  <c r="BE34" i="13"/>
  <c r="BA34" i="13"/>
  <c r="AZ34" i="13"/>
  <c r="AY34" i="13"/>
  <c r="AX34" i="13"/>
  <c r="AW34" i="13"/>
  <c r="AV34" i="13"/>
  <c r="AI34" i="13"/>
  <c r="AH34" i="13"/>
  <c r="AG34" i="13"/>
  <c r="AF34" i="13"/>
  <c r="AE34" i="13"/>
  <c r="AD34" i="13"/>
  <c r="BS33" i="13"/>
  <c r="BR33" i="13"/>
  <c r="BQ33" i="13"/>
  <c r="BP33" i="13"/>
  <c r="BO33" i="13"/>
  <c r="BN33" i="13"/>
  <c r="BJ33" i="13"/>
  <c r="BI33" i="13"/>
  <c r="BH33" i="13"/>
  <c r="BG33" i="13"/>
  <c r="BF33" i="13"/>
  <c r="BE33" i="13"/>
  <c r="BA33" i="13"/>
  <c r="AZ33" i="13"/>
  <c r="AY33" i="13"/>
  <c r="AX33" i="13"/>
  <c r="AW33" i="13"/>
  <c r="AV33" i="13"/>
  <c r="AI33" i="13"/>
  <c r="AH33" i="13"/>
  <c r="AG33" i="13"/>
  <c r="AF33" i="13"/>
  <c r="AE33" i="13"/>
  <c r="AD33" i="13"/>
  <c r="BS32" i="13"/>
  <c r="BR32" i="13"/>
  <c r="BQ32" i="13"/>
  <c r="BP32" i="13"/>
  <c r="BO32" i="13"/>
  <c r="BN32" i="13"/>
  <c r="BJ32" i="13"/>
  <c r="BI32" i="13"/>
  <c r="BH32" i="13"/>
  <c r="BG32" i="13"/>
  <c r="BF32" i="13"/>
  <c r="BE32" i="13"/>
  <c r="BA32" i="13"/>
  <c r="AZ32" i="13"/>
  <c r="AY32" i="13"/>
  <c r="AX32" i="13"/>
  <c r="AW32" i="13"/>
  <c r="AV32" i="13"/>
  <c r="AI32" i="13"/>
  <c r="AH32" i="13"/>
  <c r="AG32" i="13"/>
  <c r="AF32" i="13"/>
  <c r="AE32" i="13"/>
  <c r="AD32" i="13"/>
  <c r="BS31" i="13"/>
  <c r="BR31" i="13"/>
  <c r="BQ31" i="13"/>
  <c r="BP31" i="13"/>
  <c r="BO31" i="13"/>
  <c r="BN31" i="13"/>
  <c r="BJ31" i="13"/>
  <c r="BI31" i="13"/>
  <c r="BH31" i="13"/>
  <c r="BG31" i="13"/>
  <c r="BF31" i="13"/>
  <c r="BE31" i="13"/>
  <c r="BA31" i="13"/>
  <c r="AZ31" i="13"/>
  <c r="AY31" i="13"/>
  <c r="AX31" i="13"/>
  <c r="AW31" i="13"/>
  <c r="AV31" i="13"/>
  <c r="BS30" i="13"/>
  <c r="BR30" i="13"/>
  <c r="BQ30" i="13"/>
  <c r="BP30" i="13"/>
  <c r="BO30" i="13"/>
  <c r="BN30" i="13"/>
  <c r="BJ30" i="13"/>
  <c r="BI30" i="13"/>
  <c r="BH30" i="13"/>
  <c r="BG30" i="13"/>
  <c r="BF30" i="13"/>
  <c r="BE30" i="13"/>
  <c r="BA30" i="13"/>
  <c r="AZ30" i="13"/>
  <c r="AY30" i="13"/>
  <c r="AX30" i="13"/>
  <c r="AW30" i="13"/>
  <c r="AV30" i="13"/>
  <c r="BS29" i="13"/>
  <c r="BR29" i="13"/>
  <c r="BQ29" i="13"/>
  <c r="BP29" i="13"/>
  <c r="BO29" i="13"/>
  <c r="BN29" i="13"/>
  <c r="BA29" i="13"/>
  <c r="AZ29" i="13"/>
  <c r="AY29" i="13"/>
  <c r="AX29" i="13"/>
  <c r="AW29" i="13"/>
  <c r="AV29" i="13"/>
  <c r="BS28" i="13"/>
  <c r="BR28" i="13"/>
  <c r="BQ28" i="13"/>
  <c r="BP28" i="13"/>
  <c r="BO28" i="13"/>
  <c r="BN28" i="13"/>
  <c r="BS27" i="13"/>
  <c r="BR27" i="13"/>
  <c r="BQ27" i="13"/>
  <c r="BP27" i="13"/>
  <c r="BO27" i="13"/>
  <c r="BN27" i="13"/>
  <c r="BS26" i="13"/>
  <c r="BR26" i="13"/>
  <c r="BQ26" i="13"/>
  <c r="BP26" i="13"/>
  <c r="BO26" i="13"/>
  <c r="BN26" i="13"/>
  <c r="BS25" i="13"/>
  <c r="BR25" i="13"/>
  <c r="BQ25" i="13"/>
  <c r="BP25" i="13"/>
  <c r="BO25" i="13"/>
  <c r="BN25" i="13"/>
  <c r="BS24" i="13"/>
  <c r="BR24" i="13"/>
  <c r="BQ24" i="13"/>
  <c r="BP24" i="13"/>
  <c r="BO24" i="13"/>
  <c r="BN24" i="13"/>
  <c r="BS23" i="13"/>
  <c r="BR23" i="13"/>
  <c r="BQ23" i="13"/>
  <c r="BP23" i="13"/>
  <c r="BO23" i="13"/>
  <c r="BN23" i="13"/>
  <c r="BS22" i="13"/>
  <c r="BR22" i="13"/>
  <c r="BQ22" i="13"/>
  <c r="BP22" i="13"/>
  <c r="BO22" i="13"/>
  <c r="BN22" i="13"/>
  <c r="BS21" i="13"/>
  <c r="BR21" i="13"/>
  <c r="BQ21" i="13"/>
  <c r="BP21" i="13"/>
  <c r="BO21" i="13"/>
  <c r="BN21" i="13"/>
  <c r="BS20" i="13"/>
  <c r="BR20" i="13"/>
  <c r="BQ20" i="13"/>
  <c r="BP20" i="13"/>
  <c r="BO20" i="13"/>
  <c r="BN20" i="13"/>
  <c r="BS19" i="13"/>
  <c r="BR19" i="13"/>
  <c r="BQ19" i="13"/>
  <c r="BP19" i="13"/>
  <c r="BO19" i="13"/>
  <c r="BN19" i="13"/>
  <c r="BS18" i="13"/>
  <c r="BR18" i="13"/>
  <c r="BQ18" i="13"/>
  <c r="BP18" i="13"/>
  <c r="BO18" i="13"/>
  <c r="BN18" i="13"/>
  <c r="BS17" i="13"/>
  <c r="BR17" i="13"/>
  <c r="BQ17" i="13"/>
  <c r="BP17" i="13"/>
  <c r="BO17" i="13"/>
  <c r="BN17" i="13"/>
  <c r="BS16" i="13"/>
  <c r="BR16" i="13"/>
  <c r="BQ16" i="13"/>
  <c r="BP16" i="13"/>
  <c r="BO16" i="13"/>
  <c r="BN16" i="13"/>
  <c r="BS15" i="13"/>
  <c r="BR15" i="13"/>
  <c r="BQ15" i="13"/>
  <c r="BP15" i="13"/>
  <c r="BO15" i="13"/>
  <c r="BN15" i="13"/>
  <c r="BS14" i="13"/>
  <c r="BR14" i="13"/>
  <c r="BQ14" i="13"/>
  <c r="BP14" i="13"/>
  <c r="BO14" i="13"/>
  <c r="BN14" i="13"/>
  <c r="BS13" i="13"/>
  <c r="BR13" i="13"/>
  <c r="BQ13" i="13"/>
  <c r="BP13" i="13"/>
  <c r="BO13" i="13"/>
  <c r="BN13" i="13"/>
  <c r="M1061" i="11"/>
  <c r="M1060" i="11"/>
  <c r="M1059" i="11"/>
  <c r="M1058" i="11"/>
  <c r="M1057" i="11"/>
  <c r="M1056" i="11"/>
  <c r="M1052" i="11"/>
  <c r="M1051" i="11"/>
  <c r="M1050" i="11"/>
  <c r="M1049" i="11"/>
  <c r="M1048" i="11"/>
  <c r="M1047" i="11"/>
  <c r="M1043" i="11"/>
  <c r="M1042" i="11"/>
  <c r="M1041" i="11"/>
  <c r="M1040" i="11"/>
  <c r="M1039" i="11"/>
  <c r="M1038" i="11"/>
  <c r="M1034" i="11"/>
  <c r="M1033" i="11"/>
  <c r="M1032" i="11"/>
  <c r="M1031" i="11"/>
  <c r="M1030" i="11"/>
  <c r="M1029" i="11"/>
  <c r="M1025" i="11"/>
  <c r="M1024" i="11"/>
  <c r="M1023" i="11"/>
  <c r="M1022" i="11"/>
  <c r="M1021" i="11"/>
  <c r="M1020" i="11"/>
  <c r="M1016" i="11"/>
  <c r="M1015" i="11"/>
  <c r="M1014" i="11"/>
  <c r="M1013" i="11"/>
  <c r="M1012" i="11"/>
  <c r="M1011" i="11"/>
  <c r="M1007" i="11"/>
  <c r="M1006" i="11"/>
  <c r="M1005" i="11"/>
  <c r="M1004" i="11"/>
  <c r="M1003" i="11"/>
  <c r="M1002" i="11"/>
  <c r="M968" i="11"/>
  <c r="L968" i="11"/>
  <c r="K968" i="11"/>
  <c r="I968" i="11"/>
  <c r="M967" i="11"/>
  <c r="L967" i="11"/>
  <c r="K967" i="11"/>
  <c r="I967" i="11"/>
  <c r="M966" i="11"/>
  <c r="L966" i="11"/>
  <c r="K966" i="11"/>
  <c r="I966" i="11"/>
  <c r="M965" i="11"/>
  <c r="L965" i="11"/>
  <c r="K965" i="11"/>
  <c r="I965" i="11"/>
  <c r="M964" i="11"/>
  <c r="L964" i="11"/>
  <c r="K964" i="11"/>
  <c r="I964" i="11"/>
  <c r="M963" i="11"/>
  <c r="L963" i="11"/>
  <c r="K963" i="11"/>
  <c r="I963" i="11"/>
  <c r="M962" i="11"/>
  <c r="L962" i="11"/>
  <c r="K962" i="11"/>
  <c r="I962" i="11"/>
  <c r="M961" i="11"/>
  <c r="L961" i="11"/>
  <c r="K961" i="11"/>
  <c r="I961" i="11"/>
  <c r="M960" i="11"/>
  <c r="L960" i="11"/>
  <c r="K960" i="11"/>
  <c r="I960" i="11"/>
  <c r="M959" i="11"/>
  <c r="L959" i="11"/>
  <c r="K959" i="11"/>
  <c r="I959" i="11"/>
  <c r="M958" i="11"/>
  <c r="L958" i="11"/>
  <c r="K958" i="11"/>
  <c r="I958" i="11"/>
  <c r="M957" i="11"/>
  <c r="L957" i="11"/>
  <c r="K957" i="11"/>
  <c r="I957" i="11"/>
  <c r="J955" i="11"/>
  <c r="A955" i="11"/>
  <c r="G955" i="11" s="1"/>
  <c r="M955" i="11" s="1"/>
  <c r="M953" i="11"/>
  <c r="L953" i="11"/>
  <c r="K953" i="11"/>
  <c r="I953" i="11"/>
  <c r="M952" i="11"/>
  <c r="L952" i="11"/>
  <c r="K952" i="11"/>
  <c r="I952" i="11"/>
  <c r="M951" i="11"/>
  <c r="L951" i="11"/>
  <c r="K951" i="11"/>
  <c r="I951" i="11"/>
  <c r="M950" i="11"/>
  <c r="L950" i="11"/>
  <c r="K950" i="11"/>
  <c r="I950" i="11"/>
  <c r="M949" i="11"/>
  <c r="L949" i="11"/>
  <c r="K949" i="11"/>
  <c r="I949" i="11"/>
  <c r="M948" i="11"/>
  <c r="L948" i="11"/>
  <c r="K948" i="11"/>
  <c r="I948" i="11"/>
  <c r="M947" i="11"/>
  <c r="L947" i="11"/>
  <c r="K947" i="11"/>
  <c r="I947" i="11"/>
  <c r="M946" i="11"/>
  <c r="L946" i="11"/>
  <c r="K946" i="11"/>
  <c r="I946" i="11"/>
  <c r="M945" i="11"/>
  <c r="L945" i="11"/>
  <c r="K945" i="11"/>
  <c r="I945" i="11"/>
  <c r="M944" i="11"/>
  <c r="L944" i="11"/>
  <c r="K944" i="11"/>
  <c r="I944" i="11"/>
  <c r="M943" i="11"/>
  <c r="L943" i="11"/>
  <c r="K943" i="11"/>
  <c r="I943" i="11"/>
  <c r="M942" i="11"/>
  <c r="L942" i="11"/>
  <c r="K942" i="11"/>
  <c r="I942" i="11"/>
  <c r="J940" i="11"/>
  <c r="G940" i="11"/>
  <c r="M940" i="11" s="1"/>
  <c r="A940" i="11"/>
  <c r="M938" i="11"/>
  <c r="L938" i="11"/>
  <c r="K938" i="11"/>
  <c r="I938" i="11"/>
  <c r="M937" i="11"/>
  <c r="L937" i="11"/>
  <c r="K937" i="11"/>
  <c r="I937" i="11"/>
  <c r="M936" i="11"/>
  <c r="L936" i="11"/>
  <c r="K936" i="11"/>
  <c r="I936" i="11"/>
  <c r="M935" i="11"/>
  <c r="L935" i="11"/>
  <c r="K935" i="11"/>
  <c r="I935" i="11"/>
  <c r="M934" i="11"/>
  <c r="L934" i="11"/>
  <c r="K934" i="11"/>
  <c r="I934" i="11"/>
  <c r="M933" i="11"/>
  <c r="L933" i="11"/>
  <c r="K933" i="11"/>
  <c r="I933" i="11"/>
  <c r="M932" i="11"/>
  <c r="L932" i="11"/>
  <c r="K932" i="11"/>
  <c r="I932" i="11"/>
  <c r="M931" i="11"/>
  <c r="L931" i="11"/>
  <c r="K931" i="11"/>
  <c r="I931" i="11"/>
  <c r="M930" i="11"/>
  <c r="L930" i="11"/>
  <c r="K930" i="11"/>
  <c r="I930" i="11"/>
  <c r="M929" i="11"/>
  <c r="L929" i="11"/>
  <c r="K929" i="11"/>
  <c r="I929" i="11"/>
  <c r="M928" i="11"/>
  <c r="L928" i="11"/>
  <c r="K928" i="11"/>
  <c r="I928" i="11"/>
  <c r="M927" i="11"/>
  <c r="L927" i="11"/>
  <c r="K927" i="11"/>
  <c r="I927" i="11"/>
  <c r="J925" i="11"/>
  <c r="A925" i="11"/>
  <c r="G925" i="11" s="1"/>
  <c r="M925" i="11" s="1"/>
  <c r="M923" i="11"/>
  <c r="L923" i="11"/>
  <c r="K923" i="11"/>
  <c r="I923" i="11"/>
  <c r="M922" i="11"/>
  <c r="L922" i="11"/>
  <c r="K922" i="11"/>
  <c r="I922" i="11"/>
  <c r="M921" i="11"/>
  <c r="L921" i="11"/>
  <c r="K921" i="11"/>
  <c r="I921" i="11"/>
  <c r="M920" i="11"/>
  <c r="L920" i="11"/>
  <c r="K920" i="11"/>
  <c r="I920" i="11"/>
  <c r="M919" i="11"/>
  <c r="L919" i="11"/>
  <c r="K919" i="11"/>
  <c r="I919" i="11"/>
  <c r="M918" i="11"/>
  <c r="L918" i="11"/>
  <c r="K918" i="11"/>
  <c r="I918" i="11"/>
  <c r="M917" i="11"/>
  <c r="L917" i="11"/>
  <c r="K917" i="11"/>
  <c r="I917" i="11"/>
  <c r="M916" i="11"/>
  <c r="L916" i="11"/>
  <c r="K916" i="11"/>
  <c r="I916" i="11"/>
  <c r="M915" i="11"/>
  <c r="L915" i="11"/>
  <c r="K915" i="11"/>
  <c r="I915" i="11"/>
  <c r="M914" i="11"/>
  <c r="L914" i="11"/>
  <c r="K914" i="11"/>
  <c r="I914" i="11"/>
  <c r="M913" i="11"/>
  <c r="L913" i="11"/>
  <c r="K913" i="11"/>
  <c r="I913" i="11"/>
  <c r="M912" i="11"/>
  <c r="L912" i="11"/>
  <c r="K912" i="11"/>
  <c r="I912" i="11"/>
  <c r="J910" i="11"/>
  <c r="G910" i="11"/>
  <c r="M910" i="11" s="1"/>
  <c r="A910" i="11"/>
  <c r="M908" i="11"/>
  <c r="L908" i="11"/>
  <c r="K908" i="11"/>
  <c r="I908" i="11"/>
  <c r="M907" i="11"/>
  <c r="L907" i="11"/>
  <c r="K907" i="11"/>
  <c r="I907" i="11"/>
  <c r="M906" i="11"/>
  <c r="L906" i="11"/>
  <c r="K906" i="11"/>
  <c r="I906" i="11"/>
  <c r="M905" i="11"/>
  <c r="L905" i="11"/>
  <c r="K905" i="11"/>
  <c r="I905" i="11"/>
  <c r="M904" i="11"/>
  <c r="L904" i="11"/>
  <c r="K904" i="11"/>
  <c r="I904" i="11"/>
  <c r="M903" i="11"/>
  <c r="L903" i="11"/>
  <c r="K903" i="11"/>
  <c r="I903" i="11"/>
  <c r="M902" i="11"/>
  <c r="L902" i="11"/>
  <c r="K902" i="11"/>
  <c r="I902" i="11"/>
  <c r="M901" i="11"/>
  <c r="L901" i="11"/>
  <c r="K901" i="11"/>
  <c r="I901" i="11"/>
  <c r="M900" i="11"/>
  <c r="L900" i="11"/>
  <c r="K900" i="11"/>
  <c r="I900" i="11"/>
  <c r="M899" i="11"/>
  <c r="L899" i="11"/>
  <c r="K899" i="11"/>
  <c r="I899" i="11"/>
  <c r="M898" i="11"/>
  <c r="L898" i="11"/>
  <c r="K898" i="11"/>
  <c r="I898" i="11"/>
  <c r="M897" i="11"/>
  <c r="L897" i="11"/>
  <c r="K897" i="11"/>
  <c r="I897" i="11"/>
  <c r="J895" i="11"/>
  <c r="G895" i="11"/>
  <c r="M895" i="11" s="1"/>
  <c r="A895" i="11"/>
  <c r="M893" i="11"/>
  <c r="L893" i="11"/>
  <c r="K893" i="11"/>
  <c r="I893" i="11"/>
  <c r="M892" i="11"/>
  <c r="L892" i="11"/>
  <c r="K892" i="11"/>
  <c r="I892" i="11"/>
  <c r="M891" i="11"/>
  <c r="L891" i="11"/>
  <c r="K891" i="11"/>
  <c r="I891" i="11"/>
  <c r="M890" i="11"/>
  <c r="L890" i="11"/>
  <c r="K890" i="11"/>
  <c r="I890" i="11"/>
  <c r="M889" i="11"/>
  <c r="L889" i="11"/>
  <c r="K889" i="11"/>
  <c r="I889" i="11"/>
  <c r="M888" i="11"/>
  <c r="L888" i="11"/>
  <c r="K888" i="11"/>
  <c r="I888" i="11"/>
  <c r="M887" i="11"/>
  <c r="L887" i="11"/>
  <c r="K887" i="11"/>
  <c r="I887" i="11"/>
  <c r="M886" i="11"/>
  <c r="L886" i="11"/>
  <c r="K886" i="11"/>
  <c r="I886" i="11"/>
  <c r="M885" i="11"/>
  <c r="L885" i="11"/>
  <c r="K885" i="11"/>
  <c r="I885" i="11"/>
  <c r="M884" i="11"/>
  <c r="L884" i="11"/>
  <c r="K884" i="11"/>
  <c r="I884" i="11"/>
  <c r="M883" i="11"/>
  <c r="L883" i="11"/>
  <c r="K883" i="11"/>
  <c r="I883" i="11"/>
  <c r="M882" i="11"/>
  <c r="L882" i="11"/>
  <c r="K882" i="11"/>
  <c r="I882" i="11"/>
  <c r="J880" i="11"/>
  <c r="G880" i="11"/>
  <c r="M880" i="11" s="1"/>
  <c r="A880" i="11"/>
  <c r="M878" i="11"/>
  <c r="L878" i="11"/>
  <c r="K878" i="11"/>
  <c r="I878" i="11"/>
  <c r="M877" i="11"/>
  <c r="L877" i="11"/>
  <c r="K877" i="11"/>
  <c r="I877" i="11"/>
  <c r="M876" i="11"/>
  <c r="L876" i="11"/>
  <c r="K876" i="11"/>
  <c r="I876" i="11"/>
  <c r="M875" i="11"/>
  <c r="L875" i="11"/>
  <c r="K875" i="11"/>
  <c r="I875" i="11"/>
  <c r="M874" i="11"/>
  <c r="L874" i="11"/>
  <c r="K874" i="11"/>
  <c r="I874" i="11"/>
  <c r="M873" i="11"/>
  <c r="L873" i="11"/>
  <c r="K873" i="11"/>
  <c r="I873" i="11"/>
  <c r="M872" i="11"/>
  <c r="L872" i="11"/>
  <c r="K872" i="11"/>
  <c r="I872" i="11"/>
  <c r="M871" i="11"/>
  <c r="L871" i="11"/>
  <c r="K871" i="11"/>
  <c r="I871" i="11"/>
  <c r="M870" i="11"/>
  <c r="L870" i="11"/>
  <c r="K870" i="11"/>
  <c r="I870" i="11"/>
  <c r="M869" i="11"/>
  <c r="L869" i="11"/>
  <c r="K869" i="11"/>
  <c r="I869" i="11"/>
  <c r="M868" i="11"/>
  <c r="L868" i="11"/>
  <c r="K868" i="11"/>
  <c r="I868" i="11"/>
  <c r="M867" i="11"/>
  <c r="L867" i="11"/>
  <c r="K867" i="11"/>
  <c r="I867" i="11"/>
  <c r="J865" i="11"/>
  <c r="A865" i="11"/>
  <c r="G865" i="11" s="1"/>
  <c r="M865" i="11" s="1"/>
  <c r="M863" i="11"/>
  <c r="L863" i="11"/>
  <c r="K863" i="11"/>
  <c r="I863" i="11"/>
  <c r="M862" i="11"/>
  <c r="L862" i="11"/>
  <c r="K862" i="11"/>
  <c r="I862" i="11"/>
  <c r="M861" i="11"/>
  <c r="L861" i="11"/>
  <c r="K861" i="11"/>
  <c r="I861" i="11"/>
  <c r="M860" i="11"/>
  <c r="L860" i="11"/>
  <c r="K860" i="11"/>
  <c r="I860" i="11"/>
  <c r="M859" i="11"/>
  <c r="L859" i="11"/>
  <c r="K859" i="11"/>
  <c r="I859" i="11"/>
  <c r="M858" i="11"/>
  <c r="L858" i="11"/>
  <c r="K858" i="11"/>
  <c r="I858" i="11"/>
  <c r="M857" i="11"/>
  <c r="L857" i="11"/>
  <c r="K857" i="11"/>
  <c r="I857" i="11"/>
  <c r="M856" i="11"/>
  <c r="L856" i="11"/>
  <c r="K856" i="11"/>
  <c r="I856" i="11"/>
  <c r="M855" i="11"/>
  <c r="L855" i="11"/>
  <c r="K855" i="11"/>
  <c r="I855" i="11"/>
  <c r="M854" i="11"/>
  <c r="L854" i="11"/>
  <c r="K854" i="11"/>
  <c r="I854" i="11"/>
  <c r="M853" i="11"/>
  <c r="L853" i="11"/>
  <c r="K853" i="11"/>
  <c r="I853" i="11"/>
  <c r="M852" i="11"/>
  <c r="L852" i="11"/>
  <c r="K852" i="11"/>
  <c r="I852" i="11"/>
  <c r="J850" i="11"/>
  <c r="G850" i="11"/>
  <c r="M850" i="11" s="1"/>
  <c r="A850" i="11"/>
  <c r="M848" i="11"/>
  <c r="L848" i="11"/>
  <c r="K848" i="11"/>
  <c r="I848" i="11"/>
  <c r="M847" i="11"/>
  <c r="L847" i="11"/>
  <c r="K847" i="11"/>
  <c r="I847" i="11"/>
  <c r="M846" i="11"/>
  <c r="L846" i="11"/>
  <c r="K846" i="11"/>
  <c r="I846" i="11"/>
  <c r="M845" i="11"/>
  <c r="L845" i="11"/>
  <c r="K845" i="11"/>
  <c r="I845" i="11"/>
  <c r="M844" i="11"/>
  <c r="L844" i="11"/>
  <c r="K844" i="11"/>
  <c r="I844" i="11"/>
  <c r="M843" i="11"/>
  <c r="L843" i="11"/>
  <c r="K843" i="11"/>
  <c r="I843" i="11"/>
  <c r="M842" i="11"/>
  <c r="L842" i="11"/>
  <c r="K842" i="11"/>
  <c r="I842" i="11"/>
  <c r="M841" i="11"/>
  <c r="L841" i="11"/>
  <c r="K841" i="11"/>
  <c r="I841" i="11"/>
  <c r="M840" i="11"/>
  <c r="L840" i="11"/>
  <c r="K840" i="11"/>
  <c r="I840" i="11"/>
  <c r="M839" i="11"/>
  <c r="L839" i="11"/>
  <c r="K839" i="11"/>
  <c r="I839" i="11"/>
  <c r="M838" i="11"/>
  <c r="L838" i="11"/>
  <c r="K838" i="11"/>
  <c r="I838" i="11"/>
  <c r="M837" i="11"/>
  <c r="L837" i="11"/>
  <c r="K837" i="11"/>
  <c r="I837" i="11"/>
  <c r="J835" i="11"/>
  <c r="A835" i="11"/>
  <c r="G835" i="11" s="1"/>
  <c r="M835" i="11" s="1"/>
  <c r="M833" i="11"/>
  <c r="L833" i="11"/>
  <c r="K833" i="11"/>
  <c r="I833" i="11"/>
  <c r="M832" i="11"/>
  <c r="L832" i="11"/>
  <c r="K832" i="11"/>
  <c r="I832" i="11"/>
  <c r="M831" i="11"/>
  <c r="L831" i="11"/>
  <c r="K831" i="11"/>
  <c r="I831" i="11"/>
  <c r="M830" i="11"/>
  <c r="L830" i="11"/>
  <c r="K830" i="11"/>
  <c r="I830" i="11"/>
  <c r="M829" i="11"/>
  <c r="L829" i="11"/>
  <c r="K829" i="11"/>
  <c r="I829" i="11"/>
  <c r="M828" i="11"/>
  <c r="L828" i="11"/>
  <c r="K828" i="11"/>
  <c r="I828" i="11"/>
  <c r="M827" i="11"/>
  <c r="L827" i="11"/>
  <c r="K827" i="11"/>
  <c r="I827" i="11"/>
  <c r="M826" i="11"/>
  <c r="L826" i="11"/>
  <c r="K826" i="11"/>
  <c r="I826" i="11"/>
  <c r="M825" i="11"/>
  <c r="L825" i="11"/>
  <c r="K825" i="11"/>
  <c r="I825" i="11"/>
  <c r="M824" i="11"/>
  <c r="L824" i="11"/>
  <c r="K824" i="11"/>
  <c r="I824" i="11"/>
  <c r="M823" i="11"/>
  <c r="L823" i="11"/>
  <c r="K823" i="11"/>
  <c r="I823" i="11"/>
  <c r="M822" i="11"/>
  <c r="L822" i="11"/>
  <c r="K822" i="11"/>
  <c r="I822" i="11"/>
  <c r="J820" i="11"/>
  <c r="G820" i="11"/>
  <c r="M820" i="11" s="1"/>
  <c r="A820" i="11"/>
  <c r="M818" i="11"/>
  <c r="L818" i="11"/>
  <c r="K818" i="11"/>
  <c r="I818" i="11"/>
  <c r="M817" i="11"/>
  <c r="L817" i="11"/>
  <c r="K817" i="11"/>
  <c r="I817" i="11"/>
  <c r="M816" i="11"/>
  <c r="L816" i="11"/>
  <c r="K816" i="11"/>
  <c r="I816" i="11"/>
  <c r="M815" i="11"/>
  <c r="L815" i="11"/>
  <c r="K815" i="11"/>
  <c r="I815" i="11"/>
  <c r="M814" i="11"/>
  <c r="L814" i="11"/>
  <c r="K814" i="11"/>
  <c r="I814" i="11"/>
  <c r="M813" i="11"/>
  <c r="L813" i="11"/>
  <c r="K813" i="11"/>
  <c r="I813" i="11"/>
  <c r="M812" i="11"/>
  <c r="L812" i="11"/>
  <c r="K812" i="11"/>
  <c r="I812" i="11"/>
  <c r="M811" i="11"/>
  <c r="L811" i="11"/>
  <c r="K811" i="11"/>
  <c r="I811" i="11"/>
  <c r="M810" i="11"/>
  <c r="L810" i="11"/>
  <c r="K810" i="11"/>
  <c r="I810" i="11"/>
  <c r="M809" i="11"/>
  <c r="L809" i="11"/>
  <c r="K809" i="11"/>
  <c r="I809" i="11"/>
  <c r="M808" i="11"/>
  <c r="L808" i="11"/>
  <c r="K808" i="11"/>
  <c r="I808" i="11"/>
  <c r="M807" i="11"/>
  <c r="L807" i="11"/>
  <c r="K807" i="11"/>
  <c r="I807" i="11"/>
  <c r="J805" i="11"/>
  <c r="G805" i="11"/>
  <c r="M805" i="11" s="1"/>
  <c r="A805" i="11"/>
  <c r="M803" i="11"/>
  <c r="L803" i="11"/>
  <c r="K803" i="11"/>
  <c r="I803" i="11"/>
  <c r="M802" i="11"/>
  <c r="L802" i="11"/>
  <c r="K802" i="11"/>
  <c r="I802" i="11"/>
  <c r="M801" i="11"/>
  <c r="L801" i="11"/>
  <c r="K801" i="11"/>
  <c r="I801" i="11"/>
  <c r="M800" i="11"/>
  <c r="L800" i="11"/>
  <c r="K800" i="11"/>
  <c r="I800" i="11"/>
  <c r="M799" i="11"/>
  <c r="L799" i="11"/>
  <c r="K799" i="11"/>
  <c r="I799" i="11"/>
  <c r="M798" i="11"/>
  <c r="L798" i="11"/>
  <c r="K798" i="11"/>
  <c r="I798" i="11"/>
  <c r="M797" i="11"/>
  <c r="L797" i="11"/>
  <c r="K797" i="11"/>
  <c r="I797" i="11"/>
  <c r="M796" i="11"/>
  <c r="L796" i="11"/>
  <c r="K796" i="11"/>
  <c r="I796" i="11"/>
  <c r="M795" i="11"/>
  <c r="L795" i="11"/>
  <c r="K795" i="11"/>
  <c r="I795" i="11"/>
  <c r="M794" i="11"/>
  <c r="L794" i="11"/>
  <c r="K794" i="11"/>
  <c r="I794" i="11"/>
  <c r="M793" i="11"/>
  <c r="L793" i="11"/>
  <c r="K793" i="11"/>
  <c r="I793" i="11"/>
  <c r="M792" i="11"/>
  <c r="L792" i="11"/>
  <c r="K792" i="11"/>
  <c r="I792" i="11"/>
  <c r="J790" i="11"/>
  <c r="G790" i="11"/>
  <c r="M790" i="11" s="1"/>
  <c r="A790" i="11"/>
  <c r="M788" i="11"/>
  <c r="L788" i="11"/>
  <c r="K788" i="11"/>
  <c r="I788" i="11"/>
  <c r="M787" i="11"/>
  <c r="L787" i="11"/>
  <c r="K787" i="11"/>
  <c r="I787" i="11"/>
  <c r="M786" i="11"/>
  <c r="L786" i="11"/>
  <c r="K786" i="11"/>
  <c r="I786" i="11"/>
  <c r="M785" i="11"/>
  <c r="L785" i="11"/>
  <c r="K785" i="11"/>
  <c r="I785" i="11"/>
  <c r="M784" i="11"/>
  <c r="L784" i="11"/>
  <c r="K784" i="11"/>
  <c r="I784" i="11"/>
  <c r="M783" i="11"/>
  <c r="L783" i="11"/>
  <c r="K783" i="11"/>
  <c r="I783" i="11"/>
  <c r="M782" i="11"/>
  <c r="L782" i="11"/>
  <c r="K782" i="11"/>
  <c r="I782" i="11"/>
  <c r="M781" i="11"/>
  <c r="L781" i="11"/>
  <c r="K781" i="11"/>
  <c r="I781" i="11"/>
  <c r="M780" i="11"/>
  <c r="L780" i="11"/>
  <c r="K780" i="11"/>
  <c r="I780" i="11"/>
  <c r="M779" i="11"/>
  <c r="L779" i="11"/>
  <c r="K779" i="11"/>
  <c r="I779" i="11"/>
  <c r="M778" i="11"/>
  <c r="L778" i="11"/>
  <c r="K778" i="11"/>
  <c r="I778" i="11"/>
  <c r="M777" i="11"/>
  <c r="L777" i="11"/>
  <c r="K777" i="11"/>
  <c r="I777" i="11"/>
  <c r="J775" i="11"/>
  <c r="G775" i="11"/>
  <c r="M775" i="11" s="1"/>
  <c r="A775" i="11"/>
  <c r="M773" i="11"/>
  <c r="L773" i="11"/>
  <c r="K773" i="11"/>
  <c r="I773" i="11"/>
  <c r="M772" i="11"/>
  <c r="L772" i="11"/>
  <c r="K772" i="11"/>
  <c r="I772" i="11"/>
  <c r="M771" i="11"/>
  <c r="L771" i="11"/>
  <c r="K771" i="11"/>
  <c r="I771" i="11"/>
  <c r="M770" i="11"/>
  <c r="L770" i="11"/>
  <c r="K770" i="11"/>
  <c r="I770" i="11"/>
  <c r="M769" i="11"/>
  <c r="L769" i="11"/>
  <c r="K769" i="11"/>
  <c r="I769" i="11"/>
  <c r="M768" i="11"/>
  <c r="L768" i="11"/>
  <c r="K768" i="11"/>
  <c r="I768" i="11"/>
  <c r="M767" i="11"/>
  <c r="L767" i="11"/>
  <c r="K767" i="11"/>
  <c r="I767" i="11"/>
  <c r="M766" i="11"/>
  <c r="L766" i="11"/>
  <c r="K766" i="11"/>
  <c r="I766" i="11"/>
  <c r="M765" i="11"/>
  <c r="L765" i="11"/>
  <c r="K765" i="11"/>
  <c r="I765" i="11"/>
  <c r="M764" i="11"/>
  <c r="L764" i="11"/>
  <c r="K764" i="11"/>
  <c r="I764" i="11"/>
  <c r="M763" i="11"/>
  <c r="L763" i="11"/>
  <c r="K763" i="11"/>
  <c r="I763" i="11"/>
  <c r="M762" i="11"/>
  <c r="L762" i="11"/>
  <c r="K762" i="11"/>
  <c r="I762" i="11"/>
  <c r="J760" i="11"/>
  <c r="G760" i="11"/>
  <c r="M760" i="11" s="1"/>
  <c r="A760" i="11"/>
  <c r="M758" i="11"/>
  <c r="L758" i="11"/>
  <c r="K758" i="11"/>
  <c r="I758" i="11"/>
  <c r="M757" i="11"/>
  <c r="L757" i="11"/>
  <c r="K757" i="11"/>
  <c r="I757" i="11"/>
  <c r="M756" i="11"/>
  <c r="L756" i="11"/>
  <c r="K756" i="11"/>
  <c r="I756" i="11"/>
  <c r="M755" i="11"/>
  <c r="L755" i="11"/>
  <c r="K755" i="11"/>
  <c r="I755" i="11"/>
  <c r="M754" i="11"/>
  <c r="L754" i="11"/>
  <c r="K754" i="11"/>
  <c r="I754" i="11"/>
  <c r="M753" i="11"/>
  <c r="L753" i="11"/>
  <c r="K753" i="11"/>
  <c r="I753" i="11"/>
  <c r="M752" i="11"/>
  <c r="L752" i="11"/>
  <c r="K752" i="11"/>
  <c r="I752" i="11"/>
  <c r="M751" i="11"/>
  <c r="L751" i="11"/>
  <c r="K751" i="11"/>
  <c r="I751" i="11"/>
  <c r="M750" i="11"/>
  <c r="L750" i="11"/>
  <c r="K750" i="11"/>
  <c r="I750" i="11"/>
  <c r="M749" i="11"/>
  <c r="L749" i="11"/>
  <c r="K749" i="11"/>
  <c r="I749" i="11"/>
  <c r="M748" i="11"/>
  <c r="L748" i="11"/>
  <c r="K748" i="11"/>
  <c r="I748" i="11"/>
  <c r="M747" i="11"/>
  <c r="L747" i="11"/>
  <c r="K747" i="11"/>
  <c r="I747" i="11"/>
  <c r="J745" i="11"/>
  <c r="A745" i="11"/>
  <c r="G745" i="11" s="1"/>
  <c r="M745" i="11" s="1"/>
  <c r="M743" i="11"/>
  <c r="L743" i="11"/>
  <c r="K743" i="11"/>
  <c r="I743" i="11"/>
  <c r="M742" i="11"/>
  <c r="L742" i="11"/>
  <c r="K742" i="11"/>
  <c r="I742" i="11"/>
  <c r="M741" i="11"/>
  <c r="L741" i="11"/>
  <c r="K741" i="11"/>
  <c r="I741" i="11"/>
  <c r="M740" i="11"/>
  <c r="L740" i="11"/>
  <c r="K740" i="11"/>
  <c r="I740" i="11"/>
  <c r="M739" i="11"/>
  <c r="L739" i="11"/>
  <c r="K739" i="11"/>
  <c r="I739" i="11"/>
  <c r="M738" i="11"/>
  <c r="L738" i="11"/>
  <c r="K738" i="11"/>
  <c r="I738" i="11"/>
  <c r="M737" i="11"/>
  <c r="L737" i="11"/>
  <c r="K737" i="11"/>
  <c r="I737" i="11"/>
  <c r="M736" i="11"/>
  <c r="L736" i="11"/>
  <c r="K736" i="11"/>
  <c r="I736" i="11"/>
  <c r="M735" i="11"/>
  <c r="L735" i="11"/>
  <c r="K735" i="11"/>
  <c r="I735" i="11"/>
  <c r="M734" i="11"/>
  <c r="L734" i="11"/>
  <c r="K734" i="11"/>
  <c r="I734" i="11"/>
  <c r="M733" i="11"/>
  <c r="L733" i="11"/>
  <c r="K733" i="11"/>
  <c r="I733" i="11"/>
  <c r="M732" i="11"/>
  <c r="L732" i="11"/>
  <c r="K732" i="11"/>
  <c r="I732" i="11"/>
  <c r="J730" i="11"/>
  <c r="A730" i="11"/>
  <c r="G730" i="11" s="1"/>
  <c r="M730" i="11" s="1"/>
  <c r="M728" i="11"/>
  <c r="L728" i="11"/>
  <c r="K728" i="11"/>
  <c r="I728" i="11"/>
  <c r="M727" i="11"/>
  <c r="L727" i="11"/>
  <c r="K727" i="11"/>
  <c r="I727" i="11"/>
  <c r="M726" i="11"/>
  <c r="L726" i="11"/>
  <c r="K726" i="11"/>
  <c r="I726" i="11"/>
  <c r="M725" i="11"/>
  <c r="L725" i="11"/>
  <c r="K725" i="11"/>
  <c r="I725" i="11"/>
  <c r="M724" i="11"/>
  <c r="L724" i="11"/>
  <c r="K724" i="11"/>
  <c r="I724" i="11"/>
  <c r="M723" i="11"/>
  <c r="L723" i="11"/>
  <c r="K723" i="11"/>
  <c r="I723" i="11"/>
  <c r="M722" i="11"/>
  <c r="L722" i="11"/>
  <c r="K722" i="11"/>
  <c r="I722" i="11"/>
  <c r="M721" i="11"/>
  <c r="L721" i="11"/>
  <c r="K721" i="11"/>
  <c r="I721" i="11"/>
  <c r="M720" i="11"/>
  <c r="L720" i="11"/>
  <c r="K720" i="11"/>
  <c r="I720" i="11"/>
  <c r="M719" i="11"/>
  <c r="L719" i="11"/>
  <c r="K719" i="11"/>
  <c r="I719" i="11"/>
  <c r="M718" i="11"/>
  <c r="L718" i="11"/>
  <c r="K718" i="11"/>
  <c r="I718" i="11"/>
  <c r="M717" i="11"/>
  <c r="L717" i="11"/>
  <c r="K717" i="11"/>
  <c r="I717" i="11"/>
  <c r="J715" i="11"/>
  <c r="G715" i="11"/>
  <c r="M715" i="11" s="1"/>
  <c r="A715" i="11"/>
  <c r="M713" i="11"/>
  <c r="L713" i="11"/>
  <c r="K713" i="11"/>
  <c r="I713" i="11"/>
  <c r="M712" i="11"/>
  <c r="L712" i="11"/>
  <c r="K712" i="11"/>
  <c r="I712" i="11"/>
  <c r="M711" i="11"/>
  <c r="L711" i="11"/>
  <c r="K711" i="11"/>
  <c r="I711" i="11"/>
  <c r="M710" i="11"/>
  <c r="L710" i="11"/>
  <c r="K710" i="11"/>
  <c r="I710" i="11"/>
  <c r="M709" i="11"/>
  <c r="L709" i="11"/>
  <c r="K709" i="11"/>
  <c r="I709" i="11"/>
  <c r="M708" i="11"/>
  <c r="L708" i="11"/>
  <c r="K708" i="11"/>
  <c r="I708" i="11"/>
  <c r="M707" i="11"/>
  <c r="L707" i="11"/>
  <c r="K707" i="11"/>
  <c r="I707" i="11"/>
  <c r="M706" i="11"/>
  <c r="L706" i="11"/>
  <c r="K706" i="11"/>
  <c r="I706" i="11"/>
  <c r="M705" i="11"/>
  <c r="L705" i="11"/>
  <c r="K705" i="11"/>
  <c r="I705" i="11"/>
  <c r="M704" i="11"/>
  <c r="L704" i="11"/>
  <c r="K704" i="11"/>
  <c r="I704" i="11"/>
  <c r="M703" i="11"/>
  <c r="L703" i="11"/>
  <c r="K703" i="11"/>
  <c r="I703" i="11"/>
  <c r="M702" i="11"/>
  <c r="L702" i="11"/>
  <c r="K702" i="11"/>
  <c r="I702" i="11"/>
  <c r="J700" i="11"/>
  <c r="A700" i="11"/>
  <c r="G700" i="11" s="1"/>
  <c r="M700" i="11" s="1"/>
  <c r="M698" i="11"/>
  <c r="L698" i="11"/>
  <c r="K698" i="11"/>
  <c r="I698" i="11"/>
  <c r="M697" i="11"/>
  <c r="L697" i="11"/>
  <c r="K697" i="11"/>
  <c r="I697" i="11"/>
  <c r="M696" i="11"/>
  <c r="L696" i="11"/>
  <c r="K696" i="11"/>
  <c r="I696" i="11"/>
  <c r="M695" i="11"/>
  <c r="L695" i="11"/>
  <c r="K695" i="11"/>
  <c r="I695" i="11"/>
  <c r="M694" i="11"/>
  <c r="L694" i="11"/>
  <c r="K694" i="11"/>
  <c r="I694" i="11"/>
  <c r="M693" i="11"/>
  <c r="L693" i="11"/>
  <c r="K693" i="11"/>
  <c r="I693" i="11"/>
  <c r="M692" i="11"/>
  <c r="L692" i="11"/>
  <c r="K692" i="11"/>
  <c r="I692" i="11"/>
  <c r="M691" i="11"/>
  <c r="L691" i="11"/>
  <c r="K691" i="11"/>
  <c r="I691" i="11"/>
  <c r="M690" i="11"/>
  <c r="L690" i="11"/>
  <c r="K690" i="11"/>
  <c r="I690" i="11"/>
  <c r="M689" i="11"/>
  <c r="L689" i="11"/>
  <c r="K689" i="11"/>
  <c r="I689" i="11"/>
  <c r="M688" i="11"/>
  <c r="L688" i="11"/>
  <c r="K688" i="11"/>
  <c r="I688" i="11"/>
  <c r="M687" i="11"/>
  <c r="L687" i="11"/>
  <c r="K687" i="11"/>
  <c r="I687" i="11"/>
  <c r="J685" i="11"/>
  <c r="A685" i="11"/>
  <c r="G685" i="11" s="1"/>
  <c r="M685" i="11" s="1"/>
  <c r="M683" i="11"/>
  <c r="L683" i="11"/>
  <c r="K683" i="11"/>
  <c r="I683" i="11"/>
  <c r="M682" i="11"/>
  <c r="L682" i="11"/>
  <c r="K682" i="11"/>
  <c r="I682" i="11"/>
  <c r="M681" i="11"/>
  <c r="L681" i="11"/>
  <c r="K681" i="11"/>
  <c r="I681" i="11"/>
  <c r="M680" i="11"/>
  <c r="L680" i="11"/>
  <c r="K680" i="11"/>
  <c r="I680" i="11"/>
  <c r="M679" i="11"/>
  <c r="L679" i="11"/>
  <c r="K679" i="11"/>
  <c r="I679" i="11"/>
  <c r="M678" i="11"/>
  <c r="L678" i="11"/>
  <c r="K678" i="11"/>
  <c r="I678" i="11"/>
  <c r="M677" i="11"/>
  <c r="L677" i="11"/>
  <c r="K677" i="11"/>
  <c r="I677" i="11"/>
  <c r="M676" i="11"/>
  <c r="L676" i="11"/>
  <c r="K676" i="11"/>
  <c r="I676" i="11"/>
  <c r="M675" i="11"/>
  <c r="L675" i="11"/>
  <c r="K675" i="11"/>
  <c r="I675" i="11"/>
  <c r="M674" i="11"/>
  <c r="L674" i="11"/>
  <c r="K674" i="11"/>
  <c r="I674" i="11"/>
  <c r="M673" i="11"/>
  <c r="L673" i="11"/>
  <c r="K673" i="11"/>
  <c r="I673" i="11"/>
  <c r="M672" i="11"/>
  <c r="L672" i="11"/>
  <c r="K672" i="11"/>
  <c r="I672" i="11"/>
  <c r="J670" i="11"/>
  <c r="A670" i="11"/>
  <c r="G670" i="11" s="1"/>
  <c r="M670" i="11" s="1"/>
  <c r="M668" i="11"/>
  <c r="L668" i="11"/>
  <c r="K668" i="11"/>
  <c r="I668" i="11"/>
  <c r="M667" i="11"/>
  <c r="L667" i="11"/>
  <c r="K667" i="11"/>
  <c r="I667" i="11"/>
  <c r="M666" i="11"/>
  <c r="L666" i="11"/>
  <c r="K666" i="11"/>
  <c r="I666" i="11"/>
  <c r="M665" i="11"/>
  <c r="L665" i="11"/>
  <c r="K665" i="11"/>
  <c r="I665" i="11"/>
  <c r="M664" i="11"/>
  <c r="L664" i="11"/>
  <c r="K664" i="11"/>
  <c r="I664" i="11"/>
  <c r="M663" i="11"/>
  <c r="L663" i="11"/>
  <c r="K663" i="11"/>
  <c r="I663" i="11"/>
  <c r="M662" i="11"/>
  <c r="L662" i="11"/>
  <c r="K662" i="11"/>
  <c r="I662" i="11"/>
  <c r="M661" i="11"/>
  <c r="L661" i="11"/>
  <c r="K661" i="11"/>
  <c r="I661" i="11"/>
  <c r="M660" i="11"/>
  <c r="L660" i="11"/>
  <c r="K660" i="11"/>
  <c r="I660" i="11"/>
  <c r="M659" i="11"/>
  <c r="L659" i="11"/>
  <c r="K659" i="11"/>
  <c r="I659" i="11"/>
  <c r="M658" i="11"/>
  <c r="L658" i="11"/>
  <c r="K658" i="11"/>
  <c r="I658" i="11"/>
  <c r="M657" i="11"/>
  <c r="L657" i="11"/>
  <c r="K657" i="11"/>
  <c r="I657" i="11"/>
  <c r="J655" i="11"/>
  <c r="A655" i="11"/>
  <c r="G655" i="11" s="1"/>
  <c r="M655" i="11" s="1"/>
  <c r="M653" i="11"/>
  <c r="L653" i="11"/>
  <c r="K653" i="11"/>
  <c r="I653" i="11"/>
  <c r="M652" i="11"/>
  <c r="L652" i="11"/>
  <c r="K652" i="11"/>
  <c r="I652" i="11"/>
  <c r="M651" i="11"/>
  <c r="L651" i="11"/>
  <c r="K651" i="11"/>
  <c r="I651" i="11"/>
  <c r="M650" i="11"/>
  <c r="L650" i="11"/>
  <c r="K650" i="11"/>
  <c r="I650" i="11"/>
  <c r="M649" i="11"/>
  <c r="L649" i="11"/>
  <c r="K649" i="11"/>
  <c r="I649" i="11"/>
  <c r="M648" i="11"/>
  <c r="L648" i="11"/>
  <c r="K648" i="11"/>
  <c r="I648" i="11"/>
  <c r="M647" i="11"/>
  <c r="L647" i="11"/>
  <c r="K647" i="11"/>
  <c r="I647" i="11"/>
  <c r="M646" i="11"/>
  <c r="L646" i="11"/>
  <c r="K646" i="11"/>
  <c r="I646" i="11"/>
  <c r="M645" i="11"/>
  <c r="L645" i="11"/>
  <c r="K645" i="11"/>
  <c r="I645" i="11"/>
  <c r="M644" i="11"/>
  <c r="L644" i="11"/>
  <c r="K644" i="11"/>
  <c r="I644" i="11"/>
  <c r="M643" i="11"/>
  <c r="L643" i="11"/>
  <c r="K643" i="11"/>
  <c r="I643" i="11"/>
  <c r="M642" i="11"/>
  <c r="L642" i="11"/>
  <c r="K642" i="11"/>
  <c r="I642" i="11"/>
  <c r="J640" i="11"/>
  <c r="A640" i="11"/>
  <c r="G640" i="11" s="1"/>
  <c r="M640" i="11" s="1"/>
  <c r="M638" i="11"/>
  <c r="L638" i="11"/>
  <c r="K638" i="11"/>
  <c r="I638" i="11"/>
  <c r="M637" i="11"/>
  <c r="L637" i="11"/>
  <c r="K637" i="11"/>
  <c r="I637" i="11"/>
  <c r="M636" i="11"/>
  <c r="L636" i="11"/>
  <c r="K636" i="11"/>
  <c r="I636" i="11"/>
  <c r="M635" i="11"/>
  <c r="L635" i="11"/>
  <c r="K635" i="11"/>
  <c r="I635" i="11"/>
  <c r="M634" i="11"/>
  <c r="L634" i="11"/>
  <c r="K634" i="11"/>
  <c r="I634" i="11"/>
  <c r="M633" i="11"/>
  <c r="L633" i="11"/>
  <c r="K633" i="11"/>
  <c r="I633" i="11"/>
  <c r="M632" i="11"/>
  <c r="L632" i="11"/>
  <c r="K632" i="11"/>
  <c r="I632" i="11"/>
  <c r="M631" i="11"/>
  <c r="L631" i="11"/>
  <c r="K631" i="11"/>
  <c r="I631" i="11"/>
  <c r="M630" i="11"/>
  <c r="L630" i="11"/>
  <c r="K630" i="11"/>
  <c r="I630" i="11"/>
  <c r="M629" i="11"/>
  <c r="L629" i="11"/>
  <c r="K629" i="11"/>
  <c r="I629" i="11"/>
  <c r="M628" i="11"/>
  <c r="L628" i="11"/>
  <c r="K628" i="11"/>
  <c r="I628" i="11"/>
  <c r="M627" i="11"/>
  <c r="L627" i="11"/>
  <c r="K627" i="11"/>
  <c r="I627" i="11"/>
  <c r="J625" i="11"/>
  <c r="A625" i="11"/>
  <c r="G625" i="11" s="1"/>
  <c r="M625" i="11" s="1"/>
  <c r="M623" i="11"/>
  <c r="L623" i="11"/>
  <c r="K623" i="11"/>
  <c r="I623" i="11"/>
  <c r="M622" i="11"/>
  <c r="L622" i="11"/>
  <c r="K622" i="11"/>
  <c r="I622" i="11"/>
  <c r="M621" i="11"/>
  <c r="L621" i="11"/>
  <c r="K621" i="11"/>
  <c r="I621" i="11"/>
  <c r="M620" i="11"/>
  <c r="L620" i="11"/>
  <c r="K620" i="11"/>
  <c r="I620" i="11"/>
  <c r="M619" i="11"/>
  <c r="L619" i="11"/>
  <c r="K619" i="11"/>
  <c r="I619" i="11"/>
  <c r="M618" i="11"/>
  <c r="L618" i="11"/>
  <c r="K618" i="11"/>
  <c r="I618" i="11"/>
  <c r="M617" i="11"/>
  <c r="L617" i="11"/>
  <c r="K617" i="11"/>
  <c r="I617" i="11"/>
  <c r="M616" i="11"/>
  <c r="L616" i="11"/>
  <c r="K616" i="11"/>
  <c r="I616" i="11"/>
  <c r="M615" i="11"/>
  <c r="L615" i="11"/>
  <c r="K615" i="11"/>
  <c r="I615" i="11"/>
  <c r="M614" i="11"/>
  <c r="L614" i="11"/>
  <c r="K614" i="11"/>
  <c r="I614" i="11"/>
  <c r="M613" i="11"/>
  <c r="L613" i="11"/>
  <c r="K613" i="11"/>
  <c r="I613" i="11"/>
  <c r="M612" i="11"/>
  <c r="L612" i="11"/>
  <c r="K612" i="11"/>
  <c r="I612" i="11"/>
  <c r="J610" i="11"/>
  <c r="A610" i="11"/>
  <c r="G610" i="11" s="1"/>
  <c r="M610" i="11" s="1"/>
  <c r="M608" i="11"/>
  <c r="L608" i="11"/>
  <c r="K608" i="11"/>
  <c r="I608" i="11"/>
  <c r="M607" i="11"/>
  <c r="L607" i="11"/>
  <c r="K607" i="11"/>
  <c r="I607" i="11"/>
  <c r="M606" i="11"/>
  <c r="L606" i="11"/>
  <c r="K606" i="11"/>
  <c r="I606" i="11"/>
  <c r="M605" i="11"/>
  <c r="L605" i="11"/>
  <c r="K605" i="11"/>
  <c r="I605" i="11"/>
  <c r="M604" i="11"/>
  <c r="L604" i="11"/>
  <c r="K604" i="11"/>
  <c r="I604" i="11"/>
  <c r="M603" i="11"/>
  <c r="L603" i="11"/>
  <c r="K603" i="11"/>
  <c r="I603" i="11"/>
  <c r="M602" i="11"/>
  <c r="L602" i="11"/>
  <c r="K602" i="11"/>
  <c r="I602" i="11"/>
  <c r="M601" i="11"/>
  <c r="L601" i="11"/>
  <c r="K601" i="11"/>
  <c r="I601" i="11"/>
  <c r="M600" i="11"/>
  <c r="L600" i="11"/>
  <c r="K600" i="11"/>
  <c r="I600" i="11"/>
  <c r="M599" i="11"/>
  <c r="L599" i="11"/>
  <c r="K599" i="11"/>
  <c r="I599" i="11"/>
  <c r="M598" i="11"/>
  <c r="L598" i="11"/>
  <c r="K598" i="11"/>
  <c r="I598" i="11"/>
  <c r="M597" i="11"/>
  <c r="L597" i="11"/>
  <c r="K597" i="11"/>
  <c r="I597" i="11"/>
  <c r="J595" i="11"/>
  <c r="A595" i="11"/>
  <c r="G595" i="11" s="1"/>
  <c r="M595" i="11" s="1"/>
  <c r="J580" i="11"/>
  <c r="A580" i="11"/>
  <c r="G580" i="11" s="1"/>
  <c r="M580" i="11" s="1"/>
  <c r="J565" i="11"/>
  <c r="A565" i="11"/>
  <c r="G565" i="11" s="1"/>
  <c r="M565" i="11" s="1"/>
  <c r="J550" i="11"/>
  <c r="A550" i="11"/>
  <c r="G550" i="11" s="1"/>
  <c r="M550" i="11" s="1"/>
  <c r="J535" i="11"/>
  <c r="A535" i="11"/>
  <c r="G535" i="11" s="1"/>
  <c r="M535" i="11" s="1"/>
  <c r="J520" i="11"/>
  <c r="A520" i="11"/>
  <c r="G520" i="11" s="1"/>
  <c r="M520" i="11" s="1"/>
  <c r="J505" i="11"/>
  <c r="A505" i="11"/>
  <c r="G505" i="11" s="1"/>
  <c r="M505" i="11" s="1"/>
  <c r="J490" i="11"/>
  <c r="A490" i="11"/>
  <c r="G490" i="11" s="1"/>
  <c r="M490" i="11" s="1"/>
  <c r="J475" i="11"/>
  <c r="A475" i="11"/>
  <c r="G475" i="11" s="1"/>
  <c r="M475" i="11" s="1"/>
  <c r="J460" i="11"/>
  <c r="A460" i="11"/>
  <c r="G460" i="11" s="1"/>
  <c r="M460" i="11" s="1"/>
  <c r="J445" i="11"/>
  <c r="A445" i="11"/>
  <c r="G445" i="11" s="1"/>
  <c r="M445" i="11" s="1"/>
  <c r="J430" i="11"/>
  <c r="A430" i="11"/>
  <c r="G430" i="11" s="1"/>
  <c r="M430" i="11" s="1"/>
  <c r="J415" i="11"/>
  <c r="A415" i="11"/>
  <c r="G415" i="11" s="1"/>
  <c r="M415" i="11" s="1"/>
  <c r="J400" i="11"/>
  <c r="A400" i="11"/>
  <c r="G400" i="11" s="1"/>
  <c r="M400" i="11" s="1"/>
  <c r="J385" i="11"/>
  <c r="A385" i="11"/>
  <c r="G385" i="11" s="1"/>
  <c r="M385" i="11" s="1"/>
  <c r="J370" i="11"/>
  <c r="A370" i="11"/>
  <c r="G370" i="11" s="1"/>
  <c r="M370" i="11" s="1"/>
  <c r="J355" i="11"/>
  <c r="A355" i="11"/>
  <c r="G355" i="11" s="1"/>
  <c r="M355" i="11" s="1"/>
  <c r="J340" i="11"/>
  <c r="A340" i="11"/>
  <c r="G340" i="11" s="1"/>
  <c r="M340" i="11" s="1"/>
  <c r="J325" i="11"/>
  <c r="A325" i="11"/>
  <c r="G325" i="11" s="1"/>
  <c r="M325" i="11" s="1"/>
  <c r="J310" i="11"/>
  <c r="A310" i="11"/>
  <c r="G310" i="11" s="1"/>
  <c r="M310" i="11" s="1"/>
  <c r="J295" i="11"/>
  <c r="A295" i="11"/>
  <c r="G295" i="11" s="1"/>
  <c r="M295" i="11" s="1"/>
  <c r="J280" i="11"/>
  <c r="A280" i="11"/>
  <c r="G280" i="11" s="1"/>
  <c r="M280" i="11" s="1"/>
  <c r="J265" i="11"/>
  <c r="A265" i="11"/>
  <c r="G265" i="11" s="1"/>
  <c r="M265" i="11" s="1"/>
  <c r="J250" i="11"/>
  <c r="A250" i="11"/>
  <c r="G250" i="11" s="1"/>
  <c r="M250" i="11" s="1"/>
  <c r="J235" i="11"/>
  <c r="A235" i="11"/>
  <c r="G235" i="11" s="1"/>
  <c r="M235" i="11" s="1"/>
  <c r="J220" i="11"/>
  <c r="A220" i="11"/>
  <c r="G220" i="11" s="1"/>
  <c r="M220" i="11" s="1"/>
  <c r="J205" i="11"/>
  <c r="A205" i="11"/>
  <c r="G205" i="11" s="1"/>
  <c r="M205" i="11" s="1"/>
  <c r="J190" i="11"/>
  <c r="A190" i="11"/>
  <c r="G190" i="11" s="1"/>
  <c r="M190" i="11" s="1"/>
  <c r="M188" i="11"/>
  <c r="L188" i="11"/>
  <c r="K188" i="11"/>
  <c r="I188" i="11"/>
  <c r="M187" i="11"/>
  <c r="L187" i="11"/>
  <c r="K187" i="11"/>
  <c r="I187" i="11"/>
  <c r="M186" i="11"/>
  <c r="L186" i="11"/>
  <c r="K186" i="11"/>
  <c r="I186" i="11"/>
  <c r="M185" i="11"/>
  <c r="L185" i="11"/>
  <c r="K185" i="11"/>
  <c r="I185" i="11"/>
  <c r="M184" i="11"/>
  <c r="L184" i="11"/>
  <c r="K184" i="11"/>
  <c r="I184" i="11"/>
  <c r="M183" i="11"/>
  <c r="L183" i="11"/>
  <c r="K183" i="11"/>
  <c r="I183" i="11"/>
  <c r="M182" i="11"/>
  <c r="L182" i="11"/>
  <c r="K182" i="11"/>
  <c r="I182" i="11"/>
  <c r="M181" i="11"/>
  <c r="L181" i="11"/>
  <c r="K181" i="11"/>
  <c r="I181" i="11"/>
  <c r="M180" i="11"/>
  <c r="L180" i="11"/>
  <c r="K180" i="11"/>
  <c r="I180" i="11"/>
  <c r="M179" i="11"/>
  <c r="L179" i="11"/>
  <c r="K179" i="11"/>
  <c r="I179" i="11"/>
  <c r="M178" i="11"/>
  <c r="L178" i="11"/>
  <c r="K178" i="11"/>
  <c r="I178" i="11"/>
  <c r="M177" i="11"/>
  <c r="L177" i="11"/>
  <c r="K177" i="11"/>
  <c r="I177" i="11"/>
  <c r="J175" i="11"/>
  <c r="A175" i="11"/>
  <c r="G175" i="11" s="1"/>
  <c r="M175" i="11" s="1"/>
  <c r="J160" i="11"/>
  <c r="A160" i="11"/>
  <c r="G160" i="11" s="1"/>
  <c r="M160" i="11" s="1"/>
  <c r="J145" i="11"/>
  <c r="A145" i="11"/>
  <c r="G145" i="11" s="1"/>
  <c r="M145" i="11" s="1"/>
  <c r="J130" i="11"/>
  <c r="A130" i="11"/>
  <c r="G130" i="11" s="1"/>
  <c r="M130" i="11" s="1"/>
  <c r="J115" i="11"/>
  <c r="A115" i="11"/>
  <c r="G115" i="11" s="1"/>
  <c r="M115" i="11" s="1"/>
  <c r="J100" i="11"/>
  <c r="A100" i="11"/>
  <c r="G100" i="11" s="1"/>
  <c r="M100" i="11" s="1"/>
  <c r="J85" i="11"/>
  <c r="A85" i="11"/>
  <c r="G85" i="11" s="1"/>
  <c r="M85" i="11" s="1"/>
  <c r="J70" i="11"/>
  <c r="A70" i="11"/>
  <c r="G70" i="11" s="1"/>
  <c r="M70" i="11" s="1"/>
  <c r="J55" i="11"/>
  <c r="A55" i="11"/>
  <c r="G55" i="11" s="1"/>
  <c r="M55" i="11" s="1"/>
  <c r="J40" i="11"/>
  <c r="A40" i="11"/>
  <c r="G40" i="11" s="1"/>
  <c r="M40" i="11" s="1"/>
  <c r="J25" i="11"/>
  <c r="A25" i="11"/>
  <c r="G25" i="11" s="1"/>
  <c r="M25" i="11" s="1"/>
  <c r="J10" i="11"/>
  <c r="A10" i="11"/>
  <c r="G10" i="11" s="1"/>
  <c r="M10" i="11" s="1"/>
  <c r="I8" i="11"/>
  <c r="I7" i="11"/>
  <c r="I6" i="11"/>
  <c r="I5" i="11"/>
  <c r="I4" i="11"/>
  <c r="I3" i="11"/>
  <c r="F337" i="10"/>
  <c r="F336" i="10"/>
  <c r="F335" i="10"/>
  <c r="F334" i="10"/>
  <c r="F333" i="10"/>
  <c r="F332" i="10"/>
  <c r="F328" i="10"/>
  <c r="F327" i="10"/>
  <c r="F326" i="10"/>
  <c r="F325" i="10"/>
  <c r="F324" i="10"/>
  <c r="F323" i="10"/>
  <c r="F322" i="10"/>
  <c r="F321" i="10"/>
  <c r="F320" i="10"/>
  <c r="F319" i="10"/>
  <c r="F315" i="10"/>
  <c r="F314" i="10"/>
  <c r="F313" i="10"/>
  <c r="F312" i="10"/>
  <c r="F311" i="10"/>
  <c r="F310" i="10"/>
  <c r="F309" i="10"/>
  <c r="F308" i="10"/>
  <c r="F307" i="10"/>
  <c r="F303" i="10"/>
  <c r="F302" i="10"/>
  <c r="F301" i="10"/>
  <c r="F300" i="10"/>
  <c r="F299" i="10"/>
  <c r="F298" i="10"/>
  <c r="F297" i="10"/>
  <c r="F296" i="10"/>
  <c r="F295" i="10"/>
  <c r="F291" i="10"/>
  <c r="F290" i="10"/>
  <c r="F289" i="10"/>
  <c r="F288" i="10"/>
  <c r="F287" i="10"/>
  <c r="F286" i="10"/>
  <c r="F285" i="10"/>
  <c r="F284" i="10"/>
  <c r="F280" i="10"/>
  <c r="F279" i="10"/>
  <c r="F278" i="10"/>
  <c r="F277" i="10"/>
  <c r="F276" i="10"/>
  <c r="F275" i="10"/>
  <c r="F274" i="10"/>
  <c r="F273" i="10"/>
  <c r="F272" i="10"/>
  <c r="F268" i="10"/>
  <c r="F267" i="10"/>
  <c r="F266" i="10"/>
  <c r="F265" i="10"/>
  <c r="F264" i="10"/>
  <c r="F263" i="10"/>
  <c r="F262" i="10"/>
  <c r="F261" i="10"/>
  <c r="F260" i="10"/>
  <c r="F259" i="10"/>
  <c r="F255" i="10"/>
  <c r="F254" i="10"/>
  <c r="F253" i="10"/>
  <c r="F252" i="10"/>
  <c r="F251" i="10"/>
  <c r="F250" i="10"/>
  <c r="F249" i="10"/>
  <c r="F248" i="10"/>
  <c r="F247" i="10"/>
  <c r="F243" i="10"/>
  <c r="F242" i="10"/>
  <c r="F238" i="10"/>
  <c r="F237" i="10"/>
  <c r="F233" i="10"/>
  <c r="F232" i="10"/>
  <c r="F231" i="10"/>
  <c r="F230" i="10"/>
  <c r="F229" i="10"/>
  <c r="F228" i="10"/>
  <c r="F224" i="10"/>
  <c r="F223" i="10"/>
  <c r="F222" i="10"/>
  <c r="F221" i="10"/>
  <c r="F220" i="10"/>
  <c r="F219" i="10"/>
  <c r="F218" i="10"/>
  <c r="F214" i="10"/>
  <c r="F213" i="10"/>
  <c r="F212" i="10"/>
  <c r="F211" i="10"/>
  <c r="F210" i="10"/>
  <c r="F209" i="10"/>
  <c r="F208" i="10"/>
  <c r="F204" i="10"/>
  <c r="F203" i="10"/>
  <c r="F202" i="10"/>
  <c r="F201" i="10"/>
  <c r="F200" i="10"/>
  <c r="F199" i="10"/>
  <c r="F198" i="10"/>
  <c r="F194" i="10"/>
  <c r="F193" i="10"/>
  <c r="F192" i="10"/>
  <c r="F191" i="10"/>
  <c r="F190" i="10"/>
  <c r="F189" i="10"/>
  <c r="F188" i="10"/>
  <c r="F187" i="10"/>
  <c r="F186" i="10"/>
  <c r="F182" i="10"/>
  <c r="F181" i="10"/>
  <c r="F180" i="10"/>
  <c r="F179" i="10"/>
  <c r="F178" i="10"/>
  <c r="F174" i="10"/>
  <c r="F173" i="10"/>
  <c r="F172" i="10"/>
  <c r="F171" i="10"/>
  <c r="F170" i="10"/>
  <c r="F166" i="10"/>
  <c r="F165" i="10"/>
  <c r="F164" i="10"/>
  <c r="F163" i="10"/>
  <c r="F159" i="10"/>
  <c r="F158" i="10"/>
  <c r="F157" i="10"/>
  <c r="F156" i="10"/>
  <c r="F155" i="10"/>
  <c r="F151" i="10"/>
  <c r="F150" i="10"/>
  <c r="F149" i="10"/>
  <c r="F148" i="10"/>
  <c r="F147" i="10"/>
  <c r="F146" i="10"/>
  <c r="F145" i="10"/>
  <c r="F141" i="10"/>
  <c r="F140" i="10"/>
  <c r="F139" i="10"/>
  <c r="F138" i="10"/>
  <c r="F137" i="10"/>
  <c r="F136" i="10"/>
  <c r="F135" i="10"/>
  <c r="F134" i="10"/>
  <c r="F133" i="10"/>
  <c r="F132" i="10"/>
  <c r="F128" i="10"/>
  <c r="F127" i="10"/>
  <c r="F126" i="10"/>
  <c r="F125" i="10"/>
  <c r="F121" i="10"/>
  <c r="F120" i="10"/>
  <c r="F119" i="10"/>
  <c r="F118" i="10"/>
  <c r="F114" i="10"/>
  <c r="F113" i="10"/>
  <c r="F112" i="10"/>
  <c r="F111" i="10"/>
  <c r="F110" i="10"/>
  <c r="F109" i="10"/>
  <c r="F108" i="10"/>
  <c r="F107" i="10"/>
  <c r="F106" i="10"/>
  <c r="F102" i="10"/>
  <c r="F101" i="10"/>
  <c r="F97" i="10"/>
  <c r="F96" i="10"/>
  <c r="F95" i="10"/>
  <c r="F94" i="10"/>
  <c r="F93" i="10"/>
  <c r="F92" i="10"/>
  <c r="F88" i="10"/>
  <c r="F87" i="10"/>
  <c r="F86" i="10"/>
  <c r="F85" i="10"/>
  <c r="F84" i="10"/>
  <c r="F83" i="10"/>
  <c r="F82" i="10"/>
  <c r="F81" i="10"/>
  <c r="F80" i="10"/>
  <c r="F79" i="10"/>
  <c r="F75" i="10"/>
  <c r="F74" i="10"/>
  <c r="F73" i="10"/>
  <c r="F69" i="10"/>
  <c r="F68" i="10"/>
  <c r="F67" i="10"/>
  <c r="F66" i="10"/>
  <c r="F62" i="10"/>
  <c r="F61" i="10"/>
  <c r="F60" i="10"/>
  <c r="F59" i="10"/>
  <c r="F55" i="10"/>
  <c r="F54" i="10"/>
  <c r="F53" i="10"/>
  <c r="F49" i="10"/>
  <c r="F48" i="10"/>
  <c r="F47" i="10"/>
  <c r="F46" i="10"/>
  <c r="F45" i="10"/>
  <c r="F41" i="10"/>
  <c r="F40" i="10"/>
  <c r="F39" i="10"/>
  <c r="F35" i="10"/>
  <c r="F34" i="10"/>
  <c r="F33" i="10"/>
  <c r="F32" i="10"/>
  <c r="F28" i="10"/>
  <c r="F27" i="10"/>
  <c r="F26" i="10"/>
  <c r="F25" i="10"/>
  <c r="F21" i="10"/>
  <c r="F20" i="10"/>
  <c r="F19" i="10"/>
  <c r="F18" i="10"/>
  <c r="F14" i="10"/>
  <c r="F13" i="10"/>
  <c r="F12" i="10"/>
  <c r="F11" i="10"/>
  <c r="F10" i="10"/>
  <c r="F6" i="10"/>
  <c r="F5" i="10"/>
  <c r="F4" i="10"/>
  <c r="F3" i="10"/>
  <c r="G172" i="2"/>
  <c r="F172" i="2"/>
  <c r="E172" i="2"/>
  <c r="D172" i="2"/>
  <c r="G171" i="2"/>
  <c r="F171" i="2"/>
  <c r="E171" i="2"/>
  <c r="D171" i="2"/>
  <c r="G170" i="2"/>
  <c r="F170" i="2"/>
  <c r="E170" i="2"/>
  <c r="D170" i="2"/>
  <c r="G169" i="2"/>
  <c r="F169" i="2"/>
  <c r="E169" i="2"/>
  <c r="D169" i="2"/>
  <c r="B169" i="2"/>
  <c r="F168" i="2"/>
  <c r="E168" i="2"/>
  <c r="D168" i="2"/>
  <c r="B168" i="2"/>
  <c r="A168" i="2"/>
  <c r="F167" i="2"/>
  <c r="E167" i="2"/>
  <c r="D167" i="2"/>
  <c r="B167" i="2"/>
  <c r="A167" i="2"/>
  <c r="G168" i="2" s="1"/>
  <c r="F166" i="2"/>
  <c r="E166" i="2"/>
  <c r="D166" i="2"/>
  <c r="B166" i="2"/>
  <c r="A166" i="2"/>
  <c r="F165" i="2"/>
  <c r="E165" i="2"/>
  <c r="D165" i="2"/>
  <c r="B165" i="2"/>
  <c r="A165" i="2"/>
  <c r="G166" i="2" s="1"/>
  <c r="F164" i="2"/>
  <c r="E164" i="2"/>
  <c r="D164" i="2"/>
  <c r="B164" i="2"/>
  <c r="A164" i="2"/>
  <c r="F163" i="2"/>
  <c r="E163" i="2"/>
  <c r="D163" i="2"/>
  <c r="B163" i="2"/>
  <c r="A163" i="2"/>
  <c r="G164" i="2" s="1"/>
  <c r="F162" i="2"/>
  <c r="E162" i="2"/>
  <c r="D162" i="2"/>
  <c r="B162" i="2"/>
  <c r="A162" i="2"/>
  <c r="F161" i="2"/>
  <c r="E161" i="2"/>
  <c r="D161" i="2"/>
  <c r="B161" i="2"/>
  <c r="A161" i="2"/>
  <c r="G162" i="2" s="1"/>
  <c r="F160" i="2"/>
  <c r="E160" i="2"/>
  <c r="D160" i="2"/>
  <c r="B160" i="2"/>
  <c r="F159" i="2"/>
  <c r="E159" i="2"/>
  <c r="D159" i="2"/>
  <c r="B159" i="2"/>
  <c r="F158" i="2"/>
  <c r="E158" i="2"/>
  <c r="D158" i="2"/>
  <c r="B158" i="2"/>
  <c r="F157" i="2"/>
  <c r="E157" i="2"/>
  <c r="D157" i="2"/>
  <c r="B157" i="2"/>
  <c r="F156" i="2"/>
  <c r="E156" i="2"/>
  <c r="D156" i="2"/>
  <c r="B156" i="2"/>
  <c r="F155" i="2"/>
  <c r="E155" i="2"/>
  <c r="D155" i="2"/>
  <c r="B155" i="2"/>
  <c r="F154" i="2"/>
  <c r="E154" i="2"/>
  <c r="D154" i="2"/>
  <c r="B154" i="2"/>
  <c r="F153" i="2"/>
  <c r="E153" i="2"/>
  <c r="D153" i="2"/>
  <c r="B153" i="2"/>
  <c r="G150" i="2"/>
  <c r="F150" i="2"/>
  <c r="E150" i="2"/>
  <c r="D150" i="2"/>
  <c r="G149" i="2"/>
  <c r="F149" i="2"/>
  <c r="E149" i="2"/>
  <c r="D149" i="2"/>
  <c r="G148" i="2"/>
  <c r="F148" i="2"/>
  <c r="E148" i="2"/>
  <c r="D148" i="2"/>
  <c r="G147" i="2"/>
  <c r="F147" i="2"/>
  <c r="E147" i="2"/>
  <c r="D147" i="2"/>
  <c r="B147" i="2"/>
  <c r="F146" i="2"/>
  <c r="E146" i="2"/>
  <c r="D146" i="2"/>
  <c r="B146" i="2"/>
  <c r="A146" i="2"/>
  <c r="F145" i="2"/>
  <c r="E145" i="2"/>
  <c r="D145" i="2"/>
  <c r="B145" i="2"/>
  <c r="A145" i="2"/>
  <c r="G146" i="2" s="1"/>
  <c r="F144" i="2"/>
  <c r="E144" i="2"/>
  <c r="D144" i="2"/>
  <c r="B144" i="2"/>
  <c r="A144" i="2"/>
  <c r="F143" i="2"/>
  <c r="E143" i="2"/>
  <c r="D143" i="2"/>
  <c r="B143" i="2"/>
  <c r="A143" i="2"/>
  <c r="G144" i="2" s="1"/>
  <c r="F142" i="2"/>
  <c r="E142" i="2"/>
  <c r="D142" i="2"/>
  <c r="B142" i="2"/>
  <c r="A142" i="2"/>
  <c r="F141" i="2"/>
  <c r="E141" i="2"/>
  <c r="D141" i="2"/>
  <c r="B141" i="2"/>
  <c r="A141" i="2"/>
  <c r="G142" i="2" s="1"/>
  <c r="F140" i="2"/>
  <c r="E140" i="2"/>
  <c r="D140" i="2"/>
  <c r="B140" i="2"/>
  <c r="A140" i="2"/>
  <c r="F139" i="2"/>
  <c r="E139" i="2"/>
  <c r="D139" i="2"/>
  <c r="B139" i="2"/>
  <c r="A139" i="2"/>
  <c r="G140" i="2" s="1"/>
  <c r="F138" i="2"/>
  <c r="E138" i="2"/>
  <c r="D138" i="2"/>
  <c r="B138" i="2"/>
  <c r="F137" i="2"/>
  <c r="E137" i="2"/>
  <c r="D137" i="2"/>
  <c r="B137" i="2"/>
  <c r="F136" i="2"/>
  <c r="E136" i="2"/>
  <c r="D136" i="2"/>
  <c r="B136" i="2"/>
  <c r="F135" i="2"/>
  <c r="E135" i="2"/>
  <c r="D135" i="2"/>
  <c r="B135" i="2"/>
  <c r="F134" i="2"/>
  <c r="E134" i="2"/>
  <c r="D134" i="2"/>
  <c r="B134" i="2"/>
  <c r="F133" i="2"/>
  <c r="E133" i="2"/>
  <c r="D133" i="2"/>
  <c r="B133" i="2"/>
  <c r="F132" i="2"/>
  <c r="E132" i="2"/>
  <c r="D132" i="2"/>
  <c r="B132" i="2"/>
  <c r="F131" i="2"/>
  <c r="E131" i="2"/>
  <c r="D131" i="2"/>
  <c r="B131" i="2"/>
  <c r="G128" i="2"/>
  <c r="F128" i="2"/>
  <c r="E128" i="2"/>
  <c r="D128" i="2"/>
  <c r="G127" i="2"/>
  <c r="F127" i="2"/>
  <c r="E127" i="2"/>
  <c r="D127" i="2"/>
  <c r="G126" i="2"/>
  <c r="F126" i="2"/>
  <c r="E126" i="2"/>
  <c r="D126" i="2"/>
  <c r="G125" i="2"/>
  <c r="F125" i="2"/>
  <c r="E125" i="2"/>
  <c r="D125" i="2"/>
  <c r="B125" i="2"/>
  <c r="F124" i="2"/>
  <c r="E124" i="2"/>
  <c r="D124" i="2"/>
  <c r="B124" i="2"/>
  <c r="A124" i="2"/>
  <c r="F123" i="2"/>
  <c r="E123" i="2"/>
  <c r="D123" i="2"/>
  <c r="B123" i="2"/>
  <c r="A123" i="2"/>
  <c r="G124" i="2" s="1"/>
  <c r="F122" i="2"/>
  <c r="E122" i="2"/>
  <c r="D122" i="2"/>
  <c r="B122" i="2"/>
  <c r="A122" i="2"/>
  <c r="F121" i="2"/>
  <c r="E121" i="2"/>
  <c r="D121" i="2"/>
  <c r="B121" i="2"/>
  <c r="A121" i="2"/>
  <c r="G122" i="2" s="1"/>
  <c r="F120" i="2"/>
  <c r="E120" i="2"/>
  <c r="D120" i="2"/>
  <c r="B120" i="2"/>
  <c r="A120" i="2"/>
  <c r="F119" i="2"/>
  <c r="E119" i="2"/>
  <c r="D119" i="2"/>
  <c r="B119" i="2"/>
  <c r="A119" i="2"/>
  <c r="G120" i="2" s="1"/>
  <c r="F118" i="2"/>
  <c r="E118" i="2"/>
  <c r="D118" i="2"/>
  <c r="B118" i="2"/>
  <c r="A118" i="2"/>
  <c r="F117" i="2"/>
  <c r="E117" i="2"/>
  <c r="D117" i="2"/>
  <c r="B117" i="2"/>
  <c r="A117" i="2"/>
  <c r="G118" i="2" s="1"/>
  <c r="F116" i="2"/>
  <c r="E116" i="2"/>
  <c r="D116" i="2"/>
  <c r="B116" i="2"/>
  <c r="F115" i="2"/>
  <c r="E115" i="2"/>
  <c r="D115" i="2"/>
  <c r="B115" i="2"/>
  <c r="F114" i="2"/>
  <c r="E114" i="2"/>
  <c r="D114" i="2"/>
  <c r="B114" i="2"/>
  <c r="F113" i="2"/>
  <c r="E113" i="2"/>
  <c r="D113" i="2"/>
  <c r="B113" i="2"/>
  <c r="F112" i="2"/>
  <c r="E112" i="2"/>
  <c r="D112" i="2"/>
  <c r="B112" i="2"/>
  <c r="F111" i="2"/>
  <c r="E111" i="2"/>
  <c r="D111" i="2"/>
  <c r="B111" i="2"/>
  <c r="F110" i="2"/>
  <c r="E110" i="2"/>
  <c r="D110" i="2"/>
  <c r="B110" i="2"/>
  <c r="F109" i="2"/>
  <c r="E109" i="2"/>
  <c r="D109" i="2"/>
  <c r="B109" i="2"/>
  <c r="G106" i="2"/>
  <c r="F106" i="2"/>
  <c r="E106" i="2"/>
  <c r="D106" i="2"/>
  <c r="G105" i="2"/>
  <c r="F105" i="2"/>
  <c r="E105" i="2"/>
  <c r="D105" i="2"/>
  <c r="G104" i="2"/>
  <c r="F104" i="2"/>
  <c r="E104" i="2"/>
  <c r="D104" i="2"/>
  <c r="G103" i="2"/>
  <c r="F103" i="2"/>
  <c r="E103" i="2"/>
  <c r="D103" i="2"/>
  <c r="B103" i="2"/>
  <c r="F102" i="2"/>
  <c r="E102" i="2"/>
  <c r="D102" i="2"/>
  <c r="B102" i="2"/>
  <c r="A102" i="2"/>
  <c r="F101" i="2"/>
  <c r="E101" i="2"/>
  <c r="D101" i="2"/>
  <c r="B101" i="2"/>
  <c r="A101" i="2"/>
  <c r="G102" i="2" s="1"/>
  <c r="F100" i="2"/>
  <c r="E100" i="2"/>
  <c r="D100" i="2"/>
  <c r="B100" i="2"/>
  <c r="A100" i="2"/>
  <c r="F99" i="2"/>
  <c r="E99" i="2"/>
  <c r="D99" i="2"/>
  <c r="B99" i="2"/>
  <c r="A99" i="2"/>
  <c r="G100" i="2" s="1"/>
  <c r="F98" i="2"/>
  <c r="E98" i="2"/>
  <c r="D98" i="2"/>
  <c r="B98" i="2"/>
  <c r="A98" i="2"/>
  <c r="F97" i="2"/>
  <c r="E97" i="2"/>
  <c r="D97" i="2"/>
  <c r="B97" i="2"/>
  <c r="A97" i="2"/>
  <c r="G98" i="2" s="1"/>
  <c r="F96" i="2"/>
  <c r="E96" i="2"/>
  <c r="D96" i="2"/>
  <c r="B96" i="2"/>
  <c r="A96" i="2"/>
  <c r="F95" i="2"/>
  <c r="E95" i="2"/>
  <c r="D95" i="2"/>
  <c r="B95" i="2"/>
  <c r="A95" i="2"/>
  <c r="G96" i="2" s="1"/>
  <c r="F94" i="2"/>
  <c r="E94" i="2"/>
  <c r="D94" i="2"/>
  <c r="B94" i="2"/>
  <c r="A94" i="2"/>
  <c r="F93" i="2"/>
  <c r="E93" i="2"/>
  <c r="D93" i="2"/>
  <c r="B93" i="2"/>
  <c r="A93" i="2"/>
  <c r="G94" i="2" s="1"/>
  <c r="F92" i="2"/>
  <c r="E92" i="2"/>
  <c r="D92" i="2"/>
  <c r="B92" i="2"/>
  <c r="F91" i="2"/>
  <c r="E91" i="2"/>
  <c r="D91" i="2"/>
  <c r="B91" i="2"/>
  <c r="F90" i="2"/>
  <c r="E90" i="2"/>
  <c r="D90" i="2"/>
  <c r="B90" i="2"/>
  <c r="F89" i="2"/>
  <c r="E89" i="2"/>
  <c r="D89" i="2"/>
  <c r="B89" i="2"/>
  <c r="F88" i="2"/>
  <c r="E88" i="2"/>
  <c r="D88" i="2"/>
  <c r="B88" i="2"/>
  <c r="F87" i="2"/>
  <c r="E87" i="2"/>
  <c r="D87" i="2"/>
  <c r="B87" i="2"/>
  <c r="G84" i="2"/>
  <c r="F84" i="2"/>
  <c r="E84" i="2"/>
  <c r="D84" i="2"/>
  <c r="G83" i="2"/>
  <c r="F83" i="2"/>
  <c r="E83" i="2"/>
  <c r="D83" i="2"/>
  <c r="G82" i="2"/>
  <c r="F82" i="2"/>
  <c r="E82" i="2"/>
  <c r="D82" i="2"/>
  <c r="G81" i="2"/>
  <c r="F81" i="2"/>
  <c r="E81" i="2"/>
  <c r="D81" i="2"/>
  <c r="B81" i="2"/>
  <c r="F80" i="2"/>
  <c r="E80" i="2"/>
  <c r="D80" i="2"/>
  <c r="B80" i="2"/>
  <c r="A80" i="2"/>
  <c r="F79" i="2"/>
  <c r="E79" i="2"/>
  <c r="D79" i="2"/>
  <c r="B79" i="2"/>
  <c r="A79" i="2"/>
  <c r="G80" i="2" s="1"/>
  <c r="F78" i="2"/>
  <c r="E78" i="2"/>
  <c r="D78" i="2"/>
  <c r="B78" i="2"/>
  <c r="A78" i="2"/>
  <c r="F77" i="2"/>
  <c r="E77" i="2"/>
  <c r="D77" i="2"/>
  <c r="B77" i="2"/>
  <c r="A77" i="2"/>
  <c r="G78" i="2" s="1"/>
  <c r="F76" i="2"/>
  <c r="E76" i="2"/>
  <c r="D76" i="2"/>
  <c r="B76" i="2"/>
  <c r="A76" i="2"/>
  <c r="F75" i="2"/>
  <c r="E75" i="2"/>
  <c r="D75" i="2"/>
  <c r="B75" i="2"/>
  <c r="A75" i="2"/>
  <c r="G76" i="2" s="1"/>
  <c r="F74" i="2"/>
  <c r="E74" i="2"/>
  <c r="D74" i="2"/>
  <c r="B74" i="2"/>
  <c r="A74" i="2"/>
  <c r="F73" i="2"/>
  <c r="E73" i="2"/>
  <c r="D73" i="2"/>
  <c r="B73" i="2"/>
  <c r="A73" i="2"/>
  <c r="G74" i="2" s="1"/>
  <c r="F72" i="2"/>
  <c r="E72" i="2"/>
  <c r="D72" i="2"/>
  <c r="B72" i="2"/>
  <c r="F71" i="2"/>
  <c r="E71" i="2"/>
  <c r="D71" i="2"/>
  <c r="B71" i="2"/>
  <c r="F70" i="2"/>
  <c r="E70" i="2"/>
  <c r="D70" i="2"/>
  <c r="B70" i="2"/>
  <c r="F69" i="2"/>
  <c r="E69" i="2"/>
  <c r="D69" i="2"/>
  <c r="B69" i="2"/>
  <c r="F68" i="2"/>
  <c r="E68" i="2"/>
  <c r="D68" i="2"/>
  <c r="B68" i="2"/>
  <c r="F67" i="2"/>
  <c r="E67" i="2"/>
  <c r="D67" i="2"/>
  <c r="B67" i="2"/>
  <c r="F66" i="2"/>
  <c r="E66" i="2"/>
  <c r="D66" i="2"/>
  <c r="B66" i="2"/>
  <c r="F65" i="2"/>
  <c r="E65" i="2"/>
  <c r="D65" i="2"/>
  <c r="B65" i="2"/>
  <c r="G62" i="2"/>
  <c r="F62" i="2"/>
  <c r="G61" i="2"/>
  <c r="F61" i="2"/>
  <c r="G60" i="2"/>
  <c r="F60" i="2"/>
  <c r="G59" i="2"/>
  <c r="F59" i="2"/>
  <c r="E59" i="2"/>
  <c r="D59" i="2"/>
  <c r="B59" i="2"/>
  <c r="F58" i="2"/>
  <c r="E58" i="2"/>
  <c r="D58" i="2"/>
  <c r="B58" i="2"/>
  <c r="A58" i="2"/>
  <c r="F57" i="2"/>
  <c r="E57" i="2"/>
  <c r="D57" i="2"/>
  <c r="B57" i="2"/>
  <c r="A57" i="2"/>
  <c r="G58" i="2" s="1"/>
  <c r="F56" i="2"/>
  <c r="E56" i="2"/>
  <c r="D56" i="2"/>
  <c r="B56" i="2"/>
  <c r="A56" i="2"/>
  <c r="F55" i="2"/>
  <c r="E55" i="2"/>
  <c r="D55" i="2"/>
  <c r="B55" i="2"/>
  <c r="A55" i="2"/>
  <c r="G56" i="2" s="1"/>
  <c r="F54" i="2"/>
  <c r="E54" i="2"/>
  <c r="D54" i="2"/>
  <c r="B54" i="2"/>
  <c r="A54" i="2"/>
  <c r="F53" i="2"/>
  <c r="E53" i="2"/>
  <c r="D53" i="2"/>
  <c r="B53" i="2"/>
  <c r="A53" i="2"/>
  <c r="G54" i="2" s="1"/>
  <c r="F52" i="2"/>
  <c r="E52" i="2"/>
  <c r="D52" i="2"/>
  <c r="B52" i="2"/>
  <c r="A52" i="2"/>
  <c r="F51" i="2"/>
  <c r="E51" i="2"/>
  <c r="D51" i="2"/>
  <c r="B51" i="2"/>
  <c r="A51" i="2"/>
  <c r="G52" i="2" s="1"/>
  <c r="F50" i="2"/>
  <c r="E50" i="2"/>
  <c r="D50" i="2"/>
  <c r="B50" i="2"/>
  <c r="F49" i="2"/>
  <c r="E49" i="2"/>
  <c r="D49" i="2"/>
  <c r="B49" i="2"/>
  <c r="F48" i="2"/>
  <c r="E48" i="2"/>
  <c r="D48" i="2"/>
  <c r="B48" i="2"/>
  <c r="F47" i="2"/>
  <c r="E47" i="2"/>
  <c r="D47" i="2"/>
  <c r="B47" i="2"/>
  <c r="F46" i="2"/>
  <c r="E46" i="2"/>
  <c r="D46" i="2"/>
  <c r="B46" i="2"/>
  <c r="F45" i="2"/>
  <c r="E45" i="2"/>
  <c r="D45" i="2"/>
  <c r="B45" i="2"/>
  <c r="F44" i="2"/>
  <c r="E44" i="2"/>
  <c r="D44" i="2"/>
  <c r="B44" i="2"/>
  <c r="F43" i="2"/>
  <c r="E43" i="2"/>
  <c r="D43" i="2"/>
  <c r="B43" i="2"/>
  <c r="G40" i="2"/>
  <c r="F40" i="2"/>
  <c r="E40" i="2"/>
  <c r="D40" i="2"/>
  <c r="G39" i="2"/>
  <c r="F39" i="2"/>
  <c r="E39" i="2"/>
  <c r="D39" i="2"/>
  <c r="B39" i="2"/>
  <c r="F38" i="2"/>
  <c r="E38" i="2"/>
  <c r="D38" i="2"/>
  <c r="B38" i="2"/>
  <c r="A38" i="2"/>
  <c r="F37" i="2"/>
  <c r="E37" i="2"/>
  <c r="D37" i="2"/>
  <c r="B37" i="2"/>
  <c r="A37" i="2"/>
  <c r="G38" i="2" s="1"/>
  <c r="F36" i="2"/>
  <c r="E36" i="2"/>
  <c r="D36" i="2"/>
  <c r="B36" i="2"/>
  <c r="A36" i="2"/>
  <c r="F35" i="2"/>
  <c r="E35" i="2"/>
  <c r="D35" i="2"/>
  <c r="B35" i="2"/>
  <c r="A35" i="2"/>
  <c r="G36" i="2" s="1"/>
  <c r="F34" i="2"/>
  <c r="E34" i="2"/>
  <c r="D34" i="2"/>
  <c r="B34" i="2"/>
  <c r="A34" i="2"/>
  <c r="F33" i="2"/>
  <c r="E33" i="2"/>
  <c r="D33" i="2"/>
  <c r="B33" i="2"/>
  <c r="A33" i="2"/>
  <c r="G34" i="2" s="1"/>
  <c r="F32" i="2"/>
  <c r="E32" i="2"/>
  <c r="D32" i="2"/>
  <c r="B32" i="2"/>
  <c r="A32" i="2"/>
  <c r="F31" i="2"/>
  <c r="E31" i="2"/>
  <c r="D31" i="2"/>
  <c r="B31" i="2"/>
  <c r="A31" i="2"/>
  <c r="G32" i="2" s="1"/>
  <c r="F30" i="2"/>
  <c r="E30" i="2"/>
  <c r="D30" i="2"/>
  <c r="B30" i="2"/>
  <c r="F29" i="2"/>
  <c r="E29" i="2"/>
  <c r="D29" i="2"/>
  <c r="B29" i="2"/>
  <c r="F28" i="2"/>
  <c r="E28" i="2"/>
  <c r="D28" i="2"/>
  <c r="B28" i="2"/>
  <c r="F27" i="2"/>
  <c r="E27" i="2"/>
  <c r="D27" i="2"/>
  <c r="B27" i="2"/>
  <c r="F26" i="2"/>
  <c r="E26" i="2"/>
  <c r="D26" i="2"/>
  <c r="B26" i="2"/>
  <c r="F25" i="2"/>
  <c r="E25" i="2"/>
  <c r="D25" i="2"/>
  <c r="B25" i="2"/>
  <c r="F24" i="2"/>
  <c r="E24" i="2"/>
  <c r="D24" i="2"/>
  <c r="B24" i="2"/>
  <c r="F23" i="2"/>
  <c r="E23" i="2"/>
  <c r="D23" i="2"/>
  <c r="B23" i="2"/>
  <c r="G20" i="2"/>
  <c r="F20" i="2"/>
  <c r="E20" i="2"/>
  <c r="D20" i="2"/>
  <c r="G19" i="2"/>
  <c r="F19" i="2"/>
  <c r="E19" i="2"/>
  <c r="D19" i="2"/>
  <c r="B19" i="2"/>
  <c r="F18" i="2"/>
  <c r="E18" i="2"/>
  <c r="D18" i="2"/>
  <c r="B18" i="2"/>
  <c r="A18" i="2"/>
  <c r="F17" i="2"/>
  <c r="E17" i="2"/>
  <c r="D17" i="2"/>
  <c r="B17" i="2"/>
  <c r="A17" i="2"/>
  <c r="G18" i="2" s="1"/>
  <c r="F16" i="2"/>
  <c r="E16" i="2"/>
  <c r="D16" i="2"/>
  <c r="B16" i="2"/>
  <c r="A16" i="2"/>
  <c r="F15" i="2"/>
  <c r="E15" i="2"/>
  <c r="D15" i="2"/>
  <c r="B15" i="2"/>
  <c r="A15" i="2"/>
  <c r="G16" i="2" s="1"/>
  <c r="F14" i="2"/>
  <c r="E14" i="2"/>
  <c r="D14" i="2"/>
  <c r="B14" i="2"/>
  <c r="A14" i="2"/>
  <c r="F13" i="2"/>
  <c r="E13" i="2"/>
  <c r="D13" i="2"/>
  <c r="B13" i="2"/>
  <c r="A13" i="2"/>
  <c r="G14" i="2" s="1"/>
  <c r="F12" i="2"/>
  <c r="E12" i="2"/>
  <c r="D12" i="2"/>
  <c r="B12" i="2"/>
  <c r="A12" i="2"/>
  <c r="F11" i="2"/>
  <c r="E11" i="2"/>
  <c r="D11" i="2"/>
  <c r="B11" i="2"/>
  <c r="A11" i="2"/>
  <c r="G12" i="2" s="1"/>
  <c r="F10" i="2"/>
  <c r="E10" i="2"/>
  <c r="D10" i="2"/>
  <c r="B10" i="2"/>
  <c r="F9" i="2"/>
  <c r="E9" i="2"/>
  <c r="D9" i="2"/>
  <c r="B9" i="2"/>
  <c r="F8" i="2"/>
  <c r="E8" i="2"/>
  <c r="D8" i="2"/>
  <c r="B8" i="2"/>
  <c r="F7" i="2"/>
  <c r="E7" i="2"/>
  <c r="D7" i="2"/>
  <c r="B7" i="2"/>
  <c r="F6" i="2"/>
  <c r="E6" i="2"/>
  <c r="D6" i="2"/>
  <c r="B6" i="2"/>
  <c r="F5" i="2"/>
  <c r="E5" i="2"/>
  <c r="D5" i="2"/>
  <c r="B5" i="2"/>
  <c r="F4" i="2"/>
  <c r="E4" i="2"/>
  <c r="D4" i="2"/>
  <c r="B4" i="2"/>
  <c r="F3" i="2"/>
  <c r="E3" i="2"/>
  <c r="D3" i="2"/>
  <c r="B3" i="2"/>
  <c r="K47" i="13"/>
  <c r="K46" i="13"/>
  <c r="K45" i="13"/>
  <c r="K44" i="13"/>
  <c r="J47" i="13"/>
  <c r="J46" i="13"/>
  <c r="J45" i="13"/>
  <c r="J44" i="13"/>
  <c r="S43" i="13"/>
  <c r="J43" i="13"/>
  <c r="T42" i="13"/>
  <c r="K42" i="13"/>
  <c r="B42" i="13"/>
  <c r="T41" i="13"/>
  <c r="K41" i="13"/>
  <c r="B41" i="13"/>
  <c r="T40" i="13"/>
  <c r="K40" i="13"/>
  <c r="B40" i="13"/>
  <c r="T39" i="13"/>
  <c r="K39" i="13"/>
  <c r="B39" i="13"/>
  <c r="S38" i="13"/>
  <c r="J38" i="13"/>
  <c r="A38" i="13"/>
  <c r="K37" i="13"/>
  <c r="B37" i="13"/>
  <c r="T36" i="13"/>
  <c r="K36" i="13"/>
  <c r="B36" i="13"/>
  <c r="AL35" i="13"/>
  <c r="T35" i="13"/>
  <c r="K35" i="13"/>
  <c r="B35" i="13"/>
  <c r="AL34" i="13"/>
  <c r="T34" i="13"/>
  <c r="K34" i="13"/>
  <c r="B34" i="13"/>
  <c r="AL33" i="13"/>
  <c r="T33" i="13"/>
  <c r="K33" i="13"/>
  <c r="B33" i="13"/>
  <c r="AL32" i="13"/>
  <c r="T32" i="13"/>
  <c r="K32" i="13"/>
  <c r="B32" i="13"/>
  <c r="AL31" i="13"/>
  <c r="AC31" i="13"/>
  <c r="T31" i="13"/>
  <c r="K31" i="13"/>
  <c r="B31" i="13"/>
  <c r="AL30" i="13"/>
  <c r="AC30" i="13"/>
  <c r="T30" i="13"/>
  <c r="K30" i="13"/>
  <c r="B30" i="13"/>
  <c r="BD29" i="13"/>
  <c r="AL29" i="13"/>
  <c r="AC29" i="13"/>
  <c r="T29" i="13"/>
  <c r="K29" i="13"/>
  <c r="B29" i="13"/>
  <c r="BD28" i="13"/>
  <c r="AU28" i="13"/>
  <c r="AL28" i="13"/>
  <c r="K43" i="13"/>
  <c r="S42" i="13"/>
  <c r="J42" i="13"/>
  <c r="A42" i="13"/>
  <c r="S41" i="13"/>
  <c r="J41" i="13"/>
  <c r="A41" i="13"/>
  <c r="S40" i="13"/>
  <c r="J40" i="13"/>
  <c r="A40" i="13"/>
  <c r="S39" i="13"/>
  <c r="J39" i="13"/>
  <c r="T38" i="13"/>
  <c r="K38" i="13"/>
  <c r="B38" i="13"/>
  <c r="S37" i="13"/>
  <c r="J37" i="13"/>
  <c r="A37" i="13"/>
  <c r="S36" i="13"/>
  <c r="J36" i="13"/>
  <c r="A36" i="13"/>
  <c r="AK35" i="13"/>
  <c r="S35" i="13"/>
  <c r="J35" i="13"/>
  <c r="A35" i="13"/>
  <c r="AK34" i="13"/>
  <c r="S34" i="13"/>
  <c r="J34" i="13"/>
  <c r="A34" i="13"/>
  <c r="AK33" i="13"/>
  <c r="S33" i="13"/>
  <c r="J33" i="13"/>
  <c r="A33" i="13"/>
  <c r="AK32" i="13"/>
  <c r="S32" i="13"/>
  <c r="J32" i="13"/>
  <c r="A32" i="13"/>
  <c r="AK31" i="13"/>
  <c r="AB31" i="13"/>
  <c r="S31" i="13"/>
  <c r="J31" i="13"/>
  <c r="A31" i="13"/>
  <c r="AK30" i="13"/>
  <c r="AB30" i="13"/>
  <c r="S30" i="13"/>
  <c r="J30" i="13"/>
  <c r="A30" i="13"/>
  <c r="BC29" i="13"/>
  <c r="AK29" i="13"/>
  <c r="AB29" i="13"/>
  <c r="S29" i="13"/>
  <c r="J29" i="13"/>
  <c r="A29" i="13"/>
  <c r="BC28" i="13"/>
  <c r="AT28" i="13"/>
  <c r="AK28" i="13"/>
  <c r="AC28" i="13"/>
  <c r="S28" i="13"/>
  <c r="J28" i="13"/>
  <c r="A28" i="13"/>
  <c r="BC27" i="13"/>
  <c r="AT27" i="13"/>
  <c r="AK27" i="13"/>
  <c r="AB27" i="13"/>
  <c r="S27" i="13"/>
  <c r="J27" i="13"/>
  <c r="A27" i="13"/>
  <c r="BC26" i="13"/>
  <c r="AT26" i="13"/>
  <c r="AK26" i="13"/>
  <c r="AB26" i="13"/>
  <c r="S26" i="13"/>
  <c r="B26" i="13"/>
  <c r="BD25" i="13"/>
  <c r="AU25" i="13"/>
  <c r="AL25" i="13"/>
  <c r="AC25" i="13"/>
  <c r="T25" i="13"/>
  <c r="K25" i="13"/>
  <c r="B25" i="13"/>
  <c r="BD24" i="13"/>
  <c r="AU24" i="13"/>
  <c r="AL24" i="13"/>
  <c r="T43" i="13"/>
  <c r="K28" i="13"/>
  <c r="B28" i="13"/>
  <c r="BD27" i="13"/>
  <c r="AU27" i="13"/>
  <c r="AL27" i="13"/>
  <c r="AC27" i="13"/>
  <c r="T27" i="13"/>
  <c r="K27" i="13"/>
  <c r="B27" i="13"/>
  <c r="BD26" i="13"/>
  <c r="AU26" i="13"/>
  <c r="AL26" i="13"/>
  <c r="AC26" i="13"/>
  <c r="T26" i="13"/>
  <c r="J26" i="13"/>
  <c r="A26" i="13"/>
  <c r="BC25" i="13"/>
  <c r="AT25" i="13"/>
  <c r="AK25" i="13"/>
  <c r="AB25" i="13"/>
  <c r="S25" i="13"/>
  <c r="J25" i="13"/>
  <c r="A25" i="13"/>
  <c r="BC24" i="13"/>
  <c r="AT24" i="13"/>
  <c r="AK24" i="13"/>
  <c r="AB24" i="13"/>
  <c r="S24" i="13"/>
  <c r="J24" i="13"/>
  <c r="A24" i="13"/>
  <c r="BC23" i="13"/>
  <c r="AT23" i="13"/>
  <c r="AK23" i="13"/>
  <c r="AB23" i="13"/>
  <c r="S23" i="13"/>
  <c r="J23" i="13"/>
  <c r="A23" i="13"/>
  <c r="BC22" i="13"/>
  <c r="AT22" i="13"/>
  <c r="AK22" i="13"/>
  <c r="AB22" i="13"/>
  <c r="S22" i="13"/>
  <c r="J22" i="13"/>
  <c r="A22" i="13"/>
  <c r="BC21" i="13"/>
  <c r="AT21" i="13"/>
  <c r="AK21" i="13"/>
  <c r="AB21" i="13"/>
  <c r="S21" i="13"/>
  <c r="J21" i="13"/>
  <c r="A21" i="13"/>
  <c r="BC20" i="13"/>
  <c r="AT20" i="13"/>
  <c r="AK20" i="13"/>
  <c r="T20" i="13"/>
  <c r="K20" i="13"/>
  <c r="B20" i="13"/>
  <c r="BD19" i="13"/>
  <c r="AU19" i="13"/>
  <c r="AL19" i="13"/>
  <c r="AC19" i="13"/>
  <c r="T19" i="13"/>
  <c r="K19" i="13"/>
  <c r="B19" i="13"/>
  <c r="BD18" i="13"/>
  <c r="AU18" i="13"/>
  <c r="AL18" i="13"/>
  <c r="AC18" i="13"/>
  <c r="T18" i="13"/>
  <c r="K18" i="13"/>
  <c r="B18" i="13"/>
  <c r="BD17" i="13"/>
  <c r="AU17" i="13"/>
  <c r="AL17" i="13"/>
  <c r="AC17" i="13"/>
  <c r="T17" i="13"/>
  <c r="K17" i="13"/>
  <c r="B17" i="13"/>
  <c r="BD16" i="13"/>
  <c r="AU16" i="13"/>
  <c r="AL16" i="13"/>
  <c r="AC16" i="13"/>
  <c r="T16" i="13"/>
  <c r="K16" i="13"/>
  <c r="B16" i="13"/>
  <c r="BD15" i="13"/>
  <c r="AU15" i="13"/>
  <c r="AL15" i="13"/>
  <c r="AC15" i="13"/>
  <c r="T15" i="13"/>
  <c r="K15" i="13"/>
  <c r="B15" i="13"/>
  <c r="BD14" i="13"/>
  <c r="AB28" i="13"/>
  <c r="AT14" i="13"/>
  <c r="AK14" i="13"/>
  <c r="AB14" i="13"/>
  <c r="S14" i="13"/>
  <c r="J14" i="13"/>
  <c r="A14" i="13"/>
  <c r="BC13" i="13"/>
  <c r="AT13" i="13"/>
  <c r="AK13" i="13"/>
  <c r="AB13" i="13"/>
  <c r="S13" i="13"/>
  <c r="J13" i="13"/>
  <c r="A13" i="13"/>
  <c r="BL12" i="13"/>
  <c r="BC12" i="13"/>
  <c r="AT12" i="13"/>
  <c r="AK12" i="13"/>
  <c r="AB12" i="13"/>
  <c r="S12" i="13"/>
  <c r="J12" i="13"/>
  <c r="A12" i="13"/>
  <c r="BL11" i="13"/>
  <c r="BC11" i="13"/>
  <c r="AT11" i="13"/>
  <c r="AK11" i="13"/>
  <c r="AB11" i="13"/>
  <c r="S11" i="13"/>
  <c r="J11" i="13"/>
  <c r="A11" i="13"/>
  <c r="BL10" i="13"/>
  <c r="BC10" i="13"/>
  <c r="AT10" i="13"/>
  <c r="AK10" i="13"/>
  <c r="AB10" i="13"/>
  <c r="S10" i="13"/>
  <c r="J10" i="13"/>
  <c r="A10" i="13"/>
  <c r="BL9" i="13"/>
  <c r="BC9" i="13"/>
  <c r="AT9" i="13"/>
  <c r="AK9" i="13"/>
  <c r="AB9" i="13"/>
  <c r="AU14" i="13"/>
  <c r="AL14" i="13"/>
  <c r="AC14" i="13"/>
  <c r="T14" i="13"/>
  <c r="K14" i="13"/>
  <c r="B14" i="13"/>
  <c r="BD13" i="13"/>
  <c r="AU13" i="13"/>
  <c r="AL13" i="13"/>
  <c r="AC13" i="13"/>
  <c r="T13" i="13"/>
  <c r="K13" i="13"/>
  <c r="B13" i="13"/>
  <c r="BM12" i="13"/>
  <c r="BD12" i="13"/>
  <c r="AU12" i="13"/>
  <c r="AL12" i="13"/>
  <c r="AC12" i="13"/>
  <c r="T12" i="13"/>
  <c r="K12" i="13"/>
  <c r="B12" i="13"/>
  <c r="BM11" i="13"/>
  <c r="BD11" i="13"/>
  <c r="AU11" i="13"/>
  <c r="AL11" i="13"/>
  <c r="AC11" i="13"/>
  <c r="T11" i="13"/>
  <c r="K11" i="13"/>
  <c r="B11" i="13"/>
  <c r="BM10" i="13"/>
  <c r="BD10" i="13"/>
  <c r="AU10" i="13"/>
  <c r="AL10" i="13"/>
  <c r="AC10" i="13"/>
  <c r="T10" i="13"/>
  <c r="K10" i="13"/>
  <c r="B10" i="13"/>
  <c r="BM9" i="13"/>
  <c r="BD9" i="13"/>
  <c r="AU9" i="13"/>
  <c r="AL9" i="13"/>
  <c r="AC9" i="13"/>
  <c r="S9" i="13"/>
  <c r="J9" i="13"/>
  <c r="A9" i="13"/>
  <c r="BL8" i="13"/>
  <c r="BC8" i="13"/>
  <c r="AT8" i="13"/>
  <c r="AK8" i="13"/>
  <c r="AB8" i="13"/>
  <c r="S8" i="13"/>
  <c r="J8" i="13"/>
  <c r="A8" i="13"/>
  <c r="BL7" i="13"/>
  <c r="BC7" i="13"/>
  <c r="AT7" i="13"/>
  <c r="AK7" i="13"/>
  <c r="AB7" i="13"/>
  <c r="S7" i="13"/>
  <c r="J7" i="13"/>
  <c r="A7" i="13"/>
  <c r="BL6" i="13"/>
  <c r="BC6" i="13"/>
  <c r="AT6" i="13"/>
  <c r="AK6" i="13"/>
  <c r="AB6" i="13"/>
  <c r="S6" i="13"/>
  <c r="J6" i="13"/>
  <c r="A6" i="13"/>
  <c r="BL5" i="13"/>
  <c r="BC5" i="13"/>
  <c r="AT5" i="13"/>
  <c r="AK5" i="13"/>
  <c r="AB5" i="13"/>
  <c r="S5" i="13"/>
  <c r="J5" i="13"/>
  <c r="A5" i="13"/>
  <c r="BL4" i="13"/>
  <c r="BC4" i="13"/>
  <c r="AT4" i="13"/>
  <c r="AK4" i="13"/>
  <c r="AB4" i="13"/>
  <c r="S4" i="13"/>
  <c r="J4" i="13"/>
  <c r="A4" i="13"/>
  <c r="BL3" i="13"/>
  <c r="BC3" i="13"/>
  <c r="AT3" i="13"/>
  <c r="AK3" i="13"/>
  <c r="AB3" i="13"/>
  <c r="S3" i="13"/>
  <c r="J3" i="13"/>
  <c r="A3" i="13"/>
  <c r="A967" i="11"/>
  <c r="A963" i="11"/>
  <c r="A959" i="11"/>
  <c r="A952" i="11"/>
  <c r="A948" i="11"/>
  <c r="A944" i="11"/>
  <c r="A937" i="11"/>
  <c r="A933" i="11"/>
  <c r="A929" i="11"/>
  <c r="A922" i="11"/>
  <c r="A918" i="11"/>
  <c r="A914" i="11"/>
  <c r="A907" i="11"/>
  <c r="A903" i="11"/>
  <c r="A899" i="11"/>
  <c r="A892" i="11"/>
  <c r="A888" i="11"/>
  <c r="A884" i="11"/>
  <c r="A877" i="11"/>
  <c r="A873" i="11"/>
  <c r="A869" i="11"/>
  <c r="A862" i="11"/>
  <c r="A858" i="11"/>
  <c r="A854" i="11"/>
  <c r="A847" i="11"/>
  <c r="A843" i="11"/>
  <c r="A839" i="11"/>
  <c r="A832" i="11"/>
  <c r="A828" i="11"/>
  <c r="A824" i="11"/>
  <c r="A817" i="11"/>
  <c r="A813" i="11"/>
  <c r="A809" i="11"/>
  <c r="A802" i="11"/>
  <c r="A798" i="11"/>
  <c r="A794" i="11"/>
  <c r="A787" i="11"/>
  <c r="A783" i="11"/>
  <c r="A779" i="11"/>
  <c r="A772" i="11"/>
  <c r="A768" i="11"/>
  <c r="A764" i="11"/>
  <c r="A757" i="11"/>
  <c r="A753" i="11"/>
  <c r="A749" i="11"/>
  <c r="A742" i="11"/>
  <c r="A738" i="11"/>
  <c r="A734" i="11"/>
  <c r="E731" i="11"/>
  <c r="C731" i="11"/>
  <c r="A731" i="11"/>
  <c r="A725" i="11"/>
  <c r="A721" i="11"/>
  <c r="F716" i="11"/>
  <c r="D716" i="11"/>
  <c r="B716" i="11"/>
  <c r="A712" i="11"/>
  <c r="A708" i="11"/>
  <c r="A704" i="11"/>
  <c r="E701" i="11"/>
  <c r="C701" i="11"/>
  <c r="A701" i="11"/>
  <c r="A695" i="11"/>
  <c r="A691" i="11"/>
  <c r="F686" i="11"/>
  <c r="D686" i="11"/>
  <c r="B686" i="11"/>
  <c r="A682" i="11"/>
  <c r="A678" i="11"/>
  <c r="A674" i="11"/>
  <c r="E671" i="11"/>
  <c r="C671" i="11"/>
  <c r="A671" i="11"/>
  <c r="A665" i="11"/>
  <c r="A661" i="11"/>
  <c r="F656" i="11"/>
  <c r="D656" i="11"/>
  <c r="B656" i="11"/>
  <c r="A652" i="11"/>
  <c r="A648" i="11"/>
  <c r="A644" i="11"/>
  <c r="E641" i="11"/>
  <c r="C641" i="11"/>
  <c r="A641" i="11"/>
  <c r="A635" i="11"/>
  <c r="A631" i="11"/>
  <c r="F626" i="11"/>
  <c r="D626" i="11"/>
  <c r="B626" i="11"/>
  <c r="A622" i="11"/>
  <c r="A618" i="11"/>
  <c r="A614" i="11"/>
  <c r="E611" i="11"/>
  <c r="C611" i="11"/>
  <c r="A611" i="11"/>
  <c r="A605" i="11"/>
  <c r="A601" i="11"/>
  <c r="A596" i="11"/>
  <c r="E593" i="11"/>
  <c r="B593" i="11"/>
  <c r="F592" i="11"/>
  <c r="D592" i="11"/>
  <c r="A592" i="11"/>
  <c r="E591" i="11"/>
  <c r="C591" i="11"/>
  <c r="A591" i="11"/>
  <c r="E590" i="11"/>
  <c r="C590" i="11"/>
  <c r="A590" i="11"/>
  <c r="E589" i="11"/>
  <c r="B589" i="11"/>
  <c r="F588" i="11"/>
  <c r="D588" i="11"/>
  <c r="A588" i="11"/>
  <c r="E587" i="11"/>
  <c r="C587" i="11"/>
  <c r="A587" i="11"/>
  <c r="E586" i="11"/>
  <c r="C586" i="11"/>
  <c r="A586" i="11"/>
  <c r="E585" i="11"/>
  <c r="C585" i="11"/>
  <c r="A585" i="11"/>
  <c r="E584" i="11"/>
  <c r="C584" i="11"/>
  <c r="A584" i="11"/>
  <c r="E583" i="11"/>
  <c r="B583" i="11"/>
  <c r="F582" i="11"/>
  <c r="D582" i="11"/>
  <c r="A582" i="11"/>
  <c r="E581" i="11"/>
  <c r="C581" i="11"/>
  <c r="A581" i="11"/>
  <c r="E578" i="11"/>
  <c r="B578" i="11"/>
  <c r="F577" i="11"/>
  <c r="D577" i="11"/>
  <c r="A577" i="11"/>
  <c r="E576" i="11"/>
  <c r="C576" i="11"/>
  <c r="A576" i="11"/>
  <c r="E575" i="11"/>
  <c r="C575" i="11"/>
  <c r="A575" i="11"/>
  <c r="E574" i="11"/>
  <c r="C574" i="11"/>
  <c r="A574" i="11"/>
  <c r="E573" i="11"/>
  <c r="C573" i="11"/>
  <c r="A573" i="11"/>
  <c r="E572" i="11"/>
  <c r="C572" i="11"/>
  <c r="A572" i="11"/>
  <c r="E571" i="11"/>
  <c r="C571" i="11"/>
  <c r="A571" i="11"/>
  <c r="E570" i="11"/>
  <c r="C570" i="11"/>
  <c r="A570" i="11"/>
  <c r="E569" i="11"/>
  <c r="C569" i="11"/>
  <c r="A569" i="11"/>
  <c r="E568" i="11"/>
  <c r="C568" i="11"/>
  <c r="A568" i="11"/>
  <c r="E567" i="11"/>
  <c r="C567" i="11"/>
  <c r="A567" i="11"/>
  <c r="E566" i="11"/>
  <c r="C566" i="11"/>
  <c r="A566" i="11"/>
  <c r="E563" i="11"/>
  <c r="B563" i="11"/>
  <c r="F562" i="11"/>
  <c r="D562" i="11"/>
  <c r="A562" i="11"/>
  <c r="E561" i="11"/>
  <c r="B561" i="11"/>
  <c r="F560" i="11"/>
  <c r="D560" i="11"/>
  <c r="B560" i="11"/>
  <c r="F559" i="11"/>
  <c r="D559" i="11"/>
  <c r="B559" i="11"/>
  <c r="F558" i="11"/>
  <c r="D558" i="11"/>
  <c r="B558" i="11"/>
  <c r="F557" i="11"/>
  <c r="D557" i="11"/>
  <c r="B557" i="11"/>
  <c r="F556" i="11"/>
  <c r="D556" i="11"/>
  <c r="B556" i="11"/>
  <c r="F555" i="11"/>
  <c r="D555" i="11"/>
  <c r="B555" i="11"/>
  <c r="F554" i="11"/>
  <c r="D554" i="11"/>
  <c r="B554" i="11"/>
  <c r="F553" i="11"/>
  <c r="D553" i="11"/>
  <c r="B553" i="11"/>
  <c r="F552" i="11"/>
  <c r="D552" i="11"/>
  <c r="B552" i="11"/>
  <c r="F551" i="11"/>
  <c r="D551" i="11"/>
  <c r="B551" i="11"/>
  <c r="F548" i="11"/>
  <c r="D548" i="11"/>
  <c r="A548" i="11"/>
  <c r="E547" i="11"/>
  <c r="B547" i="11"/>
  <c r="F546" i="11"/>
  <c r="D546" i="11"/>
  <c r="B546" i="11"/>
  <c r="F545" i="11"/>
  <c r="D545" i="11"/>
  <c r="B545" i="11"/>
  <c r="F544" i="11"/>
  <c r="D544" i="11"/>
  <c r="B544" i="11"/>
  <c r="F543" i="11"/>
  <c r="D543" i="11"/>
  <c r="B543" i="11"/>
  <c r="F542" i="11"/>
  <c r="D542" i="11"/>
  <c r="B542" i="11"/>
  <c r="AC24" i="13"/>
  <c r="T24" i="13"/>
  <c r="K24" i="13"/>
  <c r="B24" i="13"/>
  <c r="BD23" i="13"/>
  <c r="AU23" i="13"/>
  <c r="AL23" i="13"/>
  <c r="AC23" i="13"/>
  <c r="T23" i="13"/>
  <c r="K23" i="13"/>
  <c r="B23" i="13"/>
  <c r="BD22" i="13"/>
  <c r="AU22" i="13"/>
  <c r="AL22" i="13"/>
  <c r="AC22" i="13"/>
  <c r="T22" i="13"/>
  <c r="K22" i="13"/>
  <c r="B22" i="13"/>
  <c r="BD21" i="13"/>
  <c r="AU21" i="13"/>
  <c r="AL21" i="13"/>
  <c r="AC21" i="13"/>
  <c r="T21" i="13"/>
  <c r="K21" i="13"/>
  <c r="B21" i="13"/>
  <c r="BD20" i="13"/>
  <c r="AU20" i="13"/>
  <c r="AL20" i="13"/>
  <c r="AB20" i="13"/>
  <c r="S20" i="13"/>
  <c r="J20" i="13"/>
  <c r="A20" i="13"/>
  <c r="BC19" i="13"/>
  <c r="AT19" i="13"/>
  <c r="AK19" i="13"/>
  <c r="AB19" i="13"/>
  <c r="S19" i="13"/>
  <c r="J19" i="13"/>
  <c r="A19" i="13"/>
  <c r="BC18" i="13"/>
  <c r="AT18" i="13"/>
  <c r="AK18" i="13"/>
  <c r="AB18" i="13"/>
  <c r="S18" i="13"/>
  <c r="J18" i="13"/>
  <c r="A18" i="13"/>
  <c r="BC17" i="13"/>
  <c r="AT17" i="13"/>
  <c r="AK17" i="13"/>
  <c r="AB17" i="13"/>
  <c r="S17" i="13"/>
  <c r="J17" i="13"/>
  <c r="A17" i="13"/>
  <c r="BC16" i="13"/>
  <c r="AT16" i="13"/>
  <c r="AK16" i="13"/>
  <c r="AB16" i="13"/>
  <c r="S16" i="13"/>
  <c r="J16" i="13"/>
  <c r="A16" i="13"/>
  <c r="BC15" i="13"/>
  <c r="AT15" i="13"/>
  <c r="AK15" i="13"/>
  <c r="AB15" i="13"/>
  <c r="S15" i="13"/>
  <c r="J15" i="13"/>
  <c r="A15" i="13"/>
  <c r="BC14" i="13"/>
  <c r="T9" i="13"/>
  <c r="K9" i="13"/>
  <c r="B9" i="13"/>
  <c r="BM8" i="13"/>
  <c r="BD8" i="13"/>
  <c r="AU8" i="13"/>
  <c r="AL8" i="13"/>
  <c r="AC8" i="13"/>
  <c r="T8" i="13"/>
  <c r="K8" i="13"/>
  <c r="B8" i="13"/>
  <c r="BM7" i="13"/>
  <c r="BD7" i="13"/>
  <c r="AU7" i="13"/>
  <c r="AL7" i="13"/>
  <c r="AC7" i="13"/>
  <c r="T7" i="13"/>
  <c r="K7" i="13"/>
  <c r="B7" i="13"/>
  <c r="BM6" i="13"/>
  <c r="BD6" i="13"/>
  <c r="AU6" i="13"/>
  <c r="AL6" i="13"/>
  <c r="AC6" i="13"/>
  <c r="T6" i="13"/>
  <c r="K6" i="13"/>
  <c r="B6" i="13"/>
  <c r="BM5" i="13"/>
  <c r="BD5" i="13"/>
  <c r="AU5" i="13"/>
  <c r="AL5" i="13"/>
  <c r="AC5" i="13"/>
  <c r="T5" i="13"/>
  <c r="K5" i="13"/>
  <c r="B5" i="13"/>
  <c r="BM4" i="13"/>
  <c r="BD4" i="13"/>
  <c r="AU4" i="13"/>
  <c r="AL4" i="13"/>
  <c r="AC4" i="13"/>
  <c r="T4" i="13"/>
  <c r="K4" i="13"/>
  <c r="B4" i="13"/>
  <c r="BM3" i="13"/>
  <c r="BD3" i="13"/>
  <c r="AU3" i="13"/>
  <c r="AL3" i="13"/>
  <c r="AC3" i="13"/>
  <c r="T3" i="13"/>
  <c r="K3" i="13"/>
  <c r="B3" i="13"/>
  <c r="A965" i="11"/>
  <c r="A961" i="11"/>
  <c r="A956" i="11"/>
  <c r="A950" i="11"/>
  <c r="A946" i="11"/>
  <c r="A941" i="11"/>
  <c r="A935" i="11"/>
  <c r="A931" i="11"/>
  <c r="A926" i="11"/>
  <c r="A920" i="11"/>
  <c r="A916" i="11"/>
  <c r="A911" i="11"/>
  <c r="A905" i="11"/>
  <c r="A901" i="11"/>
  <c r="A896" i="11"/>
  <c r="A890" i="11"/>
  <c r="A886" i="11"/>
  <c r="A881" i="11"/>
  <c r="A875" i="11"/>
  <c r="A871" i="11"/>
  <c r="A866" i="11"/>
  <c r="A860" i="11"/>
  <c r="A856" i="11"/>
  <c r="A851" i="11"/>
  <c r="A845" i="11"/>
  <c r="A841" i="11"/>
  <c r="A836" i="11"/>
  <c r="A830" i="11"/>
  <c r="A826" i="11"/>
  <c r="A821" i="11"/>
  <c r="A815" i="11"/>
  <c r="A811" i="11"/>
  <c r="A806" i="11"/>
  <c r="A800" i="11"/>
  <c r="A796" i="11"/>
  <c r="A791" i="11"/>
  <c r="A785" i="11"/>
  <c r="A781" i="11"/>
  <c r="A776" i="11"/>
  <c r="A770" i="11"/>
  <c r="A766" i="11"/>
  <c r="A761" i="11"/>
  <c r="A755" i="11"/>
  <c r="A751" i="11"/>
  <c r="A746" i="11"/>
  <c r="A740" i="11"/>
  <c r="A736" i="11"/>
  <c r="F731" i="11"/>
  <c r="D731" i="11"/>
  <c r="B731" i="11"/>
  <c r="A727" i="11"/>
  <c r="A723" i="11"/>
  <c r="A719" i="11"/>
  <c r="E716" i="11"/>
  <c r="C716" i="11"/>
  <c r="A716" i="11"/>
  <c r="A710" i="11"/>
  <c r="A706" i="11"/>
  <c r="F701" i="11"/>
  <c r="D701" i="11"/>
  <c r="B701" i="11"/>
  <c r="A697" i="11"/>
  <c r="A693" i="11"/>
  <c r="A689" i="11"/>
  <c r="E686" i="11"/>
  <c r="C686" i="11"/>
  <c r="A686" i="11"/>
  <c r="A680" i="11"/>
  <c r="A676" i="11"/>
  <c r="F671" i="11"/>
  <c r="D671" i="11"/>
  <c r="B671" i="11"/>
  <c r="A667" i="11"/>
  <c r="A663" i="11"/>
  <c r="A659" i="11"/>
  <c r="E656" i="11"/>
  <c r="C656" i="11"/>
  <c r="A656" i="11"/>
  <c r="A650" i="11"/>
  <c r="A646" i="11"/>
  <c r="F641" i="11"/>
  <c r="D641" i="11"/>
  <c r="B641" i="11"/>
  <c r="A637" i="11"/>
  <c r="A633" i="11"/>
  <c r="A629" i="11"/>
  <c r="E626" i="11"/>
  <c r="C626" i="11"/>
  <c r="A626" i="11"/>
  <c r="A620" i="11"/>
  <c r="A616" i="11"/>
  <c r="F611" i="11"/>
  <c r="D611" i="11"/>
  <c r="B611" i="11"/>
  <c r="A607" i="11"/>
  <c r="A603" i="11"/>
  <c r="A599" i="11"/>
  <c r="F593" i="11"/>
  <c r="D593" i="11"/>
  <c r="A593" i="11"/>
  <c r="E592" i="11"/>
  <c r="B592" i="11"/>
  <c r="F591" i="11"/>
  <c r="D591" i="11"/>
  <c r="B591" i="11"/>
  <c r="F590" i="11"/>
  <c r="D590" i="11"/>
  <c r="B590" i="11"/>
  <c r="F589" i="11"/>
  <c r="D589" i="11"/>
  <c r="A589" i="11"/>
  <c r="E588" i="11"/>
  <c r="B588" i="11"/>
  <c r="F587" i="11"/>
  <c r="D587" i="11"/>
  <c r="B587" i="11"/>
  <c r="F586" i="11"/>
  <c r="D586" i="11"/>
  <c r="B586" i="11"/>
  <c r="F585" i="11"/>
  <c r="D585" i="11"/>
  <c r="B585" i="11"/>
  <c r="F584" i="11"/>
  <c r="D584" i="11"/>
  <c r="B584" i="11"/>
  <c r="F583" i="11"/>
  <c r="D583" i="11"/>
  <c r="A583" i="11"/>
  <c r="E582" i="11"/>
  <c r="B582" i="11"/>
  <c r="F581" i="11"/>
  <c r="D581" i="11"/>
  <c r="B581" i="11"/>
  <c r="F578" i="11"/>
  <c r="D578" i="11"/>
  <c r="A578" i="11"/>
  <c r="E577" i="11"/>
  <c r="B577" i="11"/>
  <c r="F576" i="11"/>
  <c r="D576" i="11"/>
  <c r="B576" i="11"/>
  <c r="F575" i="11"/>
  <c r="D575" i="11"/>
  <c r="B575" i="11"/>
  <c r="F574" i="11"/>
  <c r="D574" i="11"/>
  <c r="B574" i="11"/>
  <c r="F573" i="11"/>
  <c r="D573" i="11"/>
  <c r="B573" i="11"/>
  <c r="F572" i="11"/>
  <c r="D572" i="11"/>
  <c r="B572" i="11"/>
  <c r="F571" i="11"/>
  <c r="D571" i="11"/>
  <c r="B571" i="11"/>
  <c r="F570" i="11"/>
  <c r="D570" i="11"/>
  <c r="B570" i="11"/>
  <c r="F569" i="11"/>
  <c r="D569" i="11"/>
  <c r="B569" i="11"/>
  <c r="F568" i="11"/>
  <c r="D568" i="11"/>
  <c r="B568" i="11"/>
  <c r="F567" i="11"/>
  <c r="D567" i="11"/>
  <c r="B567" i="11"/>
  <c r="F566" i="11"/>
  <c r="D566" i="11"/>
  <c r="B566" i="11"/>
  <c r="F563" i="11"/>
  <c r="D563" i="11"/>
  <c r="A563" i="11"/>
  <c r="E562" i="11"/>
  <c r="B562" i="11"/>
  <c r="F561" i="11"/>
  <c r="D561" i="11"/>
  <c r="A561" i="11"/>
  <c r="E560" i="11"/>
  <c r="C560" i="11"/>
  <c r="A560" i="11"/>
  <c r="E559" i="11"/>
  <c r="C559" i="11"/>
  <c r="A559" i="11"/>
  <c r="E558" i="11"/>
  <c r="C558" i="11"/>
  <c r="A558" i="11"/>
  <c r="E557" i="11"/>
  <c r="C557" i="11"/>
  <c r="A557" i="11"/>
  <c r="E556" i="11"/>
  <c r="C556" i="11"/>
  <c r="A556" i="11"/>
  <c r="E555" i="11"/>
  <c r="C555" i="11"/>
  <c r="A555" i="11"/>
  <c r="E554" i="11"/>
  <c r="C554" i="11"/>
  <c r="A554" i="11"/>
  <c r="E553" i="11"/>
  <c r="C553" i="11"/>
  <c r="A553" i="11"/>
  <c r="E552" i="11"/>
  <c r="C552" i="11"/>
  <c r="A552" i="11"/>
  <c r="E551" i="11"/>
  <c r="C551" i="11"/>
  <c r="A551" i="11"/>
  <c r="E548" i="11"/>
  <c r="B548" i="11"/>
  <c r="F547" i="11"/>
  <c r="D547" i="11"/>
  <c r="A547" i="11"/>
  <c r="E546" i="11"/>
  <c r="C546" i="11"/>
  <c r="A546" i="11"/>
  <c r="E545" i="11"/>
  <c r="C545" i="11"/>
  <c r="A545" i="11"/>
  <c r="E544" i="11"/>
  <c r="C544" i="11"/>
  <c r="A544" i="11"/>
  <c r="E543" i="11"/>
  <c r="C543" i="11"/>
  <c r="A543" i="11"/>
  <c r="E542" i="11"/>
  <c r="C542" i="11"/>
  <c r="A542" i="11"/>
  <c r="E541" i="11"/>
  <c r="C541" i="11"/>
  <c r="A541" i="11"/>
  <c r="E540" i="11"/>
  <c r="C540" i="11"/>
  <c r="A540" i="11"/>
  <c r="E539" i="11"/>
  <c r="C539" i="11"/>
  <c r="A539" i="11"/>
  <c r="E538" i="11"/>
  <c r="B538" i="11"/>
  <c r="F537" i="11"/>
  <c r="D537" i="11"/>
  <c r="B537" i="11"/>
  <c r="F536" i="11"/>
  <c r="D536" i="11"/>
  <c r="B536" i="11"/>
  <c r="F533" i="11"/>
  <c r="D533" i="11"/>
  <c r="A533" i="11"/>
  <c r="E532" i="11"/>
  <c r="B532" i="11"/>
  <c r="F531" i="11"/>
  <c r="D531" i="11"/>
  <c r="B531" i="11"/>
  <c r="F530" i="11"/>
  <c r="D530" i="11"/>
  <c r="B530" i="11"/>
  <c r="F529" i="11"/>
  <c r="D529" i="11"/>
  <c r="A529" i="11"/>
  <c r="E528" i="11"/>
  <c r="C528" i="11"/>
  <c r="A528" i="11"/>
  <c r="E527" i="11"/>
  <c r="C527" i="11"/>
  <c r="A527" i="11"/>
  <c r="E526" i="11"/>
  <c r="C526" i="11"/>
  <c r="A526" i="11"/>
  <c r="E525" i="11"/>
  <c r="C525" i="11"/>
  <c r="A525" i="11"/>
  <c r="E524" i="11"/>
  <c r="C524" i="11"/>
  <c r="A524" i="11"/>
  <c r="D541" i="11"/>
  <c r="F540" i="11"/>
  <c r="B540" i="11"/>
  <c r="D539" i="11"/>
  <c r="F538" i="11"/>
  <c r="A538" i="11"/>
  <c r="C537" i="11"/>
  <c r="E536" i="11"/>
  <c r="A536" i="11"/>
  <c r="B533" i="11"/>
  <c r="D532" i="11"/>
  <c r="E531" i="11"/>
  <c r="A531" i="11"/>
  <c r="C530" i="11"/>
  <c r="E529" i="11"/>
  <c r="F528" i="11"/>
  <c r="B528" i="11"/>
  <c r="D527" i="11"/>
  <c r="F526" i="11"/>
  <c r="B526" i="11"/>
  <c r="D525" i="11"/>
  <c r="F524" i="11"/>
  <c r="B524" i="11"/>
  <c r="E523" i="11"/>
  <c r="C523" i="11"/>
  <c r="A523" i="11"/>
  <c r="E522" i="11"/>
  <c r="C522" i="11"/>
  <c r="A522" i="11"/>
  <c r="E521" i="11"/>
  <c r="C521" i="11"/>
  <c r="A521" i="11"/>
  <c r="E518" i="11"/>
  <c r="B518" i="11"/>
  <c r="F517" i="11"/>
  <c r="D517" i="11"/>
  <c r="A517" i="11"/>
  <c r="E516" i="11"/>
  <c r="B516" i="11"/>
  <c r="F515" i="11"/>
  <c r="D515" i="11"/>
  <c r="B515" i="11"/>
  <c r="F514" i="11"/>
  <c r="D514" i="11"/>
  <c r="B514" i="11"/>
  <c r="F513" i="11"/>
  <c r="D513" i="11"/>
  <c r="B513" i="11"/>
  <c r="F512" i="11"/>
  <c r="D512" i="11"/>
  <c r="B512" i="11"/>
  <c r="F511" i="11"/>
  <c r="D511" i="11"/>
  <c r="B511" i="11"/>
  <c r="F510" i="11"/>
  <c r="D510" i="11"/>
  <c r="B510" i="11"/>
  <c r="F509" i="11"/>
  <c r="D509" i="11"/>
  <c r="B509" i="11"/>
  <c r="F508" i="11"/>
  <c r="D508" i="11"/>
  <c r="B508" i="11"/>
  <c r="F507" i="11"/>
  <c r="D507" i="11"/>
  <c r="B507" i="11"/>
  <c r="F506" i="11"/>
  <c r="D506" i="11"/>
  <c r="B506" i="11"/>
  <c r="F503" i="11"/>
  <c r="D503" i="11"/>
  <c r="A503" i="11"/>
  <c r="E502" i="11"/>
  <c r="B502" i="11"/>
  <c r="F501" i="11"/>
  <c r="D501" i="11"/>
  <c r="B501" i="11"/>
  <c r="F500" i="11"/>
  <c r="D500" i="11"/>
  <c r="B500" i="11"/>
  <c r="F499" i="11"/>
  <c r="D499" i="11"/>
  <c r="B499" i="11"/>
  <c r="F498" i="11"/>
  <c r="D498" i="11"/>
  <c r="B498" i="11"/>
  <c r="F497" i="11"/>
  <c r="D497" i="11"/>
  <c r="B497" i="11"/>
  <c r="F496" i="11"/>
  <c r="D496" i="11"/>
  <c r="B496" i="11"/>
  <c r="F495" i="11"/>
  <c r="D495" i="11"/>
  <c r="B495" i="11"/>
  <c r="F494" i="11"/>
  <c r="D494" i="11"/>
  <c r="B494" i="11"/>
  <c r="F493" i="11"/>
  <c r="D493" i="11"/>
  <c r="B493" i="11"/>
  <c r="F492" i="11"/>
  <c r="D492" i="11"/>
  <c r="B492" i="11"/>
  <c r="F491" i="11"/>
  <c r="D491" i="11"/>
  <c r="B491" i="11"/>
  <c r="F488" i="11"/>
  <c r="D488" i="11"/>
  <c r="A488" i="11"/>
  <c r="E487" i="11"/>
  <c r="B487" i="11"/>
  <c r="F486" i="11"/>
  <c r="D486" i="11"/>
  <c r="A486" i="11"/>
  <c r="E485" i="11"/>
  <c r="C485" i="11"/>
  <c r="A485" i="11"/>
  <c r="E484" i="11"/>
  <c r="C484" i="11"/>
  <c r="A484" i="11"/>
  <c r="E483" i="11"/>
  <c r="C483" i="11"/>
  <c r="A483" i="11"/>
  <c r="E482" i="11"/>
  <c r="C482" i="11"/>
  <c r="A482" i="11"/>
  <c r="E481" i="11"/>
  <c r="C481" i="11"/>
  <c r="A481" i="11"/>
  <c r="E480" i="11"/>
  <c r="C480" i="11"/>
  <c r="A480" i="11"/>
  <c r="E479" i="11"/>
  <c r="C479" i="11"/>
  <c r="A479" i="11"/>
  <c r="E478" i="11"/>
  <c r="C478" i="11"/>
  <c r="A478" i="11"/>
  <c r="E477" i="11"/>
  <c r="C477" i="11"/>
  <c r="A477" i="11"/>
  <c r="E476" i="11"/>
  <c r="C476" i="11"/>
  <c r="A476" i="11"/>
  <c r="E473" i="11"/>
  <c r="B473" i="11"/>
  <c r="F472" i="11"/>
  <c r="D472" i="11"/>
  <c r="A472" i="11"/>
  <c r="E471" i="11"/>
  <c r="B471" i="11"/>
  <c r="F470" i="11"/>
  <c r="D470" i="11"/>
  <c r="A470" i="11"/>
  <c r="E469" i="11"/>
  <c r="C469" i="11"/>
  <c r="A469" i="11"/>
  <c r="E468" i="11"/>
  <c r="C468" i="11"/>
  <c r="A468" i="11"/>
  <c r="E467" i="11"/>
  <c r="B467" i="11"/>
  <c r="F466" i="11"/>
  <c r="D466" i="11"/>
  <c r="A466" i="11"/>
  <c r="E465" i="11"/>
  <c r="B465" i="11"/>
  <c r="F464" i="11"/>
  <c r="D464" i="11"/>
  <c r="B464" i="11"/>
  <c r="F463" i="11"/>
  <c r="D463" i="11"/>
  <c r="A463" i="11"/>
  <c r="E462" i="11"/>
  <c r="B462" i="11"/>
  <c r="F461" i="11"/>
  <c r="D461" i="11"/>
  <c r="B461" i="11"/>
  <c r="F458" i="11"/>
  <c r="D458" i="11"/>
  <c r="A458" i="11"/>
  <c r="E457" i="11"/>
  <c r="B457" i="11"/>
  <c r="F456" i="11"/>
  <c r="D456" i="11"/>
  <c r="A456" i="11"/>
  <c r="E455" i="11"/>
  <c r="B455" i="11"/>
  <c r="F454" i="11"/>
  <c r="D454" i="11"/>
  <c r="A454" i="11"/>
  <c r="E453" i="11"/>
  <c r="C453" i="11"/>
  <c r="A453" i="11"/>
  <c r="E452" i="11"/>
  <c r="B452" i="11"/>
  <c r="F451" i="11"/>
  <c r="D451" i="11"/>
  <c r="B451" i="11"/>
  <c r="F450" i="11"/>
  <c r="D450" i="11"/>
  <c r="A450" i="11"/>
  <c r="E449" i="11"/>
  <c r="B449" i="11"/>
  <c r="F448" i="11"/>
  <c r="D448" i="11"/>
  <c r="A448" i="11"/>
  <c r="E447" i="11"/>
  <c r="B447" i="11"/>
  <c r="F446" i="11"/>
  <c r="D446" i="11"/>
  <c r="B446" i="11"/>
  <c r="F443" i="11"/>
  <c r="D443" i="11"/>
  <c r="A443" i="11"/>
  <c r="E442" i="11"/>
  <c r="B442" i="11"/>
  <c r="F441" i="11"/>
  <c r="D441" i="11"/>
  <c r="A441" i="11"/>
  <c r="E440" i="11"/>
  <c r="C440" i="11"/>
  <c r="A440" i="11"/>
  <c r="E439" i="11"/>
  <c r="C439" i="11"/>
  <c r="A439" i="11"/>
  <c r="E438" i="11"/>
  <c r="C438" i="11"/>
  <c r="A438" i="11"/>
  <c r="E437" i="11"/>
  <c r="B437" i="11"/>
  <c r="F436" i="11"/>
  <c r="D436" i="11"/>
  <c r="B436" i="11"/>
  <c r="F435" i="11"/>
  <c r="D435" i="11"/>
  <c r="A435" i="11"/>
  <c r="E434" i="11"/>
  <c r="C434" i="11"/>
  <c r="A434" i="11"/>
  <c r="E433" i="11"/>
  <c r="B433" i="11"/>
  <c r="F432" i="11"/>
  <c r="D432" i="11"/>
  <c r="B432" i="11"/>
  <c r="F431" i="11"/>
  <c r="D431" i="11"/>
  <c r="B431" i="11"/>
  <c r="F428" i="11"/>
  <c r="D428" i="11"/>
  <c r="A428" i="11"/>
  <c r="E427" i="11"/>
  <c r="B427" i="11"/>
  <c r="F426" i="11"/>
  <c r="D426" i="11"/>
  <c r="A426" i="11"/>
  <c r="E425" i="11"/>
  <c r="B425" i="11"/>
  <c r="F424" i="11"/>
  <c r="D424" i="11"/>
  <c r="B424" i="11"/>
  <c r="F423" i="11"/>
  <c r="D423" i="11"/>
  <c r="B423" i="11"/>
  <c r="F422" i="11"/>
  <c r="D422" i="11"/>
  <c r="A422" i="11"/>
  <c r="E421" i="11"/>
  <c r="C421" i="11"/>
  <c r="A421" i="11"/>
  <c r="E420" i="11"/>
  <c r="C420" i="11"/>
  <c r="A420" i="11"/>
  <c r="E419" i="11"/>
  <c r="C419" i="11"/>
  <c r="A419" i="11"/>
  <c r="E418" i="11"/>
  <c r="C418" i="11"/>
  <c r="A418" i="11"/>
  <c r="E417" i="11"/>
  <c r="C417" i="11"/>
  <c r="A417" i="11"/>
  <c r="E416" i="11"/>
  <c r="C416" i="11"/>
  <c r="A416" i="11"/>
  <c r="E413" i="11"/>
  <c r="B413" i="11"/>
  <c r="F412" i="11"/>
  <c r="D412" i="11"/>
  <c r="A412" i="11"/>
  <c r="E411" i="11"/>
  <c r="C411" i="11"/>
  <c r="A411" i="11"/>
  <c r="E410" i="11"/>
  <c r="C410" i="11"/>
  <c r="A410" i="11"/>
  <c r="E409" i="11"/>
  <c r="C409" i="11"/>
  <c r="A409" i="11"/>
  <c r="E408" i="11"/>
  <c r="C408" i="11"/>
  <c r="A408" i="11"/>
  <c r="E407" i="11"/>
  <c r="C407" i="11"/>
  <c r="A407" i="11"/>
  <c r="E406" i="11"/>
  <c r="C406" i="11"/>
  <c r="A406" i="11"/>
  <c r="E405" i="11"/>
  <c r="C405" i="11"/>
  <c r="A405" i="11"/>
  <c r="E404" i="11"/>
  <c r="B404" i="11"/>
  <c r="F403" i="11"/>
  <c r="D403" i="11"/>
  <c r="A403" i="11"/>
  <c r="E402" i="11"/>
  <c r="C402" i="11"/>
  <c r="A402" i="11"/>
  <c r="E401" i="11"/>
  <c r="C401" i="11"/>
  <c r="A401" i="11"/>
  <c r="E398" i="11"/>
  <c r="B398" i="11"/>
  <c r="F397" i="11"/>
  <c r="D397" i="11"/>
  <c r="A397" i="11"/>
  <c r="E396" i="11"/>
  <c r="C396" i="11"/>
  <c r="A396" i="11"/>
  <c r="E395" i="11"/>
  <c r="C395" i="11"/>
  <c r="A395" i="11"/>
  <c r="E394" i="11"/>
  <c r="C394" i="11"/>
  <c r="A394" i="11"/>
  <c r="E393" i="11"/>
  <c r="C393" i="11"/>
  <c r="A393" i="11"/>
  <c r="E392" i="11"/>
  <c r="C392" i="11"/>
  <c r="A392" i="11"/>
  <c r="E391" i="11"/>
  <c r="C391" i="11"/>
  <c r="A391" i="11"/>
  <c r="E390" i="11"/>
  <c r="B390" i="11"/>
  <c r="F389" i="11"/>
  <c r="D389" i="11"/>
  <c r="A389" i="11"/>
  <c r="E388" i="11"/>
  <c r="C388" i="11"/>
  <c r="A388" i="11"/>
  <c r="E387" i="11"/>
  <c r="C387" i="11"/>
  <c r="A387" i="11"/>
  <c r="E386" i="11"/>
  <c r="C386" i="11"/>
  <c r="A386" i="11"/>
  <c r="E383" i="11"/>
  <c r="B383" i="11"/>
  <c r="F382" i="11"/>
  <c r="D382" i="11"/>
  <c r="A382" i="11"/>
  <c r="E381" i="11"/>
  <c r="B381" i="11"/>
  <c r="F380" i="11"/>
  <c r="D380" i="11"/>
  <c r="B380" i="11"/>
  <c r="F379" i="11"/>
  <c r="D379" i="11"/>
  <c r="B379" i="11"/>
  <c r="F378" i="11"/>
  <c r="D378" i="11"/>
  <c r="B378" i="11"/>
  <c r="F377" i="11"/>
  <c r="D377" i="11"/>
  <c r="B377" i="11"/>
  <c r="F376" i="11"/>
  <c r="D376" i="11"/>
  <c r="B376" i="11"/>
  <c r="F375" i="11"/>
  <c r="D375" i="11"/>
  <c r="B375" i="11"/>
  <c r="F374" i="11"/>
  <c r="D374" i="11"/>
  <c r="B374" i="11"/>
  <c r="F373" i="11"/>
  <c r="D373" i="11"/>
  <c r="B373" i="11"/>
  <c r="F372" i="11"/>
  <c r="D372" i="11"/>
  <c r="B372" i="11"/>
  <c r="F371" i="11"/>
  <c r="D371" i="11"/>
  <c r="B371" i="11"/>
  <c r="F368" i="11"/>
  <c r="D368" i="11"/>
  <c r="A368" i="11"/>
  <c r="E367" i="11"/>
  <c r="B367" i="11"/>
  <c r="F366" i="11"/>
  <c r="D366" i="11"/>
  <c r="B366" i="11"/>
  <c r="F365" i="11"/>
  <c r="D365" i="11"/>
  <c r="B365" i="11"/>
  <c r="F364" i="11"/>
  <c r="D364" i="11"/>
  <c r="B364" i="11"/>
  <c r="F363" i="11"/>
  <c r="D363" i="11"/>
  <c r="B363" i="11"/>
  <c r="F362" i="11"/>
  <c r="D362" i="11"/>
  <c r="B362" i="11"/>
  <c r="F361" i="11"/>
  <c r="D361" i="11"/>
  <c r="B361" i="11"/>
  <c r="F360" i="11"/>
  <c r="D360" i="11"/>
  <c r="B360" i="11"/>
  <c r="F359" i="11"/>
  <c r="D359" i="11"/>
  <c r="B359" i="11"/>
  <c r="F358" i="11"/>
  <c r="D358" i="11"/>
  <c r="B358" i="11"/>
  <c r="F357" i="11"/>
  <c r="D357" i="11"/>
  <c r="B357" i="11"/>
  <c r="F356" i="11"/>
  <c r="D356" i="11"/>
  <c r="B356" i="11"/>
  <c r="F353" i="11"/>
  <c r="D353" i="11"/>
  <c r="A353" i="11"/>
  <c r="E352" i="11"/>
  <c r="B352" i="11"/>
  <c r="F351" i="11"/>
  <c r="D351" i="11"/>
  <c r="B351" i="11"/>
  <c r="F350" i="11"/>
  <c r="D350" i="11"/>
  <c r="B350" i="11"/>
  <c r="F349" i="11"/>
  <c r="D349" i="11"/>
  <c r="B349" i="11"/>
  <c r="F348" i="11"/>
  <c r="D348" i="11"/>
  <c r="B348" i="11"/>
  <c r="F347" i="11"/>
  <c r="D347" i="11"/>
  <c r="B347" i="11"/>
  <c r="F346" i="11"/>
  <c r="D346" i="11"/>
  <c r="B346" i="11"/>
  <c r="F345" i="11"/>
  <c r="D345" i="11"/>
  <c r="B345" i="11"/>
  <c r="F344" i="11"/>
  <c r="D344" i="11"/>
  <c r="B344" i="11"/>
  <c r="F343" i="11"/>
  <c r="D343" i="11"/>
  <c r="B343" i="11"/>
  <c r="F342" i="11"/>
  <c r="D342" i="11"/>
  <c r="B342" i="11"/>
  <c r="F341" i="11"/>
  <c r="D341" i="11"/>
  <c r="B341" i="11"/>
  <c r="F338" i="11"/>
  <c r="D338" i="11"/>
  <c r="A338" i="11"/>
  <c r="E337" i="11"/>
  <c r="B337" i="11"/>
  <c r="F336" i="11"/>
  <c r="D336" i="11"/>
  <c r="A336" i="11"/>
  <c r="E335" i="11"/>
  <c r="C335" i="11"/>
  <c r="A335" i="11"/>
  <c r="E334" i="11"/>
  <c r="C334" i="11"/>
  <c r="A334" i="11"/>
  <c r="E333" i="11"/>
  <c r="C333" i="11"/>
  <c r="A333" i="11"/>
  <c r="E332" i="11"/>
  <c r="C332" i="11"/>
  <c r="A332" i="11"/>
  <c r="E331" i="11"/>
  <c r="C331" i="11"/>
  <c r="A331" i="11"/>
  <c r="E330" i="11"/>
  <c r="C330" i="11"/>
  <c r="A330" i="11"/>
  <c r="E329" i="11"/>
  <c r="C329" i="11"/>
  <c r="A329" i="11"/>
  <c r="E328" i="11"/>
  <c r="C328" i="11"/>
  <c r="A328" i="11"/>
  <c r="E327" i="11"/>
  <c r="C327" i="11"/>
  <c r="A327" i="11"/>
  <c r="E326" i="11"/>
  <c r="C326" i="11"/>
  <c r="A326" i="11"/>
  <c r="E323" i="11"/>
  <c r="B323" i="11"/>
  <c r="F541" i="11"/>
  <c r="B541" i="11"/>
  <c r="D540" i="11"/>
  <c r="F539" i="11"/>
  <c r="B539" i="11"/>
  <c r="D538" i="11"/>
  <c r="E537" i="11"/>
  <c r="A537" i="11"/>
  <c r="C536" i="11"/>
  <c r="E533" i="11"/>
  <c r="F532" i="11"/>
  <c r="A532" i="11"/>
  <c r="C531" i="11"/>
  <c r="E530" i="11"/>
  <c r="A530" i="11"/>
  <c r="B529" i="11"/>
  <c r="D528" i="11"/>
  <c r="F527" i="11"/>
  <c r="B527" i="11"/>
  <c r="D526" i="11"/>
  <c r="F525" i="11"/>
  <c r="B525" i="11"/>
  <c r="D524" i="11"/>
  <c r="F523" i="11"/>
  <c r="D523" i="11"/>
  <c r="B523" i="11"/>
  <c r="F522" i="11"/>
  <c r="D522" i="11"/>
  <c r="B522" i="11"/>
  <c r="F521" i="11"/>
  <c r="D521" i="11"/>
  <c r="B521" i="11"/>
  <c r="F518" i="11"/>
  <c r="D518" i="11"/>
  <c r="A518" i="11"/>
  <c r="E517" i="11"/>
  <c r="B517" i="11"/>
  <c r="F516" i="11"/>
  <c r="D516" i="11"/>
  <c r="A516" i="11"/>
  <c r="E515" i="11"/>
  <c r="C515" i="11"/>
  <c r="A515" i="11"/>
  <c r="E514" i="11"/>
  <c r="C514" i="11"/>
  <c r="A514" i="11"/>
  <c r="E513" i="11"/>
  <c r="C513" i="11"/>
  <c r="A513" i="11"/>
  <c r="E512" i="11"/>
  <c r="C512" i="11"/>
  <c r="A512" i="11"/>
  <c r="E511" i="11"/>
  <c r="C511" i="11"/>
  <c r="A511" i="11"/>
  <c r="E510" i="11"/>
  <c r="C510" i="11"/>
  <c r="A510" i="11"/>
  <c r="E509" i="11"/>
  <c r="C509" i="11"/>
  <c r="A509" i="11"/>
  <c r="E508" i="11"/>
  <c r="C508" i="11"/>
  <c r="A508" i="11"/>
  <c r="E507" i="11"/>
  <c r="C507" i="11"/>
  <c r="A507" i="11"/>
  <c r="E506" i="11"/>
  <c r="C506" i="11"/>
  <c r="A506" i="11"/>
  <c r="E503" i="11"/>
  <c r="B503" i="11"/>
  <c r="F502" i="11"/>
  <c r="D502" i="11"/>
  <c r="A502" i="11"/>
  <c r="E501" i="11"/>
  <c r="C501" i="11"/>
  <c r="A501" i="11"/>
  <c r="E500" i="11"/>
  <c r="C500" i="11"/>
  <c r="A500" i="11"/>
  <c r="E499" i="11"/>
  <c r="C499" i="11"/>
  <c r="A499" i="11"/>
  <c r="E498" i="11"/>
  <c r="C498" i="11"/>
  <c r="A498" i="11"/>
  <c r="E497" i="11"/>
  <c r="C497" i="11"/>
  <c r="A497" i="11"/>
  <c r="E496" i="11"/>
  <c r="C496" i="11"/>
  <c r="A496" i="11"/>
  <c r="E495" i="11"/>
  <c r="C495" i="11"/>
  <c r="A495" i="11"/>
  <c r="E494" i="11"/>
  <c r="C494" i="11"/>
  <c r="A494" i="11"/>
  <c r="E493" i="11"/>
  <c r="C493" i="11"/>
  <c r="A493" i="11"/>
  <c r="E492" i="11"/>
  <c r="C492" i="11"/>
  <c r="A492" i="11"/>
  <c r="E491" i="11"/>
  <c r="C491" i="11"/>
  <c r="A491" i="11"/>
  <c r="E488" i="11"/>
  <c r="B488" i="11"/>
  <c r="F487" i="11"/>
  <c r="D487" i="11"/>
  <c r="A487" i="11"/>
  <c r="E486" i="11"/>
  <c r="B486" i="11"/>
  <c r="F485" i="11"/>
  <c r="D485" i="11"/>
  <c r="B485" i="11"/>
  <c r="F484" i="11"/>
  <c r="D484" i="11"/>
  <c r="B484" i="11"/>
  <c r="F483" i="11"/>
  <c r="D483" i="11"/>
  <c r="B483" i="11"/>
  <c r="F482" i="11"/>
  <c r="D482" i="11"/>
  <c r="B482" i="11"/>
  <c r="F481" i="11"/>
  <c r="D481" i="11"/>
  <c r="B481" i="11"/>
  <c r="F480" i="11"/>
  <c r="D480" i="11"/>
  <c r="B480" i="11"/>
  <c r="F479" i="11"/>
  <c r="D479" i="11"/>
  <c r="B479" i="11"/>
  <c r="F478" i="11"/>
  <c r="D478" i="11"/>
  <c r="B478" i="11"/>
  <c r="F477" i="11"/>
  <c r="D477" i="11"/>
  <c r="B477" i="11"/>
  <c r="F476" i="11"/>
  <c r="D476" i="11"/>
  <c r="B476" i="11"/>
  <c r="F473" i="11"/>
  <c r="D473" i="11"/>
  <c r="A473" i="11"/>
  <c r="E472" i="11"/>
  <c r="B472" i="11"/>
  <c r="F471" i="11"/>
  <c r="D471" i="11"/>
  <c r="A471" i="11"/>
  <c r="E470" i="11"/>
  <c r="B470" i="11"/>
  <c r="F469" i="11"/>
  <c r="D469" i="11"/>
  <c r="B469" i="11"/>
  <c r="F468" i="11"/>
  <c r="D468" i="11"/>
  <c r="B468" i="11"/>
  <c r="F467" i="11"/>
  <c r="D467" i="11"/>
  <c r="A467" i="11"/>
  <c r="E466" i="11"/>
  <c r="B466" i="11"/>
  <c r="F465" i="11"/>
  <c r="D465" i="11"/>
  <c r="A465" i="11"/>
  <c r="E464" i="11"/>
  <c r="C464" i="11"/>
  <c r="A464" i="11"/>
  <c r="E463" i="11"/>
  <c r="B463" i="11"/>
  <c r="F462" i="11"/>
  <c r="D462" i="11"/>
  <c r="A462" i="11"/>
  <c r="E461" i="11"/>
  <c r="C461" i="11"/>
  <c r="A461" i="11"/>
  <c r="E458" i="11"/>
  <c r="B458" i="11"/>
  <c r="F457" i="11"/>
  <c r="D457" i="11"/>
  <c r="A457" i="11"/>
  <c r="E456" i="11"/>
  <c r="B456" i="11"/>
  <c r="F455" i="11"/>
  <c r="D455" i="11"/>
  <c r="A455" i="11"/>
  <c r="E454" i="11"/>
  <c r="B454" i="11"/>
  <c r="F453" i="11"/>
  <c r="D453" i="11"/>
  <c r="B453" i="11"/>
  <c r="F452" i="11"/>
  <c r="D452" i="11"/>
  <c r="A452" i="11"/>
  <c r="E451" i="11"/>
  <c r="C451" i="11"/>
  <c r="A451" i="11"/>
  <c r="E450" i="11"/>
  <c r="B450" i="11"/>
  <c r="F449" i="11"/>
  <c r="D449" i="11"/>
  <c r="A449" i="11"/>
  <c r="E448" i="11"/>
  <c r="B448" i="11"/>
  <c r="F447" i="11"/>
  <c r="D447" i="11"/>
  <c r="A447" i="11"/>
  <c r="E446" i="11"/>
  <c r="C446" i="11"/>
  <c r="A446" i="11"/>
  <c r="E443" i="11"/>
  <c r="B443" i="11"/>
  <c r="F442" i="11"/>
  <c r="D442" i="11"/>
  <c r="A442" i="11"/>
  <c r="E441" i="11"/>
  <c r="B441" i="11"/>
  <c r="F440" i="11"/>
  <c r="D440" i="11"/>
  <c r="B440" i="11"/>
  <c r="F439" i="11"/>
  <c r="D439" i="11"/>
  <c r="B439" i="11"/>
  <c r="F438" i="11"/>
  <c r="D438" i="11"/>
  <c r="B438" i="11"/>
  <c r="F437" i="11"/>
  <c r="D437" i="11"/>
  <c r="A437" i="11"/>
  <c r="E436" i="11"/>
  <c r="C436" i="11"/>
  <c r="A436" i="11"/>
  <c r="E435" i="11"/>
  <c r="B435" i="11"/>
  <c r="F434" i="11"/>
  <c r="D434" i="11"/>
  <c r="B434" i="11"/>
  <c r="F433" i="11"/>
  <c r="D433" i="11"/>
  <c r="A433" i="11"/>
  <c r="E432" i="11"/>
  <c r="C432" i="11"/>
  <c r="A432" i="11"/>
  <c r="E431" i="11"/>
  <c r="C431" i="11"/>
  <c r="A431" i="11"/>
  <c r="E428" i="11"/>
  <c r="B428" i="11"/>
  <c r="F427" i="11"/>
  <c r="D427" i="11"/>
  <c r="A427" i="11"/>
  <c r="E426" i="11"/>
  <c r="B426" i="11"/>
  <c r="F425" i="11"/>
  <c r="D425" i="11"/>
  <c r="A425" i="11"/>
  <c r="E424" i="11"/>
  <c r="C424" i="11"/>
  <c r="A424" i="11"/>
  <c r="E423" i="11"/>
  <c r="C423" i="11"/>
  <c r="A423" i="11"/>
  <c r="E422" i="11"/>
  <c r="B422" i="11"/>
  <c r="F421" i="11"/>
  <c r="D421" i="11"/>
  <c r="B421" i="11"/>
  <c r="F420" i="11"/>
  <c r="D420" i="11"/>
  <c r="B420" i="11"/>
  <c r="F419" i="11"/>
  <c r="D419" i="11"/>
  <c r="B419" i="11"/>
  <c r="F418" i="11"/>
  <c r="D418" i="11"/>
  <c r="B418" i="11"/>
  <c r="F417" i="11"/>
  <c r="D417" i="11"/>
  <c r="B417" i="11"/>
  <c r="F416" i="11"/>
  <c r="D416" i="11"/>
  <c r="B416" i="11"/>
  <c r="F413" i="11"/>
  <c r="D413" i="11"/>
  <c r="A413" i="11"/>
  <c r="E412" i="11"/>
  <c r="B412" i="11"/>
  <c r="F411" i="11"/>
  <c r="D411" i="11"/>
  <c r="B411" i="11"/>
  <c r="F410" i="11"/>
  <c r="D410" i="11"/>
  <c r="B410" i="11"/>
  <c r="F409" i="11"/>
  <c r="D409" i="11"/>
  <c r="B409" i="11"/>
  <c r="F408" i="11"/>
  <c r="D408" i="11"/>
  <c r="B408" i="11"/>
  <c r="F407" i="11"/>
  <c r="D407" i="11"/>
  <c r="B407" i="11"/>
  <c r="F406" i="11"/>
  <c r="D406" i="11"/>
  <c r="B406" i="11"/>
  <c r="F405" i="11"/>
  <c r="D405" i="11"/>
  <c r="B405" i="11"/>
  <c r="F404" i="11"/>
  <c r="D404" i="11"/>
  <c r="A404" i="11"/>
  <c r="E403" i="11"/>
  <c r="B403" i="11"/>
  <c r="F402" i="11"/>
  <c r="D402" i="11"/>
  <c r="B402" i="11"/>
  <c r="F401" i="11"/>
  <c r="D401" i="11"/>
  <c r="B401" i="11"/>
  <c r="F398" i="11"/>
  <c r="D398" i="11"/>
  <c r="A398" i="11"/>
  <c r="E397" i="11"/>
  <c r="B397" i="11"/>
  <c r="F396" i="11"/>
  <c r="D396" i="11"/>
  <c r="B396" i="11"/>
  <c r="F395" i="11"/>
  <c r="D395" i="11"/>
  <c r="B395" i="11"/>
  <c r="F394" i="11"/>
  <c r="D394" i="11"/>
  <c r="B394" i="11"/>
  <c r="F393" i="11"/>
  <c r="D393" i="11"/>
  <c r="B393" i="11"/>
  <c r="F392" i="11"/>
  <c r="D392" i="11"/>
  <c r="B392" i="11"/>
  <c r="F391" i="11"/>
  <c r="D391" i="11"/>
  <c r="B391" i="11"/>
  <c r="F390" i="11"/>
  <c r="D390" i="11"/>
  <c r="A390" i="11"/>
  <c r="E389" i="11"/>
  <c r="B389" i="11"/>
  <c r="F388" i="11"/>
  <c r="D388" i="11"/>
  <c r="B388" i="11"/>
  <c r="F387" i="11"/>
  <c r="D387" i="11"/>
  <c r="B387" i="11"/>
  <c r="F386" i="11"/>
  <c r="D386" i="11"/>
  <c r="B386" i="11"/>
  <c r="F383" i="11"/>
  <c r="D383" i="11"/>
  <c r="A383" i="11"/>
  <c r="E382" i="11"/>
  <c r="B382" i="11"/>
  <c r="F381" i="11"/>
  <c r="D381" i="11"/>
  <c r="A381" i="11"/>
  <c r="E380" i="11"/>
  <c r="C380" i="11"/>
  <c r="A380" i="11"/>
  <c r="E379" i="11"/>
  <c r="C379" i="11"/>
  <c r="A379" i="11"/>
  <c r="E378" i="11"/>
  <c r="C378" i="11"/>
  <c r="A378" i="11"/>
  <c r="E377" i="11"/>
  <c r="C377" i="11"/>
  <c r="A377" i="11"/>
  <c r="E376" i="11"/>
  <c r="C376" i="11"/>
  <c r="A376" i="11"/>
  <c r="E375" i="11"/>
  <c r="C375" i="11"/>
  <c r="A375" i="11"/>
  <c r="E374" i="11"/>
  <c r="C374" i="11"/>
  <c r="A374" i="11"/>
  <c r="E373" i="11"/>
  <c r="C373" i="11"/>
  <c r="A373" i="11"/>
  <c r="E372" i="11"/>
  <c r="C372" i="11"/>
  <c r="A372" i="11"/>
  <c r="E371" i="11"/>
  <c r="C371" i="11"/>
  <c r="A371" i="11"/>
  <c r="E368" i="11"/>
  <c r="B368" i="11"/>
  <c r="F367" i="11"/>
  <c r="D367" i="11"/>
  <c r="A367" i="11"/>
  <c r="E366" i="11"/>
  <c r="C366" i="11"/>
  <c r="A366" i="11"/>
  <c r="E365" i="11"/>
  <c r="C365" i="11"/>
  <c r="A365" i="11"/>
  <c r="E364" i="11"/>
  <c r="C364" i="11"/>
  <c r="A364" i="11"/>
  <c r="E363" i="11"/>
  <c r="C363" i="11"/>
  <c r="A363" i="11"/>
  <c r="E362" i="11"/>
  <c r="C362" i="11"/>
  <c r="A362" i="11"/>
  <c r="E361" i="11"/>
  <c r="C361" i="11"/>
  <c r="A361" i="11"/>
  <c r="E360" i="11"/>
  <c r="C360" i="11"/>
  <c r="A360" i="11"/>
  <c r="E359" i="11"/>
  <c r="C359" i="11"/>
  <c r="A359" i="11"/>
  <c r="E358" i="11"/>
  <c r="C358" i="11"/>
  <c r="A358" i="11"/>
  <c r="E357" i="11"/>
  <c r="C357" i="11"/>
  <c r="A357" i="11"/>
  <c r="E356" i="11"/>
  <c r="C356" i="11"/>
  <c r="A356" i="11"/>
  <c r="E353" i="11"/>
  <c r="B353" i="11"/>
  <c r="F352" i="11"/>
  <c r="D352" i="11"/>
  <c r="A352" i="11"/>
  <c r="E351" i="11"/>
  <c r="C351" i="11"/>
  <c r="A351" i="11"/>
  <c r="E350" i="11"/>
  <c r="C350" i="11"/>
  <c r="A350" i="11"/>
  <c r="E349" i="11"/>
  <c r="C349" i="11"/>
  <c r="A349" i="11"/>
  <c r="E348" i="11"/>
  <c r="C348" i="11"/>
  <c r="A348" i="11"/>
  <c r="E347" i="11"/>
  <c r="C347" i="11"/>
  <c r="A347" i="11"/>
  <c r="E346" i="11"/>
  <c r="C346" i="11"/>
  <c r="A346" i="11"/>
  <c r="E345" i="11"/>
  <c r="C345" i="11"/>
  <c r="A345" i="11"/>
  <c r="E344" i="11"/>
  <c r="C344" i="11"/>
  <c r="A344" i="11"/>
  <c r="E343" i="11"/>
  <c r="C343" i="11"/>
  <c r="A343" i="11"/>
  <c r="E342" i="11"/>
  <c r="C342" i="11"/>
  <c r="A342" i="11"/>
  <c r="E341" i="11"/>
  <c r="C341" i="11"/>
  <c r="A341" i="11"/>
  <c r="E338" i="11"/>
  <c r="B338" i="11"/>
  <c r="F337" i="11"/>
  <c r="D337" i="11"/>
  <c r="A337" i="11"/>
  <c r="E336" i="11"/>
  <c r="B336" i="11"/>
  <c r="F335" i="11"/>
  <c r="D335" i="11"/>
  <c r="B335" i="11"/>
  <c r="F334" i="11"/>
  <c r="D334" i="11"/>
  <c r="B334" i="11"/>
  <c r="F333" i="11"/>
  <c r="D333" i="11"/>
  <c r="B333" i="11"/>
  <c r="F332" i="11"/>
  <c r="D332" i="11"/>
  <c r="B332" i="11"/>
  <c r="F331" i="11"/>
  <c r="D331" i="11"/>
  <c r="B331" i="11"/>
  <c r="F330" i="11"/>
  <c r="D330" i="11"/>
  <c r="B330" i="11"/>
  <c r="F329" i="11"/>
  <c r="D329" i="11"/>
  <c r="B329" i="11"/>
  <c r="F328" i="11"/>
  <c r="D328" i="11"/>
  <c r="B328" i="11"/>
  <c r="F327" i="11"/>
  <c r="D327" i="11"/>
  <c r="B327" i="11"/>
  <c r="F326" i="11"/>
  <c r="D326" i="11"/>
  <c r="B326" i="11"/>
  <c r="F323" i="11"/>
  <c r="D323" i="11"/>
  <c r="A323" i="11"/>
  <c r="E322" i="11"/>
  <c r="B322" i="11"/>
  <c r="F321" i="11"/>
  <c r="D321" i="11"/>
  <c r="A321" i="11"/>
  <c r="E320" i="11"/>
  <c r="C320" i="11"/>
  <c r="A320" i="11"/>
  <c r="E319" i="11"/>
  <c r="C319" i="11"/>
  <c r="A319" i="11"/>
  <c r="E318" i="11"/>
  <c r="C318" i="11"/>
  <c r="A318" i="11"/>
  <c r="E317" i="11"/>
  <c r="C317" i="11"/>
  <c r="A317" i="11"/>
  <c r="E316" i="11"/>
  <c r="C316" i="11"/>
  <c r="A316" i="11"/>
  <c r="E315" i="11"/>
  <c r="C315" i="11"/>
  <c r="A315" i="11"/>
  <c r="E314" i="11"/>
  <c r="C314" i="11"/>
  <c r="A314" i="11"/>
  <c r="E313" i="11"/>
  <c r="C313" i="11"/>
  <c r="A313" i="11"/>
  <c r="E312" i="11"/>
  <c r="C312" i="11"/>
  <c r="A312" i="11"/>
  <c r="E311" i="11"/>
  <c r="C311" i="11"/>
  <c r="A311" i="11"/>
  <c r="E308" i="11"/>
  <c r="B308" i="11"/>
  <c r="D322" i="11"/>
  <c r="E321" i="11"/>
  <c r="F320" i="11"/>
  <c r="B320" i="11"/>
  <c r="D319" i="11"/>
  <c r="F318" i="11"/>
  <c r="B318" i="11"/>
  <c r="D317" i="11"/>
  <c r="F316" i="11"/>
  <c r="B316" i="11"/>
  <c r="D315" i="11"/>
  <c r="F314" i="11"/>
  <c r="B314" i="11"/>
  <c r="D313" i="11"/>
  <c r="F312" i="11"/>
  <c r="B312" i="11"/>
  <c r="D311" i="11"/>
  <c r="F308" i="11"/>
  <c r="A308" i="11"/>
  <c r="E307" i="11"/>
  <c r="B307" i="11"/>
  <c r="F306" i="11"/>
  <c r="D306" i="11"/>
  <c r="B306" i="11"/>
  <c r="F305" i="11"/>
  <c r="D305" i="11"/>
  <c r="B305" i="11"/>
  <c r="F304" i="11"/>
  <c r="D304" i="11"/>
  <c r="A304" i="11"/>
  <c r="E303" i="11"/>
  <c r="C303" i="11"/>
  <c r="A303" i="11"/>
  <c r="E302" i="11"/>
  <c r="C302" i="11"/>
  <c r="A302" i="11"/>
  <c r="E301" i="11"/>
  <c r="C301" i="11"/>
  <c r="A301" i="11"/>
  <c r="E300" i="11"/>
  <c r="B300" i="11"/>
  <c r="F299" i="11"/>
  <c r="D299" i="11"/>
  <c r="B299" i="11"/>
  <c r="F298" i="11"/>
  <c r="D298" i="11"/>
  <c r="A298" i="11"/>
  <c r="E297" i="11"/>
  <c r="C297" i="11"/>
  <c r="A297" i="11"/>
  <c r="E296" i="11"/>
  <c r="C296" i="11"/>
  <c r="A296" i="11"/>
  <c r="E293" i="11"/>
  <c r="B293" i="11"/>
  <c r="F292" i="11"/>
  <c r="D292" i="11"/>
  <c r="A292" i="11"/>
  <c r="E291" i="11"/>
  <c r="C291" i="11"/>
  <c r="A291" i="11"/>
  <c r="E290" i="11"/>
  <c r="C290" i="11"/>
  <c r="A290" i="11"/>
  <c r="E289" i="11"/>
  <c r="C289" i="11"/>
  <c r="A289" i="11"/>
  <c r="E288" i="11"/>
  <c r="C288" i="11"/>
  <c r="A288" i="11"/>
  <c r="E287" i="11"/>
  <c r="C287" i="11"/>
  <c r="A287" i="11"/>
  <c r="E286" i="11"/>
  <c r="C286" i="11"/>
  <c r="A286" i="11"/>
  <c r="E285" i="11"/>
  <c r="C285" i="11"/>
  <c r="A285" i="11"/>
  <c r="E284" i="11"/>
  <c r="C284" i="11"/>
  <c r="A284" i="11"/>
  <c r="E283" i="11"/>
  <c r="C283" i="11"/>
  <c r="A283" i="11"/>
  <c r="E282" i="11"/>
  <c r="C282" i="11"/>
  <c r="A282" i="11"/>
  <c r="E281" i="11"/>
  <c r="C281" i="11"/>
  <c r="A281" i="11"/>
  <c r="E278" i="11"/>
  <c r="B278" i="11"/>
  <c r="F277" i="11"/>
  <c r="D277" i="11"/>
  <c r="A277" i="11"/>
  <c r="E276" i="11"/>
  <c r="B276" i="11"/>
  <c r="F275" i="11"/>
  <c r="D275" i="11"/>
  <c r="B275" i="11"/>
  <c r="F274" i="11"/>
  <c r="D274" i="11"/>
  <c r="A274" i="11"/>
  <c r="E273" i="11"/>
  <c r="C273" i="11"/>
  <c r="A273" i="11"/>
  <c r="E272" i="11"/>
  <c r="C272" i="11"/>
  <c r="A272" i="11"/>
  <c r="E271" i="11"/>
  <c r="C271" i="11"/>
  <c r="A271" i="11"/>
  <c r="E270" i="11"/>
  <c r="C270" i="11"/>
  <c r="A270" i="11"/>
  <c r="E269" i="11"/>
  <c r="B269" i="11"/>
  <c r="F268" i="11"/>
  <c r="D268" i="11"/>
  <c r="A268" i="11"/>
  <c r="E267" i="11"/>
  <c r="C267" i="11"/>
  <c r="A267" i="11"/>
  <c r="E266" i="11"/>
  <c r="C266" i="11"/>
  <c r="A266" i="11"/>
  <c r="E263" i="11"/>
  <c r="B263" i="11"/>
  <c r="F262" i="11"/>
  <c r="D262" i="11"/>
  <c r="A262" i="11"/>
  <c r="E261" i="11"/>
  <c r="B261" i="11"/>
  <c r="F260" i="11"/>
  <c r="D260" i="11"/>
  <c r="B260" i="11"/>
  <c r="F259" i="11"/>
  <c r="D259" i="11"/>
  <c r="B259" i="11"/>
  <c r="F258" i="11"/>
  <c r="D258" i="11"/>
  <c r="B258" i="11"/>
  <c r="F257" i="11"/>
  <c r="D257" i="11"/>
  <c r="B257" i="11"/>
  <c r="F256" i="11"/>
  <c r="D256" i="11"/>
  <c r="B256" i="11"/>
  <c r="F255" i="11"/>
  <c r="D255" i="11"/>
  <c r="A255" i="11"/>
  <c r="E254" i="11"/>
  <c r="B254" i="11"/>
  <c r="F253" i="11"/>
  <c r="D253" i="11"/>
  <c r="B253" i="11"/>
  <c r="F252" i="11"/>
  <c r="D252" i="11"/>
  <c r="B252" i="11"/>
  <c r="F251" i="11"/>
  <c r="D251" i="11"/>
  <c r="B251" i="11"/>
  <c r="F248" i="11"/>
  <c r="D248" i="11"/>
  <c r="A248" i="11"/>
  <c r="E247" i="11"/>
  <c r="B247" i="11"/>
  <c r="F246" i="11"/>
  <c r="D246" i="11"/>
  <c r="B246" i="11"/>
  <c r="F245" i="11"/>
  <c r="D245" i="11"/>
  <c r="B245" i="11"/>
  <c r="F244" i="11"/>
  <c r="D244" i="11"/>
  <c r="B244" i="11"/>
  <c r="F243" i="11"/>
  <c r="D243" i="11"/>
  <c r="B243" i="11"/>
  <c r="F242" i="11"/>
  <c r="D242" i="11"/>
  <c r="B242" i="11"/>
  <c r="F241" i="11"/>
  <c r="D241" i="11"/>
  <c r="B241" i="11"/>
  <c r="F240" i="11"/>
  <c r="D240" i="11"/>
  <c r="B240" i="11"/>
  <c r="F239" i="11"/>
  <c r="D239" i="11"/>
  <c r="B239" i="11"/>
  <c r="F238" i="11"/>
  <c r="D238" i="11"/>
  <c r="B238" i="11"/>
  <c r="F237" i="11"/>
  <c r="D237" i="11"/>
  <c r="B237" i="11"/>
  <c r="F236" i="11"/>
  <c r="D236" i="11"/>
  <c r="B236" i="11"/>
  <c r="F233" i="11"/>
  <c r="D233" i="11"/>
  <c r="A233" i="11"/>
  <c r="E232" i="11"/>
  <c r="B232" i="11"/>
  <c r="F231" i="11"/>
  <c r="D231" i="11"/>
  <c r="A231" i="11"/>
  <c r="E230" i="11"/>
  <c r="B230" i="11"/>
  <c r="F229" i="11"/>
  <c r="D229" i="11"/>
  <c r="B229" i="11"/>
  <c r="F228" i="11"/>
  <c r="D228" i="11"/>
  <c r="B228" i="11"/>
  <c r="F227" i="11"/>
  <c r="D227" i="11"/>
  <c r="B227" i="11"/>
  <c r="F226" i="11"/>
  <c r="D226" i="11"/>
  <c r="B226" i="11"/>
  <c r="F225" i="11"/>
  <c r="D225" i="11"/>
  <c r="A225" i="11"/>
  <c r="E224" i="11"/>
  <c r="C224" i="11"/>
  <c r="A224" i="11"/>
  <c r="E223" i="11"/>
  <c r="B223" i="11"/>
  <c r="F222" i="11"/>
  <c r="D222" i="11"/>
  <c r="A222" i="11"/>
  <c r="E221" i="11"/>
  <c r="C221" i="11"/>
  <c r="A221" i="11"/>
  <c r="E218" i="11"/>
  <c r="B218" i="11"/>
  <c r="F217" i="11"/>
  <c r="D217" i="11"/>
  <c r="A217" i="11"/>
  <c r="E216" i="11"/>
  <c r="B216" i="11"/>
  <c r="F215" i="11"/>
  <c r="D215" i="11"/>
  <c r="B215" i="11"/>
  <c r="F214" i="11"/>
  <c r="D214" i="11"/>
  <c r="A214" i="11"/>
  <c r="E213" i="11"/>
  <c r="C213" i="11"/>
  <c r="A213" i="11"/>
  <c r="E212" i="11"/>
  <c r="C212" i="11"/>
  <c r="A212" i="11"/>
  <c r="E211" i="11"/>
  <c r="C211" i="11"/>
  <c r="A211" i="11"/>
  <c r="E210" i="11"/>
  <c r="B210" i="11"/>
  <c r="F209" i="11"/>
  <c r="D209" i="11"/>
  <c r="A209" i="11"/>
  <c r="E208" i="11"/>
  <c r="C208" i="11"/>
  <c r="A208" i="11"/>
  <c r="E207" i="11"/>
  <c r="C207" i="11"/>
  <c r="A207" i="11"/>
  <c r="E206" i="11"/>
  <c r="C206" i="11"/>
  <c r="A206" i="11"/>
  <c r="E203" i="11"/>
  <c r="B203" i="11"/>
  <c r="F202" i="11"/>
  <c r="D202" i="11"/>
  <c r="A202" i="11"/>
  <c r="E201" i="11"/>
  <c r="C201" i="11"/>
  <c r="A201" i="11"/>
  <c r="E200" i="11"/>
  <c r="C200" i="11"/>
  <c r="A200" i="11"/>
  <c r="E199" i="11"/>
  <c r="C199" i="11"/>
  <c r="A199" i="11"/>
  <c r="E198" i="11"/>
  <c r="C198" i="11"/>
  <c r="A198" i="11"/>
  <c r="E197" i="11"/>
  <c r="C197" i="11"/>
  <c r="A197" i="11"/>
  <c r="E196" i="11"/>
  <c r="C196" i="11"/>
  <c r="A196" i="11"/>
  <c r="E195" i="11"/>
  <c r="C195" i="11"/>
  <c r="A195" i="11"/>
  <c r="E194" i="11"/>
  <c r="C194" i="11"/>
  <c r="A194" i="11"/>
  <c r="E193" i="11"/>
  <c r="C193" i="11"/>
  <c r="A193" i="11"/>
  <c r="E192" i="11"/>
  <c r="C192" i="11"/>
  <c r="A192" i="11"/>
  <c r="E191" i="11"/>
  <c r="C191" i="11"/>
  <c r="A191" i="11"/>
  <c r="A185" i="11"/>
  <c r="A181" i="11"/>
  <c r="A176" i="11"/>
  <c r="E173" i="11"/>
  <c r="B173" i="11"/>
  <c r="F172" i="11"/>
  <c r="D172" i="11"/>
  <c r="A172" i="11"/>
  <c r="E171" i="11"/>
  <c r="B171" i="11"/>
  <c r="F170" i="11"/>
  <c r="D170" i="11"/>
  <c r="A170" i="11"/>
  <c r="E169" i="11"/>
  <c r="C169" i="11"/>
  <c r="A169" i="11"/>
  <c r="E168" i="11"/>
  <c r="C168" i="11"/>
  <c r="A168" i="11"/>
  <c r="E167" i="11"/>
  <c r="B167" i="11"/>
  <c r="F166" i="11"/>
  <c r="D166" i="11"/>
  <c r="B166" i="11"/>
  <c r="F165" i="11"/>
  <c r="D165" i="11"/>
  <c r="A165" i="11"/>
  <c r="E164" i="11"/>
  <c r="C164" i="11"/>
  <c r="A164" i="11"/>
  <c r="E163" i="11"/>
  <c r="B163" i="11"/>
  <c r="F162" i="11"/>
  <c r="D162" i="11"/>
  <c r="A162" i="11"/>
  <c r="E161" i="11"/>
  <c r="C161" i="11"/>
  <c r="A161" i="11"/>
  <c r="E158" i="11"/>
  <c r="B158" i="11"/>
  <c r="F157" i="11"/>
  <c r="D157" i="11"/>
  <c r="A157" i="11"/>
  <c r="E156" i="11"/>
  <c r="C156" i="11"/>
  <c r="A156" i="11"/>
  <c r="E155" i="11"/>
  <c r="C155" i="11"/>
  <c r="A155" i="11"/>
  <c r="E154" i="11"/>
  <c r="C154" i="11"/>
  <c r="A154" i="11"/>
  <c r="E153" i="11"/>
  <c r="C153" i="11"/>
  <c r="A153" i="11"/>
  <c r="E152" i="11"/>
  <c r="C152" i="11"/>
  <c r="A152" i="11"/>
  <c r="E151" i="11"/>
  <c r="C151" i="11"/>
  <c r="A151" i="11"/>
  <c r="E150" i="11"/>
  <c r="C150" i="11"/>
  <c r="A150" i="11"/>
  <c r="E149" i="11"/>
  <c r="C149" i="11"/>
  <c r="A149" i="11"/>
  <c r="E148" i="11"/>
  <c r="B148" i="11"/>
  <c r="F147" i="11"/>
  <c r="D147" i="11"/>
  <c r="A147" i="11"/>
  <c r="E146" i="11"/>
  <c r="C146" i="11"/>
  <c r="A146" i="11"/>
  <c r="E143" i="11"/>
  <c r="B143" i="11"/>
  <c r="F142" i="11"/>
  <c r="D142" i="11"/>
  <c r="A142" i="11"/>
  <c r="E141" i="11"/>
  <c r="C141" i="11"/>
  <c r="A141" i="11"/>
  <c r="E140" i="11"/>
  <c r="C140" i="11"/>
  <c r="A140" i="11"/>
  <c r="E139" i="11"/>
  <c r="C139" i="11"/>
  <c r="A139" i="11"/>
  <c r="E138" i="11"/>
  <c r="C138" i="11"/>
  <c r="A138" i="11"/>
  <c r="E137" i="11"/>
  <c r="C137" i="11"/>
  <c r="A137" i="11"/>
  <c r="E136" i="11"/>
  <c r="C136" i="11"/>
  <c r="A136" i="11"/>
  <c r="E135" i="11"/>
  <c r="C135" i="11"/>
  <c r="A135" i="11"/>
  <c r="E134" i="11"/>
  <c r="C134" i="11"/>
  <c r="A134" i="11"/>
  <c r="E133" i="11"/>
  <c r="B133" i="11"/>
  <c r="F132" i="11"/>
  <c r="D132" i="11"/>
  <c r="A132" i="11"/>
  <c r="E131" i="11"/>
  <c r="C131" i="11"/>
  <c r="A131" i="11"/>
  <c r="E128" i="11"/>
  <c r="B128" i="11"/>
  <c r="F127" i="11"/>
  <c r="D127" i="11"/>
  <c r="A127" i="11"/>
  <c r="E126" i="11"/>
  <c r="C126" i="11"/>
  <c r="A126" i="11"/>
  <c r="E125" i="11"/>
  <c r="C125" i="11"/>
  <c r="A125" i="11"/>
  <c r="E124" i="11"/>
  <c r="C124" i="11"/>
  <c r="A124" i="11"/>
  <c r="E123" i="11"/>
  <c r="C123" i="11"/>
  <c r="A123" i="11"/>
  <c r="E122" i="11"/>
  <c r="C122" i="11"/>
  <c r="A122" i="11"/>
  <c r="E121" i="11"/>
  <c r="C121" i="11"/>
  <c r="A121" i="11"/>
  <c r="E120" i="11"/>
  <c r="C120" i="11"/>
  <c r="A120" i="11"/>
  <c r="E119" i="11"/>
  <c r="C119" i="11"/>
  <c r="A119" i="11"/>
  <c r="E118" i="11"/>
  <c r="B118" i="11"/>
  <c r="F117" i="11"/>
  <c r="D117" i="11"/>
  <c r="B117" i="11"/>
  <c r="F116" i="11"/>
  <c r="D116" i="11"/>
  <c r="B116" i="11"/>
  <c r="F113" i="11"/>
  <c r="D113" i="11"/>
  <c r="A113" i="11"/>
  <c r="E112" i="11"/>
  <c r="B112" i="11"/>
  <c r="F111" i="11"/>
  <c r="D111" i="11"/>
  <c r="B111" i="11"/>
  <c r="F110" i="11"/>
  <c r="D110" i="11"/>
  <c r="B110" i="11"/>
  <c r="F109" i="11"/>
  <c r="D109" i="11"/>
  <c r="B109" i="11"/>
  <c r="F108" i="11"/>
  <c r="D108" i="11"/>
  <c r="B108" i="11"/>
  <c r="F107" i="11"/>
  <c r="D107" i="11"/>
  <c r="B107" i="11"/>
  <c r="F106" i="11"/>
  <c r="D106" i="11"/>
  <c r="B106" i="11"/>
  <c r="F105" i="11"/>
  <c r="D105" i="11"/>
  <c r="B105" i="11"/>
  <c r="F104" i="11"/>
  <c r="D104" i="11"/>
  <c r="B104" i="11"/>
  <c r="F103" i="11"/>
  <c r="D103" i="11"/>
  <c r="A103" i="11"/>
  <c r="E102" i="11"/>
  <c r="C102" i="11"/>
  <c r="A102" i="11"/>
  <c r="E101" i="11"/>
  <c r="C101" i="11"/>
  <c r="A101" i="11"/>
  <c r="E98" i="11"/>
  <c r="B98" i="11"/>
  <c r="F97" i="11"/>
  <c r="D97" i="11"/>
  <c r="A97" i="11"/>
  <c r="E96" i="11"/>
  <c r="C96" i="11"/>
  <c r="A96" i="11"/>
  <c r="E95" i="11"/>
  <c r="C95" i="11"/>
  <c r="A95" i="11"/>
  <c r="E94" i="11"/>
  <c r="C94" i="11"/>
  <c r="A94" i="11"/>
  <c r="E93" i="11"/>
  <c r="C93" i="11"/>
  <c r="A93" i="11"/>
  <c r="E92" i="11"/>
  <c r="C92" i="11"/>
  <c r="A92" i="11"/>
  <c r="E91" i="11"/>
  <c r="C91" i="11"/>
  <c r="A91" i="11"/>
  <c r="E90" i="11"/>
  <c r="B90" i="11"/>
  <c r="F89" i="11"/>
  <c r="D89" i="11"/>
  <c r="B89" i="11"/>
  <c r="F88" i="11"/>
  <c r="D88" i="11"/>
  <c r="A88" i="11"/>
  <c r="E87" i="11"/>
  <c r="B87" i="11"/>
  <c r="F86" i="11"/>
  <c r="D86" i="11"/>
  <c r="B86" i="11"/>
  <c r="F83" i="11"/>
  <c r="D83" i="11"/>
  <c r="A83" i="11"/>
  <c r="E82" i="11"/>
  <c r="B82" i="11"/>
  <c r="F81" i="11"/>
  <c r="D81" i="11"/>
  <c r="B81" i="11"/>
  <c r="F80" i="11"/>
  <c r="D80" i="11"/>
  <c r="B80" i="11"/>
  <c r="F79" i="11"/>
  <c r="D79" i="11"/>
  <c r="B79" i="11"/>
  <c r="F78" i="11"/>
  <c r="D78" i="11"/>
  <c r="B78" i="11"/>
  <c r="F77" i="11"/>
  <c r="D77" i="11"/>
  <c r="B77" i="11"/>
  <c r="F76" i="11"/>
  <c r="D76" i="11"/>
  <c r="B76" i="11"/>
  <c r="F75" i="11"/>
  <c r="D75" i="11"/>
  <c r="A75" i="11"/>
  <c r="E74" i="11"/>
  <c r="C74" i="11"/>
  <c r="A74" i="11"/>
  <c r="E73" i="11"/>
  <c r="B73" i="11"/>
  <c r="F72" i="11"/>
  <c r="D72" i="11"/>
  <c r="A72" i="11"/>
  <c r="E71" i="11"/>
  <c r="C71" i="11"/>
  <c r="A71" i="11"/>
  <c r="E68" i="11"/>
  <c r="B68" i="11"/>
  <c r="F67" i="11"/>
  <c r="D67" i="11"/>
  <c r="A67" i="11"/>
  <c r="E66" i="11"/>
  <c r="C66" i="11"/>
  <c r="A66" i="11"/>
  <c r="E65" i="11"/>
  <c r="C65" i="11"/>
  <c r="A65" i="11"/>
  <c r="E64" i="11"/>
  <c r="C64" i="11"/>
  <c r="A64" i="11"/>
  <c r="E63" i="11"/>
  <c r="C63" i="11"/>
  <c r="A63" i="11"/>
  <c r="E62" i="11"/>
  <c r="C62" i="11"/>
  <c r="A62" i="11"/>
  <c r="E61" i="11"/>
  <c r="C61" i="11"/>
  <c r="A61" i="11"/>
  <c r="E60" i="11"/>
  <c r="B60" i="11"/>
  <c r="F59" i="11"/>
  <c r="D59" i="11"/>
  <c r="A59" i="11"/>
  <c r="E58" i="11"/>
  <c r="C58" i="11"/>
  <c r="A58" i="11"/>
  <c r="E57" i="11"/>
  <c r="C57" i="11"/>
  <c r="A57" i="11"/>
  <c r="E56" i="11"/>
  <c r="C56" i="11"/>
  <c r="A56" i="11"/>
  <c r="E53" i="11"/>
  <c r="B53" i="11"/>
  <c r="F52" i="11"/>
  <c r="D52" i="11"/>
  <c r="A52" i="11"/>
  <c r="E51" i="11"/>
  <c r="C51" i="11"/>
  <c r="A51" i="11"/>
  <c r="E50" i="11"/>
  <c r="C50" i="11"/>
  <c r="A50" i="11"/>
  <c r="E49" i="11"/>
  <c r="C49" i="11"/>
  <c r="A49" i="11"/>
  <c r="E48" i="11"/>
  <c r="C48" i="11"/>
  <c r="A48" i="11"/>
  <c r="E47" i="11"/>
  <c r="C47" i="11"/>
  <c r="A47" i="11"/>
  <c r="E46" i="11"/>
  <c r="C46" i="11"/>
  <c r="A46" i="11"/>
  <c r="E45" i="11"/>
  <c r="B45" i="11"/>
  <c r="F44" i="11"/>
  <c r="D44" i="11"/>
  <c r="A44" i="11"/>
  <c r="E43" i="11"/>
  <c r="C43" i="11"/>
  <c r="A43" i="11"/>
  <c r="E42" i="11"/>
  <c r="C42" i="11"/>
  <c r="A42" i="11"/>
  <c r="E41" i="11"/>
  <c r="C41" i="11"/>
  <c r="A41" i="11"/>
  <c r="E38" i="11"/>
  <c r="B38" i="11"/>
  <c r="F37" i="11"/>
  <c r="D37" i="11"/>
  <c r="A37" i="11"/>
  <c r="E36" i="11"/>
  <c r="B36" i="11"/>
  <c r="F35" i="11"/>
  <c r="D35" i="11"/>
  <c r="B35" i="11"/>
  <c r="F34" i="11"/>
  <c r="D34" i="11"/>
  <c r="B34" i="11"/>
  <c r="F33" i="11"/>
  <c r="D33" i="11"/>
  <c r="B33" i="11"/>
  <c r="F32" i="11"/>
  <c r="D32" i="11"/>
  <c r="B32" i="11"/>
  <c r="F31" i="11"/>
  <c r="D31" i="11"/>
  <c r="B31" i="11"/>
  <c r="F30" i="11"/>
  <c r="D30" i="11"/>
  <c r="B30" i="11"/>
  <c r="F29" i="11"/>
  <c r="D29" i="11"/>
  <c r="B29" i="11"/>
  <c r="F28" i="11"/>
  <c r="D28" i="11"/>
  <c r="B28" i="11"/>
  <c r="F27" i="11"/>
  <c r="D27" i="11"/>
  <c r="B27" i="11"/>
  <c r="F26" i="11"/>
  <c r="D26" i="11"/>
  <c r="B26" i="11"/>
  <c r="F23" i="11"/>
  <c r="D23" i="11"/>
  <c r="A23" i="11"/>
  <c r="E22" i="11"/>
  <c r="B22" i="11"/>
  <c r="F21" i="11"/>
  <c r="D21" i="11"/>
  <c r="A21" i="11"/>
  <c r="E20" i="11"/>
  <c r="C20" i="11"/>
  <c r="A20" i="11"/>
  <c r="E19" i="11"/>
  <c r="C19" i="11"/>
  <c r="A19" i="11"/>
  <c r="E18" i="11"/>
  <c r="C18" i="11"/>
  <c r="A18" i="11"/>
  <c r="E17" i="11"/>
  <c r="C17" i="11"/>
  <c r="A17" i="11"/>
  <c r="E16" i="11"/>
  <c r="C16" i="11"/>
  <c r="A16" i="11"/>
  <c r="E15" i="11"/>
  <c r="C15" i="11"/>
  <c r="A15" i="11"/>
  <c r="E14" i="11"/>
  <c r="C14" i="11"/>
  <c r="A14" i="11"/>
  <c r="E13" i="11"/>
  <c r="C13" i="11"/>
  <c r="A13" i="11"/>
  <c r="E12" i="11"/>
  <c r="C12" i="11"/>
  <c r="A12" i="11"/>
  <c r="E11" i="11"/>
  <c r="C11" i="11"/>
  <c r="A11" i="11"/>
  <c r="F322" i="11"/>
  <c r="A322" i="11"/>
  <c r="B321" i="11"/>
  <c r="D320" i="11"/>
  <c r="F319" i="11"/>
  <c r="B319" i="11"/>
  <c r="D318" i="11"/>
  <c r="F317" i="11"/>
  <c r="B317" i="11"/>
  <c r="D316" i="11"/>
  <c r="F315" i="11"/>
  <c r="B315" i="11"/>
  <c r="D314" i="11"/>
  <c r="F313" i="11"/>
  <c r="B313" i="11"/>
  <c r="D312" i="11"/>
  <c r="F311" i="11"/>
  <c r="B311" i="11"/>
  <c r="D308" i="11"/>
  <c r="F307" i="11"/>
  <c r="D307" i="11"/>
  <c r="A307" i="11"/>
  <c r="E306" i="11"/>
  <c r="C306" i="11"/>
  <c r="A306" i="11"/>
  <c r="E305" i="11"/>
  <c r="C305" i="11"/>
  <c r="A305" i="11"/>
  <c r="E304" i="11"/>
  <c r="B304" i="11"/>
  <c r="F303" i="11"/>
  <c r="D303" i="11"/>
  <c r="B303" i="11"/>
  <c r="F302" i="11"/>
  <c r="D302" i="11"/>
  <c r="B302" i="11"/>
  <c r="F301" i="11"/>
  <c r="D301" i="11"/>
  <c r="B301" i="11"/>
  <c r="F300" i="11"/>
  <c r="D300" i="11"/>
  <c r="A300" i="11"/>
  <c r="E299" i="11"/>
  <c r="C299" i="11"/>
  <c r="A299" i="11"/>
  <c r="E298" i="11"/>
  <c r="B298" i="11"/>
  <c r="F297" i="11"/>
  <c r="D297" i="11"/>
  <c r="B297" i="11"/>
  <c r="F296" i="11"/>
  <c r="D296" i="11"/>
  <c r="B296" i="11"/>
  <c r="F293" i="11"/>
  <c r="D293" i="11"/>
  <c r="A293" i="11"/>
  <c r="E292" i="11"/>
  <c r="B292" i="11"/>
  <c r="F291" i="11"/>
  <c r="D291" i="11"/>
  <c r="B291" i="11"/>
  <c r="F290" i="11"/>
  <c r="D290" i="11"/>
  <c r="B290" i="11"/>
  <c r="F289" i="11"/>
  <c r="D289" i="11"/>
  <c r="B289" i="11"/>
  <c r="F288" i="11"/>
  <c r="D288" i="11"/>
  <c r="B288" i="11"/>
  <c r="F287" i="11"/>
  <c r="D287" i="11"/>
  <c r="B287" i="11"/>
  <c r="F286" i="11"/>
  <c r="D286" i="11"/>
  <c r="B286" i="11"/>
  <c r="F285" i="11"/>
  <c r="D285" i="11"/>
  <c r="B285" i="11"/>
  <c r="F284" i="11"/>
  <c r="D284" i="11"/>
  <c r="B284" i="11"/>
  <c r="F283" i="11"/>
  <c r="D283" i="11"/>
  <c r="B283" i="11"/>
  <c r="F282" i="11"/>
  <c r="D282" i="11"/>
  <c r="B282" i="11"/>
  <c r="F281" i="11"/>
  <c r="D281" i="11"/>
  <c r="B281" i="11"/>
  <c r="F278" i="11"/>
  <c r="D278" i="11"/>
  <c r="A278" i="11"/>
  <c r="E277" i="11"/>
  <c r="B277" i="11"/>
  <c r="F276" i="11"/>
  <c r="D276" i="11"/>
  <c r="A276" i="11"/>
  <c r="E275" i="11"/>
  <c r="C275" i="11"/>
  <c r="A275" i="11"/>
  <c r="E274" i="11"/>
  <c r="B274" i="11"/>
  <c r="F273" i="11"/>
  <c r="D273" i="11"/>
  <c r="B273" i="11"/>
  <c r="F272" i="11"/>
  <c r="D272" i="11"/>
  <c r="B272" i="11"/>
  <c r="F271" i="11"/>
  <c r="D271" i="11"/>
  <c r="B271" i="11"/>
  <c r="F270" i="11"/>
  <c r="D270" i="11"/>
  <c r="B270" i="11"/>
  <c r="F269" i="11"/>
  <c r="D269" i="11"/>
  <c r="A269" i="11"/>
  <c r="E268" i="11"/>
  <c r="B268" i="11"/>
  <c r="F267" i="11"/>
  <c r="D267" i="11"/>
  <c r="B267" i="11"/>
  <c r="F266" i="11"/>
  <c r="D266" i="11"/>
  <c r="B266" i="11"/>
  <c r="F263" i="11"/>
  <c r="D263" i="11"/>
  <c r="A263" i="11"/>
  <c r="E262" i="11"/>
  <c r="B262" i="11"/>
  <c r="F261" i="11"/>
  <c r="D261" i="11"/>
  <c r="A261" i="11"/>
  <c r="E260" i="11"/>
  <c r="C260" i="11"/>
  <c r="A260" i="11"/>
  <c r="E259" i="11"/>
  <c r="C259" i="11"/>
  <c r="A259" i="11"/>
  <c r="E258" i="11"/>
  <c r="C258" i="11"/>
  <c r="A258" i="11"/>
  <c r="E257" i="11"/>
  <c r="C257" i="11"/>
  <c r="A257" i="11"/>
  <c r="E256" i="11"/>
  <c r="C256" i="11"/>
  <c r="A256" i="11"/>
  <c r="E255" i="11"/>
  <c r="B255" i="11"/>
  <c r="F254" i="11"/>
  <c r="D254" i="11"/>
  <c r="A254" i="11"/>
  <c r="E253" i="11"/>
  <c r="C253" i="11"/>
  <c r="A253" i="11"/>
  <c r="E252" i="11"/>
  <c r="C252" i="11"/>
  <c r="A252" i="11"/>
  <c r="E251" i="11"/>
  <c r="C251" i="11"/>
  <c r="A251" i="11"/>
  <c r="E248" i="11"/>
  <c r="B248" i="11"/>
  <c r="F247" i="11"/>
  <c r="D247" i="11"/>
  <c r="A247" i="11"/>
  <c r="E246" i="11"/>
  <c r="C246" i="11"/>
  <c r="A246" i="11"/>
  <c r="E245" i="11"/>
  <c r="C245" i="11"/>
  <c r="A245" i="11"/>
  <c r="E244" i="11"/>
  <c r="C244" i="11"/>
  <c r="A244" i="11"/>
  <c r="E243" i="11"/>
  <c r="C243" i="11"/>
  <c r="A243" i="11"/>
  <c r="E242" i="11"/>
  <c r="C242" i="11"/>
  <c r="A242" i="11"/>
  <c r="E241" i="11"/>
  <c r="C241" i="11"/>
  <c r="A241" i="11"/>
  <c r="E240" i="11"/>
  <c r="C240" i="11"/>
  <c r="A240" i="11"/>
  <c r="E239" i="11"/>
  <c r="C239" i="11"/>
  <c r="A239" i="11"/>
  <c r="E238" i="11"/>
  <c r="C238" i="11"/>
  <c r="A238" i="11"/>
  <c r="E237" i="11"/>
  <c r="C237" i="11"/>
  <c r="A237" i="11"/>
  <c r="E236" i="11"/>
  <c r="C236" i="11"/>
  <c r="A236" i="11"/>
  <c r="E233" i="11"/>
  <c r="B233" i="11"/>
  <c r="F232" i="11"/>
  <c r="D232" i="11"/>
  <c r="A232" i="11"/>
  <c r="E231" i="11"/>
  <c r="B231" i="11"/>
  <c r="F230" i="11"/>
  <c r="D230" i="11"/>
  <c r="A230" i="11"/>
  <c r="E229" i="11"/>
  <c r="C229" i="11"/>
  <c r="A229" i="11"/>
  <c r="E228" i="11"/>
  <c r="C228" i="11"/>
  <c r="A228" i="11"/>
  <c r="E227" i="11"/>
  <c r="C227" i="11"/>
  <c r="A227" i="11"/>
  <c r="E226" i="11"/>
  <c r="C226" i="11"/>
  <c r="A226" i="11"/>
  <c r="E225" i="11"/>
  <c r="B225" i="11"/>
  <c r="F224" i="11"/>
  <c r="D224" i="11"/>
  <c r="B224" i="11"/>
  <c r="F223" i="11"/>
  <c r="D223" i="11"/>
  <c r="A223" i="11"/>
  <c r="E222" i="11"/>
  <c r="B222" i="11"/>
  <c r="F221" i="11"/>
  <c r="D221" i="11"/>
  <c r="B221" i="11"/>
  <c r="F218" i="11"/>
  <c r="D218" i="11"/>
  <c r="A218" i="11"/>
  <c r="E217" i="11"/>
  <c r="B217" i="11"/>
  <c r="F216" i="11"/>
  <c r="D216" i="11"/>
  <c r="A216" i="11"/>
  <c r="E215" i="11"/>
  <c r="C215" i="11"/>
  <c r="A215" i="11"/>
  <c r="E214" i="11"/>
  <c r="B214" i="11"/>
  <c r="F213" i="11"/>
  <c r="D213" i="11"/>
  <c r="B213" i="11"/>
  <c r="F212" i="11"/>
  <c r="D212" i="11"/>
  <c r="B212" i="11"/>
  <c r="F211" i="11"/>
  <c r="D211" i="11"/>
  <c r="B211" i="11"/>
  <c r="F210" i="11"/>
  <c r="D210" i="11"/>
  <c r="A210" i="11"/>
  <c r="E209" i="11"/>
  <c r="B209" i="11"/>
  <c r="F208" i="11"/>
  <c r="D208" i="11"/>
  <c r="B208" i="11"/>
  <c r="F207" i="11"/>
  <c r="D207" i="11"/>
  <c r="B207" i="11"/>
  <c r="F206" i="11"/>
  <c r="D206" i="11"/>
  <c r="B206" i="11"/>
  <c r="F203" i="11"/>
  <c r="D203" i="11"/>
  <c r="A203" i="11"/>
  <c r="E202" i="11"/>
  <c r="B202" i="11"/>
  <c r="F201" i="11"/>
  <c r="D201" i="11"/>
  <c r="B201" i="11"/>
  <c r="F200" i="11"/>
  <c r="D200" i="11"/>
  <c r="B200" i="11"/>
  <c r="F199" i="11"/>
  <c r="D199" i="11"/>
  <c r="B199" i="11"/>
  <c r="F198" i="11"/>
  <c r="D198" i="11"/>
  <c r="B198" i="11"/>
  <c r="F197" i="11"/>
  <c r="D197" i="11"/>
  <c r="B197" i="11"/>
  <c r="F196" i="11"/>
  <c r="D196" i="11"/>
  <c r="B196" i="11"/>
  <c r="F195" i="11"/>
  <c r="D195" i="11"/>
  <c r="B195" i="11"/>
  <c r="F194" i="11"/>
  <c r="D194" i="11"/>
  <c r="B194" i="11"/>
  <c r="F193" i="11"/>
  <c r="D193" i="11"/>
  <c r="B193" i="11"/>
  <c r="F192" i="11"/>
  <c r="D192" i="11"/>
  <c r="B192" i="11"/>
  <c r="F191" i="11"/>
  <c r="D191" i="11"/>
  <c r="B191" i="11"/>
  <c r="A187" i="11"/>
  <c r="A183" i="11"/>
  <c r="A179" i="11"/>
  <c r="F173" i="11"/>
  <c r="D173" i="11"/>
  <c r="A173" i="11"/>
  <c r="E172" i="11"/>
  <c r="B172" i="11"/>
  <c r="F171" i="11"/>
  <c r="D171" i="11"/>
  <c r="A171" i="11"/>
  <c r="E170" i="11"/>
  <c r="B170" i="11"/>
  <c r="F169" i="11"/>
  <c r="D169" i="11"/>
  <c r="B169" i="11"/>
  <c r="F168" i="11"/>
  <c r="D168" i="11"/>
  <c r="B168" i="11"/>
  <c r="F167" i="11"/>
  <c r="D167" i="11"/>
  <c r="A167" i="11"/>
  <c r="E166" i="11"/>
  <c r="C166" i="11"/>
  <c r="A166" i="11"/>
  <c r="E165" i="11"/>
  <c r="B165" i="11"/>
  <c r="F164" i="11"/>
  <c r="D164" i="11"/>
  <c r="B164" i="11"/>
  <c r="F163" i="11"/>
  <c r="D163" i="11"/>
  <c r="A163" i="11"/>
  <c r="E162" i="11"/>
  <c r="B162" i="11"/>
  <c r="F161" i="11"/>
  <c r="D161" i="11"/>
  <c r="B161" i="11"/>
  <c r="F158" i="11"/>
  <c r="D158" i="11"/>
  <c r="A158" i="11"/>
  <c r="E157" i="11"/>
  <c r="B157" i="11"/>
  <c r="F156" i="11"/>
  <c r="D156" i="11"/>
  <c r="B156" i="11"/>
  <c r="F155" i="11"/>
  <c r="D155" i="11"/>
  <c r="B155" i="11"/>
  <c r="F154" i="11"/>
  <c r="D154" i="11"/>
  <c r="B154" i="11"/>
  <c r="F153" i="11"/>
  <c r="D153" i="11"/>
  <c r="B153" i="11"/>
  <c r="F152" i="11"/>
  <c r="D152" i="11"/>
  <c r="B152" i="11"/>
  <c r="F151" i="11"/>
  <c r="D151" i="11"/>
  <c r="B151" i="11"/>
  <c r="F150" i="11"/>
  <c r="D150" i="11"/>
  <c r="B150" i="11"/>
  <c r="F149" i="11"/>
  <c r="D149" i="11"/>
  <c r="B149" i="11"/>
  <c r="F148" i="11"/>
  <c r="D148" i="11"/>
  <c r="A148" i="11"/>
  <c r="E147" i="11"/>
  <c r="B147" i="11"/>
  <c r="F146" i="11"/>
  <c r="D146" i="11"/>
  <c r="B146" i="11"/>
  <c r="F143" i="11"/>
  <c r="D143" i="11"/>
  <c r="A143" i="11"/>
  <c r="E142" i="11"/>
  <c r="B142" i="11"/>
  <c r="F141" i="11"/>
  <c r="D141" i="11"/>
  <c r="B141" i="11"/>
  <c r="F140" i="11"/>
  <c r="D140" i="11"/>
  <c r="B140" i="11"/>
  <c r="F139" i="11"/>
  <c r="D139" i="11"/>
  <c r="B139" i="11"/>
  <c r="F138" i="11"/>
  <c r="D138" i="11"/>
  <c r="B138" i="11"/>
  <c r="F137" i="11"/>
  <c r="D137" i="11"/>
  <c r="B137" i="11"/>
  <c r="F136" i="11"/>
  <c r="D136" i="11"/>
  <c r="B136" i="11"/>
  <c r="F135" i="11"/>
  <c r="D135" i="11"/>
  <c r="B135" i="11"/>
  <c r="F134" i="11"/>
  <c r="D134" i="11"/>
  <c r="B134" i="11"/>
  <c r="F133" i="11"/>
  <c r="D133" i="11"/>
  <c r="A133" i="11"/>
  <c r="E132" i="11"/>
  <c r="B132" i="11"/>
  <c r="F131" i="11"/>
  <c r="D131" i="11"/>
  <c r="B131" i="11"/>
  <c r="F128" i="11"/>
  <c r="D128" i="11"/>
  <c r="A128" i="11"/>
  <c r="E127" i="11"/>
  <c r="B127" i="11"/>
  <c r="F126" i="11"/>
  <c r="D126" i="11"/>
  <c r="B126" i="11"/>
  <c r="F125" i="11"/>
  <c r="D125" i="11"/>
  <c r="B125" i="11"/>
  <c r="F124" i="11"/>
  <c r="D124" i="11"/>
  <c r="B124" i="11"/>
  <c r="F123" i="11"/>
  <c r="D123" i="11"/>
  <c r="B123" i="11"/>
  <c r="F122" i="11"/>
  <c r="D122" i="11"/>
  <c r="B122" i="11"/>
  <c r="F121" i="11"/>
  <c r="D121" i="11"/>
  <c r="B121" i="11"/>
  <c r="F120" i="11"/>
  <c r="D120" i="11"/>
  <c r="B120" i="11"/>
  <c r="F119" i="11"/>
  <c r="D119" i="11"/>
  <c r="B119" i="11"/>
  <c r="F118" i="11"/>
  <c r="D118" i="11"/>
  <c r="A118" i="11"/>
  <c r="E117" i="11"/>
  <c r="C117" i="11"/>
  <c r="A117" i="11"/>
  <c r="E116" i="11"/>
  <c r="C116" i="11"/>
  <c r="A116" i="11"/>
  <c r="E113" i="11"/>
  <c r="B113" i="11"/>
  <c r="F112" i="11"/>
  <c r="D112" i="11"/>
  <c r="A112" i="11"/>
  <c r="E111" i="11"/>
  <c r="C111" i="11"/>
  <c r="A111" i="11"/>
  <c r="E110" i="11"/>
  <c r="C110" i="11"/>
  <c r="A110" i="11"/>
  <c r="E109" i="11"/>
  <c r="C109" i="11"/>
  <c r="A109" i="11"/>
  <c r="E108" i="11"/>
  <c r="C108" i="11"/>
  <c r="A108" i="11"/>
  <c r="E107" i="11"/>
  <c r="C107" i="11"/>
  <c r="A107" i="11"/>
  <c r="E106" i="11"/>
  <c r="C106" i="11"/>
  <c r="A106" i="11"/>
  <c r="E105" i="11"/>
  <c r="C105" i="11"/>
  <c r="A105" i="11"/>
  <c r="E104" i="11"/>
  <c r="C104" i="11"/>
  <c r="A104" i="11"/>
  <c r="E103" i="11"/>
  <c r="B103" i="11"/>
  <c r="F102" i="11"/>
  <c r="D102" i="11"/>
  <c r="B102" i="11"/>
  <c r="F101" i="11"/>
  <c r="D101" i="11"/>
  <c r="B101" i="11"/>
  <c r="F98" i="11"/>
  <c r="D98" i="11"/>
  <c r="A98" i="11"/>
  <c r="E97" i="11"/>
  <c r="B97" i="11"/>
  <c r="F96" i="11"/>
  <c r="D96" i="11"/>
  <c r="B96" i="11"/>
  <c r="F95" i="11"/>
  <c r="D95" i="11"/>
  <c r="B95" i="11"/>
  <c r="F94" i="11"/>
  <c r="D94" i="11"/>
  <c r="B94" i="11"/>
  <c r="F93" i="11"/>
  <c r="D93" i="11"/>
  <c r="B93" i="11"/>
  <c r="F92" i="11"/>
  <c r="D92" i="11"/>
  <c r="B92" i="11"/>
  <c r="F91" i="11"/>
  <c r="D91" i="11"/>
  <c r="B91" i="11"/>
  <c r="F90" i="11"/>
  <c r="D90" i="11"/>
  <c r="A90" i="11"/>
  <c r="E89" i="11"/>
  <c r="C89" i="11"/>
  <c r="A89" i="11"/>
  <c r="E88" i="11"/>
  <c r="B88" i="11"/>
  <c r="F87" i="11"/>
  <c r="D87" i="11"/>
  <c r="A87" i="11"/>
  <c r="E86" i="11"/>
  <c r="C86" i="11"/>
  <c r="A86" i="11"/>
  <c r="E83" i="11"/>
  <c r="B83" i="11"/>
  <c r="F82" i="11"/>
  <c r="D82" i="11"/>
  <c r="A82" i="11"/>
  <c r="E81" i="11"/>
  <c r="C81" i="11"/>
  <c r="A81" i="11"/>
  <c r="E80" i="11"/>
  <c r="C80" i="11"/>
  <c r="A80" i="11"/>
  <c r="E79" i="11"/>
  <c r="C79" i="11"/>
  <c r="A79" i="11"/>
  <c r="E78" i="11"/>
  <c r="C78" i="11"/>
  <c r="A78" i="11"/>
  <c r="E77" i="11"/>
  <c r="C77" i="11"/>
  <c r="A77" i="11"/>
  <c r="E76" i="11"/>
  <c r="C76" i="11"/>
  <c r="A76" i="11"/>
  <c r="E75" i="11"/>
  <c r="B75" i="11"/>
  <c r="F74" i="11"/>
  <c r="D74" i="11"/>
  <c r="B74" i="11"/>
  <c r="F73" i="11"/>
  <c r="D73" i="11"/>
  <c r="A73" i="11"/>
  <c r="E72" i="11"/>
  <c r="B72" i="11"/>
  <c r="F71" i="11"/>
  <c r="D71" i="11"/>
  <c r="B71" i="11"/>
  <c r="F68" i="11"/>
  <c r="D68" i="11"/>
  <c r="A68" i="11"/>
  <c r="E67" i="11"/>
  <c r="B67" i="11"/>
  <c r="F66" i="11"/>
  <c r="D66" i="11"/>
  <c r="B66" i="11"/>
  <c r="F65" i="11"/>
  <c r="D65" i="11"/>
  <c r="B65" i="11"/>
  <c r="F64" i="11"/>
  <c r="D64" i="11"/>
  <c r="B64" i="11"/>
  <c r="F63" i="11"/>
  <c r="D63" i="11"/>
  <c r="B63" i="11"/>
  <c r="F62" i="11"/>
  <c r="D62" i="11"/>
  <c r="B62" i="11"/>
  <c r="F61" i="11"/>
  <c r="D61" i="11"/>
  <c r="B61" i="11"/>
  <c r="F60" i="11"/>
  <c r="D60" i="11"/>
  <c r="A60" i="11"/>
  <c r="E59" i="11"/>
  <c r="B59" i="11"/>
  <c r="F58" i="11"/>
  <c r="D58" i="11"/>
  <c r="B58" i="11"/>
  <c r="F57" i="11"/>
  <c r="D57" i="11"/>
  <c r="B57" i="11"/>
  <c r="F56" i="11"/>
  <c r="D56" i="11"/>
  <c r="B56" i="11"/>
  <c r="F53" i="11"/>
  <c r="D53" i="11"/>
  <c r="A53" i="11"/>
  <c r="E52" i="11"/>
  <c r="B52" i="11"/>
  <c r="F51" i="11"/>
  <c r="D51" i="11"/>
  <c r="B51" i="11"/>
  <c r="F50" i="11"/>
  <c r="D50" i="11"/>
  <c r="B50" i="11"/>
  <c r="F49" i="11"/>
  <c r="D49" i="11"/>
  <c r="B49" i="11"/>
  <c r="F48" i="11"/>
  <c r="D48" i="11"/>
  <c r="B48" i="11"/>
  <c r="F47" i="11"/>
  <c r="D47" i="11"/>
  <c r="B47" i="11"/>
  <c r="F46" i="11"/>
  <c r="D46" i="11"/>
  <c r="B46" i="11"/>
  <c r="F45" i="11"/>
  <c r="D45" i="11"/>
  <c r="A45" i="11"/>
  <c r="E44" i="11"/>
  <c r="B44" i="11"/>
  <c r="F43" i="11"/>
  <c r="D43" i="11"/>
  <c r="B43" i="11"/>
  <c r="F42" i="11"/>
  <c r="D42" i="11"/>
  <c r="B42" i="11"/>
  <c r="F41" i="11"/>
  <c r="D41" i="11"/>
  <c r="B41" i="11"/>
  <c r="F38" i="11"/>
  <c r="D38" i="11"/>
  <c r="A38" i="11"/>
  <c r="E37" i="11"/>
  <c r="B37" i="11"/>
  <c r="F36" i="11"/>
  <c r="D36" i="11"/>
  <c r="A36" i="11"/>
  <c r="E35" i="11"/>
  <c r="C35" i="11"/>
  <c r="A35" i="11"/>
  <c r="E34" i="11"/>
  <c r="C34" i="11"/>
  <c r="A34" i="11"/>
  <c r="E33" i="11"/>
  <c r="C33" i="11"/>
  <c r="A33" i="11"/>
  <c r="E32" i="11"/>
  <c r="C32" i="11"/>
  <c r="A32" i="11"/>
  <c r="E31" i="11"/>
  <c r="C31" i="11"/>
  <c r="A31" i="11"/>
  <c r="E30" i="11"/>
  <c r="C30" i="11"/>
  <c r="A30" i="11"/>
  <c r="E29" i="11"/>
  <c r="C29" i="11"/>
  <c r="A29" i="11"/>
  <c r="E28" i="11"/>
  <c r="C28" i="11"/>
  <c r="A28" i="11"/>
  <c r="E27" i="11"/>
  <c r="C27" i="11"/>
  <c r="A27" i="11"/>
  <c r="E26" i="11"/>
  <c r="C26" i="11"/>
  <c r="A26" i="11"/>
  <c r="E23" i="11"/>
  <c r="B23" i="11"/>
  <c r="F22" i="11"/>
  <c r="D22" i="11"/>
  <c r="A22" i="11"/>
  <c r="E21" i="11"/>
  <c r="B21" i="11"/>
  <c r="F20" i="11"/>
  <c r="D20" i="11"/>
  <c r="B20" i="11"/>
  <c r="F19" i="11"/>
  <c r="D19" i="11"/>
  <c r="B19" i="11"/>
  <c r="F18" i="11"/>
  <c r="D18" i="11"/>
  <c r="B18" i="11"/>
  <c r="F17" i="11"/>
  <c r="D17" i="11"/>
  <c r="B17" i="11"/>
  <c r="F16" i="11"/>
  <c r="D16" i="11"/>
  <c r="B16" i="11"/>
  <c r="F15" i="11"/>
  <c r="D15" i="11"/>
  <c r="B15" i="11"/>
  <c r="F14" i="11"/>
  <c r="D14" i="11"/>
  <c r="B14" i="11"/>
  <c r="F13" i="11"/>
  <c r="D13" i="11"/>
  <c r="B13" i="11"/>
  <c r="F12" i="11"/>
  <c r="D12" i="11"/>
  <c r="B12" i="11"/>
  <c r="F11" i="11"/>
  <c r="D11" i="11"/>
  <c r="B11" i="11"/>
  <c r="F434" i="9"/>
  <c r="B433" i="9"/>
  <c r="D432" i="9"/>
  <c r="D431" i="9"/>
  <c r="F430" i="9"/>
  <c r="E429" i="9"/>
  <c r="F428" i="9"/>
  <c r="B428" i="9"/>
  <c r="D427" i="9"/>
  <c r="B427" i="9"/>
  <c r="D426" i="9"/>
  <c r="B426" i="9"/>
  <c r="D425" i="9"/>
  <c r="B425" i="9"/>
  <c r="D424" i="9"/>
  <c r="B423" i="9"/>
  <c r="C422" i="9"/>
  <c r="E420" i="9"/>
  <c r="F419" i="9"/>
  <c r="D419" i="9"/>
  <c r="E418" i="9"/>
  <c r="B418" i="9"/>
  <c r="D417" i="9"/>
  <c r="B417" i="9"/>
  <c r="D416" i="9"/>
  <c r="C415" i="9"/>
  <c r="E414" i="9"/>
  <c r="C413" i="9"/>
  <c r="E412" i="9"/>
  <c r="B411" i="9"/>
  <c r="D410" i="9"/>
  <c r="E409" i="9"/>
  <c r="D406" i="9"/>
  <c r="B405" i="9"/>
  <c r="D404" i="9"/>
  <c r="C403" i="9"/>
  <c r="C402" i="9"/>
  <c r="C401" i="9"/>
  <c r="E400" i="9"/>
  <c r="F399" i="9"/>
  <c r="B399" i="9"/>
  <c r="D398" i="9"/>
  <c r="C397" i="9"/>
  <c r="E396" i="9"/>
  <c r="F395" i="9"/>
  <c r="B395" i="9"/>
  <c r="C394" i="9"/>
  <c r="B392" i="9"/>
  <c r="D391" i="9"/>
  <c r="E390" i="9"/>
  <c r="C390" i="9"/>
  <c r="E389" i="9"/>
  <c r="E388" i="9"/>
  <c r="C387" i="9"/>
  <c r="C386" i="9"/>
  <c r="C385" i="9"/>
  <c r="C384" i="9"/>
  <c r="C383" i="9"/>
  <c r="B382" i="9"/>
  <c r="D381" i="9"/>
  <c r="D378" i="9"/>
  <c r="E377" i="9"/>
  <c r="B377" i="9"/>
  <c r="D376" i="9"/>
  <c r="E375" i="9"/>
  <c r="F374" i="9"/>
  <c r="D374" i="9"/>
  <c r="F373" i="9"/>
  <c r="F372" i="9"/>
  <c r="D372" i="9"/>
  <c r="F371" i="9"/>
  <c r="B371" i="9"/>
  <c r="F370" i="9"/>
  <c r="C369" i="9"/>
  <c r="E368" i="9"/>
  <c r="F367" i="9"/>
  <c r="D364" i="9"/>
  <c r="B363" i="9"/>
  <c r="D362" i="9"/>
  <c r="B361" i="9"/>
  <c r="D360" i="9"/>
  <c r="F359" i="9"/>
  <c r="F358" i="9"/>
  <c r="E357" i="9"/>
  <c r="F356" i="9"/>
  <c r="D356" i="9"/>
  <c r="C355" i="9"/>
  <c r="E354" i="9"/>
  <c r="F353" i="9"/>
  <c r="D350" i="9"/>
  <c r="E349" i="9"/>
  <c r="F348" i="9"/>
  <c r="D348" i="9"/>
  <c r="E347" i="9"/>
  <c r="F346" i="9"/>
  <c r="E345" i="9"/>
  <c r="E344" i="9"/>
  <c r="F343" i="9"/>
  <c r="D343" i="9"/>
  <c r="F342" i="9"/>
  <c r="D342" i="9"/>
  <c r="E341" i="9"/>
  <c r="F340" i="9"/>
  <c r="B339" i="9"/>
  <c r="C338" i="9"/>
  <c r="B336" i="9"/>
  <c r="D335" i="9"/>
  <c r="B334" i="9"/>
  <c r="D333" i="9"/>
  <c r="C332" i="9"/>
  <c r="C331" i="9"/>
  <c r="E330" i="9"/>
  <c r="F329" i="9"/>
  <c r="D329" i="9"/>
  <c r="F328" i="9"/>
  <c r="C327" i="9"/>
  <c r="E326" i="9"/>
  <c r="F325" i="9"/>
  <c r="D322" i="9"/>
  <c r="E321" i="9"/>
  <c r="B321" i="9"/>
  <c r="D320" i="9"/>
  <c r="F319" i="9"/>
  <c r="F318" i="9"/>
  <c r="E317" i="9"/>
  <c r="E316" i="9"/>
  <c r="E315" i="9"/>
  <c r="B314" i="9"/>
  <c r="D313" i="9"/>
  <c r="B313" i="9"/>
  <c r="D312" i="9"/>
  <c r="C311" i="9"/>
  <c r="F308" i="9"/>
  <c r="B307" i="9"/>
  <c r="D306" i="9"/>
  <c r="B306" i="9"/>
  <c r="B305" i="9"/>
  <c r="D304" i="9"/>
  <c r="F303" i="9"/>
  <c r="D303" i="9"/>
  <c r="F302" i="9"/>
  <c r="D302" i="9"/>
  <c r="F301" i="9"/>
  <c r="B301" i="9"/>
  <c r="D300" i="9"/>
  <c r="F299" i="9"/>
  <c r="D299" i="9"/>
  <c r="F298" i="9"/>
  <c r="D298" i="9"/>
  <c r="E297" i="9"/>
  <c r="F294" i="9"/>
  <c r="E293" i="9"/>
  <c r="F292" i="9"/>
  <c r="B292" i="9"/>
  <c r="D291" i="9"/>
  <c r="F290" i="9"/>
  <c r="B290" i="9"/>
  <c r="D289" i="9"/>
  <c r="F288" i="9"/>
  <c r="D288" i="9"/>
  <c r="F287" i="9"/>
  <c r="D287" i="9"/>
  <c r="F286" i="9"/>
  <c r="B286" i="9"/>
  <c r="D285" i="9"/>
  <c r="B284" i="9"/>
  <c r="F283" i="9"/>
  <c r="B283" i="9"/>
  <c r="C282" i="9"/>
  <c r="B280" i="9"/>
  <c r="D279" i="9"/>
  <c r="C278" i="9"/>
  <c r="C277" i="9"/>
  <c r="E276" i="9"/>
  <c r="E275" i="9"/>
  <c r="E274" i="9"/>
  <c r="E273" i="9"/>
  <c r="E272" i="9"/>
  <c r="F271" i="9"/>
  <c r="B271" i="9"/>
  <c r="D270" i="9"/>
  <c r="B269" i="9"/>
  <c r="C268" i="9"/>
  <c r="B266" i="9"/>
  <c r="D265" i="9"/>
  <c r="E264" i="9"/>
  <c r="E263" i="9"/>
  <c r="E262" i="9"/>
  <c r="F261" i="9"/>
  <c r="B261" i="9"/>
  <c r="F260" i="9"/>
  <c r="B260" i="9"/>
  <c r="F259" i="9"/>
  <c r="B259" i="9"/>
  <c r="D258" i="9"/>
  <c r="B258" i="9"/>
  <c r="D257" i="9"/>
  <c r="F256" i="9"/>
  <c r="B256" i="9"/>
  <c r="D255" i="9"/>
  <c r="C254" i="9"/>
  <c r="B252" i="9"/>
  <c r="F251" i="9"/>
  <c r="B250" i="9"/>
  <c r="D249" i="9"/>
  <c r="E248" i="9"/>
  <c r="C247" i="9"/>
  <c r="E246" i="9"/>
  <c r="F245" i="9"/>
  <c r="F244" i="9"/>
  <c r="B244" i="9"/>
  <c r="F243" i="9"/>
  <c r="B243" i="9"/>
  <c r="D242" i="9"/>
  <c r="F241" i="9"/>
  <c r="B241" i="9"/>
  <c r="C240" i="9"/>
  <c r="F237" i="9"/>
  <c r="C236" i="9"/>
  <c r="C235" i="9"/>
  <c r="C234" i="9"/>
  <c r="C233" i="9"/>
  <c r="E232" i="9"/>
  <c r="C231" i="9"/>
  <c r="C230" i="9"/>
  <c r="E229" i="9"/>
  <c r="B228" i="9"/>
  <c r="D227" i="9"/>
  <c r="E224" i="9"/>
  <c r="B224" i="9"/>
  <c r="D223" i="9"/>
  <c r="E222" i="9"/>
  <c r="C221" i="9"/>
  <c r="E220" i="9"/>
  <c r="C219" i="9"/>
  <c r="E218" i="9"/>
  <c r="C217" i="9"/>
  <c r="E216" i="9"/>
  <c r="E215" i="9"/>
  <c r="C214" i="9"/>
  <c r="C213" i="9"/>
  <c r="D210" i="9"/>
  <c r="B209" i="9"/>
  <c r="B208" i="9"/>
  <c r="D207" i="9"/>
  <c r="F206" i="9"/>
  <c r="B206" i="9"/>
  <c r="D205" i="9"/>
  <c r="F204" i="9"/>
  <c r="D204" i="9"/>
  <c r="F203" i="9"/>
  <c r="B203" i="9"/>
  <c r="D202" i="9"/>
  <c r="B202" i="9"/>
  <c r="B201" i="9"/>
  <c r="D200" i="9"/>
  <c r="F199" i="9"/>
  <c r="C198" i="9"/>
  <c r="B196" i="9"/>
  <c r="B194" i="9"/>
  <c r="D193" i="9"/>
  <c r="D192" i="9"/>
  <c r="F191" i="9"/>
  <c r="D191" i="9"/>
  <c r="F190" i="9"/>
  <c r="D190" i="9"/>
  <c r="F189" i="9"/>
  <c r="B189" i="9"/>
  <c r="D188" i="9"/>
  <c r="B188" i="9"/>
  <c r="D187" i="9"/>
  <c r="F186" i="9"/>
  <c r="B186" i="9"/>
  <c r="B185" i="9"/>
  <c r="E182" i="9"/>
  <c r="B182" i="9"/>
  <c r="D181" i="9"/>
  <c r="E180" i="9"/>
  <c r="F179" i="9"/>
  <c r="D179" i="9"/>
  <c r="F178" i="9"/>
  <c r="D178" i="9"/>
  <c r="F177" i="9"/>
  <c r="B177" i="9"/>
  <c r="D176" i="9"/>
  <c r="B176" i="9"/>
  <c r="D175" i="9"/>
  <c r="F174" i="9"/>
  <c r="D174" i="9"/>
  <c r="F173" i="9"/>
  <c r="D173" i="9"/>
  <c r="F172" i="9"/>
  <c r="D172" i="9"/>
  <c r="F171" i="9"/>
  <c r="D171" i="9"/>
  <c r="E168" i="9"/>
  <c r="F167" i="9"/>
  <c r="F165" i="9"/>
  <c r="B165" i="9"/>
  <c r="D164" i="9"/>
  <c r="F163" i="9"/>
  <c r="F162" i="9"/>
  <c r="B162" i="9"/>
  <c r="D161" i="9"/>
  <c r="B161" i="9"/>
  <c r="D160" i="9"/>
  <c r="E159" i="9"/>
  <c r="F158" i="9"/>
  <c r="B158" i="9"/>
  <c r="D157" i="9"/>
  <c r="B157" i="9"/>
  <c r="C156" i="9"/>
  <c r="B154" i="9"/>
  <c r="F153" i="9"/>
  <c r="B152" i="9"/>
  <c r="B151" i="9"/>
  <c r="D150" i="9"/>
  <c r="E149" i="9"/>
  <c r="C148" i="9"/>
  <c r="E147" i="9"/>
  <c r="B146" i="9"/>
  <c r="D145" i="9"/>
  <c r="E144" i="9"/>
  <c r="E143" i="9"/>
  <c r="F140" i="9"/>
  <c r="B139" i="9"/>
  <c r="D138" i="9"/>
  <c r="F137" i="9"/>
  <c r="F136" i="9"/>
  <c r="B136" i="9"/>
  <c r="D135" i="9"/>
  <c r="B135" i="9"/>
  <c r="D134" i="9"/>
  <c r="F133" i="9"/>
  <c r="D133" i="9"/>
  <c r="F132" i="9"/>
  <c r="D132" i="9"/>
  <c r="E131" i="9"/>
  <c r="F130" i="9"/>
  <c r="D130" i="9"/>
  <c r="F129" i="9"/>
  <c r="D129" i="9"/>
  <c r="B126" i="9"/>
  <c r="D125" i="9"/>
  <c r="C124" i="9"/>
  <c r="C123" i="9"/>
  <c r="E122" i="9"/>
  <c r="C121" i="9"/>
  <c r="E120" i="9"/>
  <c r="E119" i="9"/>
  <c r="E118" i="9"/>
  <c r="F117" i="9"/>
  <c r="D117" i="9"/>
  <c r="E116" i="9"/>
  <c r="E115" i="9"/>
  <c r="F112" i="9"/>
  <c r="E111" i="9"/>
  <c r="F110" i="9"/>
  <c r="C109" i="9"/>
  <c r="E108" i="9"/>
  <c r="C107" i="9"/>
  <c r="E106" i="9"/>
  <c r="E105" i="9"/>
  <c r="C104" i="9"/>
  <c r="C103" i="9"/>
  <c r="E102" i="9"/>
  <c r="E101" i="9"/>
  <c r="F98" i="9"/>
  <c r="B97" i="9"/>
  <c r="C95" i="9"/>
  <c r="E94" i="9"/>
  <c r="E93" i="9"/>
  <c r="E92" i="9"/>
  <c r="E91" i="9"/>
  <c r="E90" i="9"/>
  <c r="E89" i="9"/>
  <c r="C88" i="9"/>
  <c r="E87" i="9"/>
  <c r="D84" i="9"/>
  <c r="E83" i="9"/>
  <c r="B83" i="9"/>
  <c r="C81" i="9"/>
  <c r="C80" i="9"/>
  <c r="C79" i="9"/>
  <c r="E78" i="9"/>
  <c r="E77" i="9"/>
  <c r="E76" i="9"/>
  <c r="E75" i="9"/>
  <c r="E74" i="9"/>
  <c r="E73" i="9"/>
  <c r="D70" i="9"/>
  <c r="E69" i="9"/>
  <c r="F68" i="9"/>
  <c r="E67" i="9"/>
  <c r="E66" i="9"/>
  <c r="E65" i="9"/>
  <c r="C64" i="9"/>
  <c r="E63" i="9"/>
  <c r="E62" i="9"/>
  <c r="C61" i="9"/>
  <c r="C60" i="9"/>
  <c r="E59" i="9"/>
  <c r="F56" i="9"/>
  <c r="B55" i="9"/>
  <c r="D54" i="9"/>
  <c r="F53" i="9"/>
  <c r="B53" i="9"/>
  <c r="B52" i="9"/>
  <c r="D51" i="9"/>
  <c r="F50" i="9"/>
  <c r="F49" i="9"/>
  <c r="F48" i="9"/>
  <c r="B48" i="9"/>
  <c r="D47" i="9"/>
  <c r="B47" i="9"/>
  <c r="D46" i="9"/>
  <c r="F45" i="9"/>
  <c r="B45" i="9"/>
  <c r="E42" i="9"/>
  <c r="F41" i="9"/>
  <c r="C40" i="9"/>
  <c r="E39" i="9"/>
  <c r="E38" i="9"/>
  <c r="E37" i="9"/>
  <c r="E36" i="9"/>
  <c r="E35" i="9"/>
  <c r="E34" i="9"/>
  <c r="C33" i="9"/>
  <c r="E32" i="9"/>
  <c r="E31" i="9"/>
  <c r="D28" i="9"/>
  <c r="E27" i="9"/>
  <c r="E26" i="9"/>
  <c r="E25" i="9"/>
  <c r="E24" i="9"/>
  <c r="E23" i="9"/>
  <c r="E22" i="9"/>
  <c r="E21" i="9"/>
  <c r="E20" i="9"/>
  <c r="E19" i="9"/>
  <c r="C18" i="9"/>
  <c r="E17" i="9"/>
  <c r="F14" i="9"/>
  <c r="B14" i="9"/>
  <c r="F13" i="9"/>
  <c r="B13" i="9"/>
  <c r="D12" i="9"/>
  <c r="B12" i="9"/>
  <c r="D11" i="9"/>
  <c r="F10" i="9"/>
  <c r="D10" i="9"/>
  <c r="F9" i="9"/>
  <c r="B9" i="9"/>
  <c r="D8" i="9"/>
  <c r="D7" i="9"/>
  <c r="F6" i="9"/>
  <c r="D6" i="9"/>
  <c r="F5" i="9"/>
  <c r="D5" i="9"/>
  <c r="F4" i="9"/>
  <c r="B4" i="9"/>
  <c r="F3" i="9"/>
  <c r="B3" i="9"/>
  <c r="C2" i="9"/>
  <c r="E434" i="9"/>
  <c r="B434" i="9"/>
  <c r="F433" i="9"/>
  <c r="D433" i="9"/>
  <c r="E432" i="9"/>
  <c r="C432" i="9"/>
  <c r="E431" i="9"/>
  <c r="C431" i="9"/>
  <c r="E430" i="9"/>
  <c r="B430" i="9"/>
  <c r="F429" i="9"/>
  <c r="D429" i="9"/>
  <c r="E428" i="9"/>
  <c r="C428" i="9"/>
  <c r="E427" i="9"/>
  <c r="C427" i="9"/>
  <c r="E426" i="9"/>
  <c r="C426" i="9"/>
  <c r="E425" i="9"/>
  <c r="C425" i="9"/>
  <c r="E424" i="9"/>
  <c r="B424" i="9"/>
  <c r="F423" i="9"/>
  <c r="D423" i="9"/>
  <c r="F420" i="9"/>
  <c r="D420" i="9"/>
  <c r="E419" i="9"/>
  <c r="B419" i="9"/>
  <c r="F418" i="9"/>
  <c r="D418" i="9"/>
  <c r="E417" i="9"/>
  <c r="C417" i="9"/>
  <c r="E416" i="9"/>
  <c r="B416" i="9"/>
  <c r="F415" i="9"/>
  <c r="D415" i="9"/>
  <c r="B415" i="9"/>
  <c r="F414" i="9"/>
  <c r="D414" i="9"/>
  <c r="B414" i="9"/>
  <c r="F413" i="9"/>
  <c r="D413" i="9"/>
  <c r="B413" i="9"/>
  <c r="F412" i="9"/>
  <c r="D412" i="9"/>
  <c r="B412" i="9"/>
  <c r="F411" i="9"/>
  <c r="D411" i="9"/>
  <c r="E410" i="9"/>
  <c r="B410" i="9"/>
  <c r="F409" i="9"/>
  <c r="D409" i="9"/>
  <c r="B409" i="9"/>
  <c r="C408" i="9"/>
  <c r="E406" i="9"/>
  <c r="B406" i="9"/>
  <c r="F405" i="9"/>
  <c r="D405" i="9"/>
  <c r="E404" i="9"/>
  <c r="B404" i="9"/>
  <c r="F403" i="9"/>
  <c r="D403" i="9"/>
  <c r="B403" i="9"/>
  <c r="F402" i="9"/>
  <c r="D402" i="9"/>
  <c r="B402" i="9"/>
  <c r="F401" i="9"/>
  <c r="D401" i="9"/>
  <c r="B401" i="9"/>
  <c r="F400" i="9"/>
  <c r="D400" i="9"/>
  <c r="E399" i="9"/>
  <c r="C399" i="9"/>
  <c r="E398" i="9"/>
  <c r="B398" i="9"/>
  <c r="F397" i="9"/>
  <c r="D397" i="9"/>
  <c r="B397" i="9"/>
  <c r="F396" i="9"/>
  <c r="D396" i="9"/>
  <c r="E395" i="9"/>
  <c r="C395" i="9"/>
  <c r="F392" i="9"/>
  <c r="D392" i="9"/>
  <c r="E391" i="9"/>
  <c r="B391" i="9"/>
  <c r="F390" i="9"/>
  <c r="D390" i="9"/>
  <c r="B390" i="9"/>
  <c r="F389" i="9"/>
  <c r="D389" i="9"/>
  <c r="B389" i="9"/>
  <c r="F388" i="9"/>
  <c r="D388" i="9"/>
  <c r="B388" i="9"/>
  <c r="F387" i="9"/>
  <c r="D387" i="9"/>
  <c r="B387" i="9"/>
  <c r="F386" i="9"/>
  <c r="D386" i="9"/>
  <c r="B386" i="9"/>
  <c r="F385" i="9"/>
  <c r="D385" i="9"/>
  <c r="B385" i="9"/>
  <c r="F384" i="9"/>
  <c r="D384" i="9"/>
  <c r="B384" i="9"/>
  <c r="F383" i="9"/>
  <c r="D383" i="9"/>
  <c r="B383" i="9"/>
  <c r="F382" i="9"/>
  <c r="D382" i="9"/>
  <c r="E381" i="9"/>
  <c r="B381" i="9"/>
  <c r="C380" i="9"/>
  <c r="E378" i="9"/>
  <c r="B378" i="9"/>
  <c r="F377" i="9"/>
  <c r="D377" i="9"/>
  <c r="E376" i="9"/>
  <c r="B376" i="9"/>
  <c r="F375" i="9"/>
  <c r="D375" i="9"/>
  <c r="E374" i="9"/>
  <c r="C374" i="9"/>
  <c r="E373" i="9"/>
  <c r="C373" i="9"/>
  <c r="E372" i="9"/>
  <c r="C372" i="9"/>
  <c r="E371" i="9"/>
  <c r="C371" i="9"/>
  <c r="E370" i="9"/>
  <c r="B370" i="9"/>
  <c r="F369" i="9"/>
  <c r="D369" i="9"/>
  <c r="B369" i="9"/>
  <c r="F368" i="9"/>
  <c r="D368" i="9"/>
  <c r="E367" i="9"/>
  <c r="B367" i="9"/>
  <c r="C366" i="9"/>
  <c r="E364" i="9"/>
  <c r="B364" i="9"/>
  <c r="F363" i="9"/>
  <c r="D363" i="9"/>
  <c r="E362" i="9"/>
  <c r="B362" i="9"/>
  <c r="F361" i="9"/>
  <c r="D361" i="9"/>
  <c r="E360" i="9"/>
  <c r="C360" i="9"/>
  <c r="E359" i="9"/>
  <c r="C359" i="9"/>
  <c r="E358" i="9"/>
  <c r="B358" i="9"/>
  <c r="F357" i="9"/>
  <c r="D357" i="9"/>
  <c r="E356" i="9"/>
  <c r="B356" i="9"/>
  <c r="F355" i="9"/>
  <c r="D355" i="9"/>
  <c r="B355" i="9"/>
  <c r="F354" i="9"/>
  <c r="D354" i="9"/>
  <c r="E353" i="9"/>
  <c r="B353" i="9"/>
  <c r="C352" i="9"/>
  <c r="E350" i="9"/>
  <c r="B350" i="9"/>
  <c r="F349" i="9"/>
  <c r="D349" i="9"/>
  <c r="E348" i="9"/>
  <c r="B348" i="9"/>
  <c r="F347" i="9"/>
  <c r="D347" i="9"/>
  <c r="E346" i="9"/>
  <c r="B346" i="9"/>
  <c r="F345" i="9"/>
  <c r="D345" i="9"/>
  <c r="B345" i="9"/>
  <c r="F344" i="9"/>
  <c r="D344" i="9"/>
  <c r="E343" i="9"/>
  <c r="C343" i="9"/>
  <c r="E342" i="9"/>
  <c r="B342" i="9"/>
  <c r="F341" i="9"/>
  <c r="D341" i="9"/>
  <c r="E340" i="9"/>
  <c r="B340" i="9"/>
  <c r="F339" i="9"/>
  <c r="D339" i="9"/>
  <c r="F336" i="9"/>
  <c r="D336" i="9"/>
  <c r="E335" i="9"/>
  <c r="B335" i="9"/>
  <c r="F334" i="9"/>
  <c r="D334" i="9"/>
  <c r="E333" i="9"/>
  <c r="B333" i="9"/>
  <c r="F332" i="9"/>
  <c r="D332" i="9"/>
  <c r="B332" i="9"/>
  <c r="F331" i="9"/>
  <c r="D331" i="9"/>
  <c r="B331" i="9"/>
  <c r="F330" i="9"/>
  <c r="D330" i="9"/>
  <c r="E329" i="9"/>
  <c r="C329" i="9"/>
  <c r="E328" i="9"/>
  <c r="B328" i="9"/>
  <c r="F327" i="9"/>
  <c r="D327" i="9"/>
  <c r="B327" i="9"/>
  <c r="F326" i="9"/>
  <c r="D326" i="9"/>
  <c r="E325" i="9"/>
  <c r="B325" i="9"/>
  <c r="C324" i="9"/>
  <c r="E322" i="9"/>
  <c r="B322" i="9"/>
  <c r="F321" i="9"/>
  <c r="D321" i="9"/>
  <c r="E320" i="9"/>
  <c r="C320" i="9"/>
  <c r="E319" i="9"/>
  <c r="C319" i="9"/>
  <c r="E318" i="9"/>
  <c r="B318" i="9"/>
  <c r="F317" i="9"/>
  <c r="D317" i="9"/>
  <c r="B317" i="9"/>
  <c r="F316" i="9"/>
  <c r="D316" i="9"/>
  <c r="B316" i="9"/>
  <c r="F315" i="9"/>
  <c r="D315" i="9"/>
  <c r="B315" i="9"/>
  <c r="F314" i="9"/>
  <c r="D314" i="9"/>
  <c r="E313" i="9"/>
  <c r="C313" i="9"/>
  <c r="E312" i="9"/>
  <c r="B312" i="9"/>
  <c r="F311" i="9"/>
  <c r="D311" i="9"/>
  <c r="B311" i="9"/>
  <c r="C310" i="9"/>
  <c r="E308" i="9"/>
  <c r="B308" i="9"/>
  <c r="F307" i="9"/>
  <c r="D307" i="9"/>
  <c r="E306" i="9"/>
  <c r="C306" i="9"/>
  <c r="E305" i="9"/>
  <c r="C305" i="9"/>
  <c r="E304" i="9"/>
  <c r="C304" i="9"/>
  <c r="E303" i="9"/>
  <c r="C303" i="9"/>
  <c r="E302" i="9"/>
  <c r="C302" i="9"/>
  <c r="E301" i="9"/>
  <c r="C301" i="9"/>
  <c r="E300" i="9"/>
  <c r="C300" i="9"/>
  <c r="E299" i="9"/>
  <c r="C299" i="9"/>
  <c r="E298" i="9"/>
  <c r="B298" i="9"/>
  <c r="F297" i="9"/>
  <c r="D297" i="9"/>
  <c r="B297" i="9"/>
  <c r="C296" i="9"/>
  <c r="E294" i="9"/>
  <c r="B294" i="9"/>
  <c r="F293" i="9"/>
  <c r="D293" i="9"/>
  <c r="E292" i="9"/>
  <c r="C292" i="9"/>
  <c r="E291" i="9"/>
  <c r="C291" i="9"/>
  <c r="E290" i="9"/>
  <c r="C290" i="9"/>
  <c r="E289" i="9"/>
  <c r="C289" i="9"/>
  <c r="E288" i="9"/>
  <c r="C288" i="9"/>
  <c r="E287" i="9"/>
  <c r="C287" i="9"/>
  <c r="E286" i="9"/>
  <c r="C286" i="9"/>
  <c r="E285" i="9"/>
  <c r="B285" i="9"/>
  <c r="F284" i="9"/>
  <c r="D284" i="9"/>
  <c r="E283" i="9"/>
  <c r="C283" i="9"/>
  <c r="F280" i="9"/>
  <c r="D280" i="9"/>
  <c r="E279" i="9"/>
  <c r="B279" i="9"/>
  <c r="F278" i="9"/>
  <c r="D278" i="9"/>
  <c r="B278" i="9"/>
  <c r="F277" i="9"/>
  <c r="D277" i="9"/>
  <c r="B277" i="9"/>
  <c r="F276" i="9"/>
  <c r="D276" i="9"/>
  <c r="B276" i="9"/>
  <c r="F275" i="9"/>
  <c r="D275" i="9"/>
  <c r="B275" i="9"/>
  <c r="F274" i="9"/>
  <c r="D274" i="9"/>
  <c r="B274" i="9"/>
  <c r="F273" i="9"/>
  <c r="D273" i="9"/>
  <c r="B273" i="9"/>
  <c r="F272" i="9"/>
  <c r="D272" i="9"/>
  <c r="E271" i="9"/>
  <c r="C271" i="9"/>
  <c r="E270" i="9"/>
  <c r="B270" i="9"/>
  <c r="F269" i="9"/>
  <c r="D269" i="9"/>
  <c r="F266" i="9"/>
  <c r="D266" i="9"/>
  <c r="E265" i="9"/>
  <c r="B265" i="9"/>
  <c r="F264" i="9"/>
  <c r="D264" i="9"/>
  <c r="B264" i="9"/>
  <c r="F263" i="9"/>
  <c r="D263" i="9"/>
  <c r="B263" i="9"/>
  <c r="F262" i="9"/>
  <c r="D262" i="9"/>
  <c r="E261" i="9"/>
  <c r="C261" i="9"/>
  <c r="E260" i="9"/>
  <c r="C260" i="9"/>
  <c r="E259" i="9"/>
  <c r="C259" i="9"/>
  <c r="E258" i="9"/>
  <c r="C258" i="9"/>
  <c r="E257" i="9"/>
  <c r="C257" i="9"/>
  <c r="E256" i="9"/>
  <c r="C256" i="9"/>
  <c r="E255" i="9"/>
  <c r="C255" i="9"/>
  <c r="F252" i="9"/>
  <c r="D252" i="9"/>
  <c r="E251" i="9"/>
  <c r="B251" i="9"/>
  <c r="F250" i="9"/>
  <c r="D250" i="9"/>
  <c r="E249" i="9"/>
  <c r="B249" i="9"/>
  <c r="F248" i="9"/>
  <c r="D248" i="9"/>
  <c r="B248" i="9"/>
  <c r="F247" i="9"/>
  <c r="D247" i="9"/>
  <c r="B247" i="9"/>
  <c r="F246" i="9"/>
  <c r="D246" i="9"/>
  <c r="E245" i="9"/>
  <c r="C245" i="9"/>
  <c r="E244" i="9"/>
  <c r="C244" i="9"/>
  <c r="E243" i="9"/>
  <c r="C243" i="9"/>
  <c r="E242" i="9"/>
  <c r="C242" i="9"/>
  <c r="E241" i="9"/>
  <c r="C241" i="9"/>
  <c r="F238" i="9"/>
  <c r="D238" i="9"/>
  <c r="E237" i="9"/>
  <c r="B237" i="9"/>
  <c r="F236" i="9"/>
  <c r="D236" i="9"/>
  <c r="B236" i="9"/>
  <c r="F235" i="9"/>
  <c r="D235" i="9"/>
  <c r="B235" i="9"/>
  <c r="F234" i="9"/>
  <c r="D234" i="9"/>
  <c r="B234" i="9"/>
  <c r="F233" i="9"/>
  <c r="D233" i="9"/>
  <c r="B233" i="9"/>
  <c r="F232" i="9"/>
  <c r="D232" i="9"/>
  <c r="B232" i="9"/>
  <c r="F231" i="9"/>
  <c r="D231" i="9"/>
  <c r="B231" i="9"/>
  <c r="F230" i="9"/>
  <c r="D230" i="9"/>
  <c r="B230" i="9"/>
  <c r="F229" i="9"/>
  <c r="D229" i="9"/>
  <c r="B229" i="9"/>
  <c r="F228" i="9"/>
  <c r="D228" i="9"/>
  <c r="E227" i="9"/>
  <c r="C227" i="9"/>
  <c r="F224" i="9"/>
  <c r="D224" i="9"/>
  <c r="E223" i="9"/>
  <c r="B223" i="9"/>
  <c r="F222" i="9"/>
  <c r="D222" i="9"/>
  <c r="B222" i="9"/>
  <c r="F221" i="9"/>
  <c r="D221" i="9"/>
  <c r="B221" i="9"/>
  <c r="F220" i="9"/>
  <c r="D220" i="9"/>
  <c r="B220" i="9"/>
  <c r="F219" i="9"/>
  <c r="D219" i="9"/>
  <c r="B219" i="9"/>
  <c r="F218" i="9"/>
  <c r="D218" i="9"/>
  <c r="B218" i="9"/>
  <c r="F217" i="9"/>
  <c r="D217" i="9"/>
  <c r="B217" i="9"/>
  <c r="F216" i="9"/>
  <c r="D216" i="9"/>
  <c r="B216" i="9"/>
  <c r="F215" i="9"/>
  <c r="D215" i="9"/>
  <c r="B215" i="9"/>
  <c r="F214" i="9"/>
  <c r="D214" i="9"/>
  <c r="B214" i="9"/>
  <c r="F213" i="9"/>
  <c r="D213" i="9"/>
  <c r="B213" i="9"/>
  <c r="C212" i="9"/>
  <c r="E210" i="9"/>
  <c r="B210" i="9"/>
  <c r="F209" i="9"/>
  <c r="D209" i="9"/>
  <c r="E208" i="9"/>
  <c r="C208" i="9"/>
  <c r="E207" i="9"/>
  <c r="C207" i="9"/>
  <c r="E206" i="9"/>
  <c r="C206" i="9"/>
  <c r="E205" i="9"/>
  <c r="C205" i="9"/>
  <c r="E204" i="9"/>
  <c r="C204" i="9"/>
  <c r="E203" i="9"/>
  <c r="C203" i="9"/>
  <c r="E202" i="9"/>
  <c r="C202" i="9"/>
  <c r="E201" i="9"/>
  <c r="C201" i="9"/>
  <c r="E200" i="9"/>
  <c r="C200" i="9"/>
  <c r="E199" i="9"/>
  <c r="C199" i="9"/>
  <c r="F196" i="9"/>
  <c r="D196" i="9"/>
  <c r="E195" i="9"/>
  <c r="B195" i="9"/>
  <c r="F194" i="9"/>
  <c r="D194" i="9"/>
  <c r="E193" i="9"/>
  <c r="C193" i="9"/>
  <c r="E192" i="9"/>
  <c r="C192" i="9"/>
  <c r="E191" i="9"/>
  <c r="C191" i="9"/>
  <c r="E190" i="9"/>
  <c r="C190" i="9"/>
  <c r="E189" i="9"/>
  <c r="C189" i="9"/>
  <c r="E188" i="9"/>
  <c r="C188" i="9"/>
  <c r="E187" i="9"/>
  <c r="C187" i="9"/>
  <c r="E186" i="9"/>
  <c r="C186" i="9"/>
  <c r="E185" i="9"/>
  <c r="C185" i="9"/>
  <c r="F182" i="9"/>
  <c r="D182" i="9"/>
  <c r="E181" i="9"/>
  <c r="B181" i="9"/>
  <c r="F180" i="9"/>
  <c r="D180" i="9"/>
  <c r="E179" i="9"/>
  <c r="C179" i="9"/>
  <c r="E178" i="9"/>
  <c r="C178" i="9"/>
  <c r="E177" i="9"/>
  <c r="C177" i="9"/>
  <c r="E176" i="9"/>
  <c r="C176" i="9"/>
  <c r="E175" i="9"/>
  <c r="C175" i="9"/>
  <c r="E174" i="9"/>
  <c r="C174" i="9"/>
  <c r="E173" i="9"/>
  <c r="C173" i="9"/>
  <c r="E172" i="9"/>
  <c r="C172" i="9"/>
  <c r="E171" i="9"/>
  <c r="C171" i="9"/>
  <c r="F168" i="9"/>
  <c r="D168" i="9"/>
  <c r="E167" i="9"/>
  <c r="B167" i="9"/>
  <c r="F166" i="9"/>
  <c r="D166" i="9"/>
  <c r="E165" i="9"/>
  <c r="C165" i="9"/>
  <c r="E164" i="9"/>
  <c r="C164" i="9"/>
  <c r="E163" i="9"/>
  <c r="C163" i="9"/>
  <c r="E162" i="9"/>
  <c r="C162" i="9"/>
  <c r="E161" i="9"/>
  <c r="C161" i="9"/>
  <c r="E160" i="9"/>
  <c r="B160" i="9"/>
  <c r="F159" i="9"/>
  <c r="D159" i="9"/>
  <c r="E158" i="9"/>
  <c r="C158" i="9"/>
  <c r="E157" i="9"/>
  <c r="C157" i="9"/>
  <c r="F154" i="9"/>
  <c r="D154" i="9"/>
  <c r="E153" i="9"/>
  <c r="B153" i="9"/>
  <c r="F152" i="9"/>
  <c r="D152" i="9"/>
  <c r="E151" i="9"/>
  <c r="C151" i="9"/>
  <c r="E150" i="9"/>
  <c r="B150" i="9"/>
  <c r="F149" i="9"/>
  <c r="D149" i="9"/>
  <c r="B149" i="9"/>
  <c r="F148" i="9"/>
  <c r="D148" i="9"/>
  <c r="B148" i="9"/>
  <c r="F147" i="9"/>
  <c r="D147" i="9"/>
  <c r="B147" i="9"/>
  <c r="F146" i="9"/>
  <c r="D146" i="9"/>
  <c r="E145" i="9"/>
  <c r="B145" i="9"/>
  <c r="F144" i="9"/>
  <c r="D144" i="9"/>
  <c r="B144" i="9"/>
  <c r="F143" i="9"/>
  <c r="D143" i="9"/>
  <c r="B143" i="9"/>
  <c r="C142" i="9"/>
  <c r="E140" i="9"/>
  <c r="B140" i="9"/>
  <c r="F139" i="9"/>
  <c r="D139" i="9"/>
  <c r="E138" i="9"/>
  <c r="C138" i="9"/>
  <c r="E137" i="9"/>
  <c r="C137" i="9"/>
  <c r="E136" i="9"/>
  <c r="C136" i="9"/>
  <c r="E135" i="9"/>
  <c r="C135" i="9"/>
  <c r="E134" i="9"/>
  <c r="C134" i="9"/>
  <c r="E133" i="9"/>
  <c r="C133" i="9"/>
  <c r="E132" i="9"/>
  <c r="B132" i="9"/>
  <c r="F131" i="9"/>
  <c r="D131" i="9"/>
  <c r="E130" i="9"/>
  <c r="C130" i="9"/>
  <c r="E129" i="9"/>
  <c r="C129" i="9"/>
  <c r="F126" i="9"/>
  <c r="D126" i="9"/>
  <c r="E125" i="9"/>
  <c r="B125" i="9"/>
  <c r="F124" i="9"/>
  <c r="D124" i="9"/>
  <c r="B124" i="9"/>
  <c r="F123" i="9"/>
  <c r="D123" i="9"/>
  <c r="B123" i="9"/>
  <c r="F122" i="9"/>
  <c r="D122" i="9"/>
  <c r="B122" i="9"/>
  <c r="F121" i="9"/>
  <c r="D121" i="9"/>
  <c r="B121" i="9"/>
  <c r="F120" i="9"/>
  <c r="D120" i="9"/>
  <c r="B120" i="9"/>
  <c r="F119" i="9"/>
  <c r="D119" i="9"/>
  <c r="B119" i="9"/>
  <c r="F118" i="9"/>
  <c r="D118" i="9"/>
  <c r="E117" i="9"/>
  <c r="B117" i="9"/>
  <c r="F116" i="9"/>
  <c r="D116" i="9"/>
  <c r="B116" i="9"/>
  <c r="F115" i="9"/>
  <c r="D115" i="9"/>
  <c r="B115" i="9"/>
  <c r="C114" i="9"/>
  <c r="E112" i="9"/>
  <c r="B112" i="9"/>
  <c r="F111" i="9"/>
  <c r="D111" i="9"/>
  <c r="E110" i="9"/>
  <c r="B110" i="9"/>
  <c r="F109" i="9"/>
  <c r="D109" i="9"/>
  <c r="B109" i="9"/>
  <c r="F108" i="9"/>
  <c r="D108" i="9"/>
  <c r="B108" i="9"/>
  <c r="F107" i="9"/>
  <c r="D107" i="9"/>
  <c r="B107" i="9"/>
  <c r="F106" i="9"/>
  <c r="D106" i="9"/>
  <c r="B106" i="9"/>
  <c r="F105" i="9"/>
  <c r="D105" i="9"/>
  <c r="B105" i="9"/>
  <c r="F104" i="9"/>
  <c r="D104" i="9"/>
  <c r="B104" i="9"/>
  <c r="F103" i="9"/>
  <c r="D103" i="9"/>
  <c r="B103" i="9"/>
  <c r="F102" i="9"/>
  <c r="D102" i="9"/>
  <c r="B102" i="9"/>
  <c r="F101" i="9"/>
  <c r="D101" i="9"/>
  <c r="B101" i="9"/>
  <c r="C100" i="9"/>
  <c r="E98" i="9"/>
  <c r="B98" i="9"/>
  <c r="F97" i="9"/>
  <c r="D97" i="9"/>
  <c r="E96" i="9"/>
  <c r="B96" i="9"/>
  <c r="F95" i="9"/>
  <c r="D95" i="9"/>
  <c r="B95" i="9"/>
  <c r="F94" i="9"/>
  <c r="D94" i="9"/>
  <c r="B94" i="9"/>
  <c r="F93" i="9"/>
  <c r="D93" i="9"/>
  <c r="B93" i="9"/>
  <c r="F92" i="9"/>
  <c r="D92" i="9"/>
  <c r="B92" i="9"/>
  <c r="F91" i="9"/>
  <c r="D91" i="9"/>
  <c r="B91" i="9"/>
  <c r="F90" i="9"/>
  <c r="D90" i="9"/>
  <c r="B90" i="9"/>
  <c r="F89" i="9"/>
  <c r="D89" i="9"/>
  <c r="B89" i="9"/>
  <c r="F88" i="9"/>
  <c r="D88" i="9"/>
  <c r="B88" i="9"/>
  <c r="F87" i="9"/>
  <c r="D87" i="9"/>
  <c r="B87" i="9"/>
  <c r="C86" i="9"/>
  <c r="E84" i="9"/>
  <c r="B84" i="9"/>
  <c r="F83" i="9"/>
  <c r="D83" i="9"/>
  <c r="E82" i="9"/>
  <c r="B82" i="9"/>
  <c r="F81" i="9"/>
  <c r="D81" i="9"/>
  <c r="B81" i="9"/>
  <c r="F80" i="9"/>
  <c r="D80" i="9"/>
  <c r="B80" i="9"/>
  <c r="F79" i="9"/>
  <c r="D79" i="9"/>
  <c r="B79" i="9"/>
  <c r="F78" i="9"/>
  <c r="D78" i="9"/>
  <c r="B78" i="9"/>
  <c r="F77" i="9"/>
  <c r="D77" i="9"/>
  <c r="B77" i="9"/>
  <c r="F76" i="9"/>
  <c r="D76" i="9"/>
  <c r="B76" i="9"/>
  <c r="F75" i="9"/>
  <c r="D75" i="9"/>
  <c r="B75" i="9"/>
  <c r="F74" i="9"/>
  <c r="D74" i="9"/>
  <c r="B74" i="9"/>
  <c r="F73" i="9"/>
  <c r="D73" i="9"/>
  <c r="B73" i="9"/>
  <c r="C72" i="9"/>
  <c r="E70" i="9"/>
  <c r="B70" i="9"/>
  <c r="F69" i="9"/>
  <c r="D69" i="9"/>
  <c r="E68" i="9"/>
  <c r="B68" i="9"/>
  <c r="F67" i="9"/>
  <c r="D67" i="9"/>
  <c r="B67" i="9"/>
  <c r="F66" i="9"/>
  <c r="D66" i="9"/>
  <c r="B66" i="9"/>
  <c r="F65" i="9"/>
  <c r="D65" i="9"/>
  <c r="B65" i="9"/>
  <c r="F64" i="9"/>
  <c r="D64" i="9"/>
  <c r="B64" i="9"/>
  <c r="F63" i="9"/>
  <c r="D63" i="9"/>
  <c r="B63" i="9"/>
  <c r="F62" i="9"/>
  <c r="D62" i="9"/>
  <c r="B62" i="9"/>
  <c r="F61" i="9"/>
  <c r="D61" i="9"/>
  <c r="B61" i="9"/>
  <c r="F60" i="9"/>
  <c r="D60" i="9"/>
  <c r="B60" i="9"/>
  <c r="F59" i="9"/>
  <c r="D59" i="9"/>
  <c r="B59" i="9"/>
  <c r="C58" i="9"/>
  <c r="E56" i="9"/>
  <c r="B56" i="9"/>
  <c r="F55" i="9"/>
  <c r="D55" i="9"/>
  <c r="E54" i="9"/>
  <c r="C54" i="9"/>
  <c r="E53" i="9"/>
  <c r="C53" i="9"/>
  <c r="E52" i="9"/>
  <c r="C52" i="9"/>
  <c r="E51" i="9"/>
  <c r="C51" i="9"/>
  <c r="E50" i="9"/>
  <c r="C50" i="9"/>
  <c r="E49" i="9"/>
  <c r="C49" i="9"/>
  <c r="E48" i="9"/>
  <c r="C48" i="9"/>
  <c r="E47" i="9"/>
  <c r="C47" i="9"/>
  <c r="E46" i="9"/>
  <c r="C46" i="9"/>
  <c r="E45" i="9"/>
  <c r="C45" i="9"/>
  <c r="F42" i="9"/>
  <c r="D42" i="9"/>
  <c r="E41" i="9"/>
  <c r="B41" i="9"/>
  <c r="F40" i="9"/>
  <c r="D40" i="9"/>
  <c r="B40" i="9"/>
  <c r="F39" i="9"/>
  <c r="D39" i="9"/>
  <c r="B39" i="9"/>
  <c r="F38" i="9"/>
  <c r="D38" i="9"/>
  <c r="B38" i="9"/>
  <c r="F37" i="9"/>
  <c r="D37" i="9"/>
  <c r="B37" i="9"/>
  <c r="F36" i="9"/>
  <c r="D36" i="9"/>
  <c r="B36" i="9"/>
  <c r="F35" i="9"/>
  <c r="D35" i="9"/>
  <c r="B35" i="9"/>
  <c r="F34" i="9"/>
  <c r="D34" i="9"/>
  <c r="B34" i="9"/>
  <c r="F33" i="9"/>
  <c r="D33" i="9"/>
  <c r="B33" i="9"/>
  <c r="F32" i="9"/>
  <c r="D32" i="9"/>
  <c r="B32" i="9"/>
  <c r="F31" i="9"/>
  <c r="D31" i="9"/>
  <c r="B31" i="9"/>
  <c r="C30" i="9"/>
  <c r="E28" i="9"/>
  <c r="B28" i="9"/>
  <c r="F27" i="9"/>
  <c r="D27" i="9"/>
  <c r="B27" i="9"/>
  <c r="F26" i="9"/>
  <c r="D26" i="9"/>
  <c r="B26" i="9"/>
  <c r="F25" i="9"/>
  <c r="D25" i="9"/>
  <c r="B25" i="9"/>
  <c r="F24" i="9"/>
  <c r="D24" i="9"/>
  <c r="B24" i="9"/>
  <c r="F23" i="9"/>
  <c r="D23" i="9"/>
  <c r="B23" i="9"/>
  <c r="F22" i="9"/>
  <c r="D22" i="9"/>
  <c r="B22" i="9"/>
  <c r="F21" i="9"/>
  <c r="D21" i="9"/>
  <c r="B21" i="9"/>
  <c r="F20" i="9"/>
  <c r="D20" i="9"/>
  <c r="B20" i="9"/>
  <c r="F19" i="9"/>
  <c r="D19" i="9"/>
  <c r="B19" i="9"/>
  <c r="F18" i="9"/>
  <c r="D18" i="9"/>
  <c r="B18" i="9"/>
  <c r="F17" i="9"/>
  <c r="D17" i="9"/>
  <c r="B17" i="9"/>
  <c r="C16" i="9"/>
  <c r="E14" i="9"/>
  <c r="C14" i="9"/>
  <c r="E13" i="9"/>
  <c r="C13" i="9"/>
  <c r="E12" i="9"/>
  <c r="C12" i="9"/>
  <c r="E11" i="9"/>
  <c r="C11" i="9"/>
  <c r="E10" i="9"/>
  <c r="C10" i="9"/>
  <c r="E9" i="9"/>
  <c r="C9" i="9"/>
  <c r="E8" i="9"/>
  <c r="C8" i="9"/>
  <c r="E7" i="9"/>
  <c r="C7" i="9"/>
  <c r="E6" i="9"/>
  <c r="C6" i="9"/>
  <c r="E5" i="9"/>
  <c r="C5" i="9"/>
  <c r="E4" i="9"/>
  <c r="C4" i="9"/>
  <c r="E3" i="9"/>
  <c r="C3" i="9"/>
  <c r="D434" i="9"/>
  <c r="E433" i="9"/>
  <c r="F432" i="9"/>
  <c r="B432" i="9"/>
  <c r="F431" i="9"/>
  <c r="B431" i="9"/>
  <c r="D430" i="9"/>
  <c r="B429" i="9"/>
  <c r="D428" i="9"/>
  <c r="F427" i="9"/>
  <c r="F426" i="9"/>
  <c r="F425" i="9"/>
  <c r="F424" i="9"/>
  <c r="E423" i="9"/>
  <c r="B420" i="9"/>
  <c r="F417" i="9"/>
  <c r="F416" i="9"/>
  <c r="E415" i="9"/>
  <c r="C414" i="9"/>
  <c r="E413" i="9"/>
  <c r="C412" i="9"/>
  <c r="E411" i="9"/>
  <c r="F410" i="9"/>
  <c r="C409" i="9"/>
  <c r="F406" i="9"/>
  <c r="E405" i="9"/>
  <c r="F404" i="9"/>
  <c r="E403" i="9"/>
  <c r="E402" i="9"/>
  <c r="E401" i="9"/>
  <c r="B400" i="9"/>
  <c r="D399" i="9"/>
  <c r="F398" i="9"/>
  <c r="E397" i="9"/>
  <c r="B396" i="9"/>
  <c r="D395" i="9"/>
  <c r="E392" i="9"/>
  <c r="F391" i="9"/>
  <c r="C389" i="9"/>
  <c r="C388" i="9"/>
  <c r="E387" i="9"/>
  <c r="E386" i="9"/>
  <c r="E385" i="9"/>
  <c r="E384" i="9"/>
  <c r="E383" i="9"/>
  <c r="E382" i="9"/>
  <c r="F381" i="9"/>
  <c r="F378" i="9"/>
  <c r="F376" i="9"/>
  <c r="B375" i="9"/>
  <c r="B374" i="9"/>
  <c r="D373" i="9"/>
  <c r="B373" i="9"/>
  <c r="B372" i="9"/>
  <c r="D371" i="9"/>
  <c r="D370" i="9"/>
  <c r="E369" i="9"/>
  <c r="B368" i="9"/>
  <c r="D367" i="9"/>
  <c r="F364" i="9"/>
  <c r="E363" i="9"/>
  <c r="F362" i="9"/>
  <c r="E361" i="9"/>
  <c r="F360" i="9"/>
  <c r="B360" i="9"/>
  <c r="D359" i="9"/>
  <c r="B359" i="9"/>
  <c r="D358" i="9"/>
  <c r="B357" i="9"/>
  <c r="E355" i="9"/>
  <c r="B354" i="9"/>
  <c r="D353" i="9"/>
  <c r="F350" i="9"/>
  <c r="B349" i="9"/>
  <c r="B347" i="9"/>
  <c r="D346" i="9"/>
  <c r="C345" i="9"/>
  <c r="B344" i="9"/>
  <c r="B343" i="9"/>
  <c r="B341" i="9"/>
  <c r="D340" i="9"/>
  <c r="E339" i="9"/>
  <c r="E336" i="9"/>
  <c r="F335" i="9"/>
  <c r="E334" i="9"/>
  <c r="F333" i="9"/>
  <c r="E332" i="9"/>
  <c r="E331" i="9"/>
  <c r="B330" i="9"/>
  <c r="B329" i="9"/>
  <c r="D328" i="9"/>
  <c r="E327" i="9"/>
  <c r="B326" i="9"/>
  <c r="D325" i="9"/>
  <c r="F322" i="9"/>
  <c r="F320" i="9"/>
  <c r="B320" i="9"/>
  <c r="D319" i="9"/>
  <c r="B319" i="9"/>
  <c r="D318" i="9"/>
  <c r="C317" i="9"/>
  <c r="C316" i="9"/>
  <c r="C315" i="9"/>
  <c r="E314" i="9"/>
  <c r="F313" i="9"/>
  <c r="F312" i="9"/>
  <c r="E311" i="9"/>
  <c r="D308" i="9"/>
  <c r="E307" i="9"/>
  <c r="F306" i="9"/>
  <c r="F305" i="9"/>
  <c r="D305" i="9"/>
  <c r="F304" i="9"/>
  <c r="B304" i="9"/>
  <c r="B303" i="9"/>
  <c r="B302" i="9"/>
  <c r="D301" i="9"/>
  <c r="F300" i="9"/>
  <c r="B300" i="9"/>
  <c r="B299" i="9"/>
  <c r="C297" i="9"/>
  <c r="D294" i="9"/>
  <c r="B293" i="9"/>
  <c r="D292" i="9"/>
  <c r="F291" i="9"/>
  <c r="B291" i="9"/>
  <c r="D290" i="9"/>
  <c r="F289" i="9"/>
  <c r="B289" i="9"/>
  <c r="B288" i="9"/>
  <c r="B287" i="9"/>
  <c r="D286" i="9"/>
  <c r="F285" i="9"/>
  <c r="E284" i="9"/>
  <c r="D283" i="9"/>
  <c r="E280" i="9"/>
  <c r="F279" i="9"/>
  <c r="E278" i="9"/>
  <c r="E277" i="9"/>
  <c r="C276" i="9"/>
  <c r="C275" i="9"/>
  <c r="C274" i="9"/>
  <c r="C273" i="9"/>
  <c r="B272" i="9"/>
  <c r="D271" i="9"/>
  <c r="F270" i="9"/>
  <c r="E269" i="9"/>
  <c r="E266" i="9"/>
  <c r="F265" i="9"/>
  <c r="C264" i="9"/>
  <c r="C263" i="9"/>
  <c r="B262" i="9"/>
  <c r="D261" i="9"/>
  <c r="D260" i="9"/>
  <c r="D259" i="9"/>
  <c r="F258" i="9"/>
  <c r="F257" i="9"/>
  <c r="B257" i="9"/>
  <c r="D256" i="9"/>
  <c r="F255" i="9"/>
  <c r="B255" i="9"/>
  <c r="E252" i="9"/>
  <c r="D251" i="9"/>
  <c r="E250" i="9"/>
  <c r="F249" i="9"/>
  <c r="C248" i="9"/>
  <c r="E247" i="9"/>
  <c r="B246" i="9"/>
  <c r="D245" i="9"/>
  <c r="B245" i="9"/>
  <c r="D244" i="9"/>
  <c r="D243" i="9"/>
  <c r="F242" i="9"/>
  <c r="B242" i="9"/>
  <c r="D241" i="9"/>
  <c r="E238" i="9"/>
  <c r="B238" i="9"/>
  <c r="D237" i="9"/>
  <c r="E236" i="9"/>
  <c r="E235" i="9"/>
  <c r="E234" i="9"/>
  <c r="E233" i="9"/>
  <c r="C232" i="9"/>
  <c r="E231" i="9"/>
  <c r="E230" i="9"/>
  <c r="C229" i="9"/>
  <c r="E228" i="9"/>
  <c r="F227" i="9"/>
  <c r="B227" i="9"/>
  <c r="C226" i="9"/>
  <c r="F223" i="9"/>
  <c r="C222" i="9"/>
  <c r="E221" i="9"/>
  <c r="C220" i="9"/>
  <c r="E219" i="9"/>
  <c r="C218" i="9"/>
  <c r="E217" i="9"/>
  <c r="C216" i="9"/>
  <c r="C215" i="9"/>
  <c r="E214" i="9"/>
  <c r="E213" i="9"/>
  <c r="F210" i="9"/>
  <c r="E209" i="9"/>
  <c r="F208" i="9"/>
  <c r="D208" i="9"/>
  <c r="F207" i="9"/>
  <c r="B207" i="9"/>
  <c r="D206" i="9"/>
  <c r="F205" i="9"/>
  <c r="B205" i="9"/>
  <c r="B204" i="9"/>
  <c r="D203" i="9"/>
  <c r="F202" i="9"/>
  <c r="F201" i="9"/>
  <c r="D201" i="9"/>
  <c r="F200" i="9"/>
  <c r="B200" i="9"/>
  <c r="D199" i="9"/>
  <c r="B199" i="9"/>
  <c r="E196" i="9"/>
  <c r="F195" i="9"/>
  <c r="D195" i="9"/>
  <c r="E194" i="9"/>
  <c r="F193" i="9"/>
  <c r="B193" i="9"/>
  <c r="F192" i="9"/>
  <c r="B192" i="9"/>
  <c r="B191" i="9"/>
  <c r="B190" i="9"/>
  <c r="D189" i="9"/>
  <c r="F188" i="9"/>
  <c r="F187" i="9"/>
  <c r="B187" i="9"/>
  <c r="D186" i="9"/>
  <c r="F185" i="9"/>
  <c r="D185" i="9"/>
  <c r="C184" i="9"/>
  <c r="F181" i="9"/>
  <c r="B180" i="9"/>
  <c r="B179" i="9"/>
  <c r="B178" i="9"/>
  <c r="D177" i="9"/>
  <c r="F176" i="9"/>
  <c r="F175" i="9"/>
  <c r="B175" i="9"/>
  <c r="B174" i="9"/>
  <c r="B173" i="9"/>
  <c r="B172" i="9"/>
  <c r="B171" i="9"/>
  <c r="C170" i="9"/>
  <c r="B168" i="9"/>
  <c r="D167" i="9"/>
  <c r="E166" i="9"/>
  <c r="B166" i="9"/>
  <c r="D165" i="9"/>
  <c r="F164" i="9"/>
  <c r="B164" i="9"/>
  <c r="D163" i="9"/>
  <c r="B163" i="9"/>
  <c r="D162" i="9"/>
  <c r="F161" i="9"/>
  <c r="F160" i="9"/>
  <c r="B159" i="9"/>
  <c r="D158" i="9"/>
  <c r="F157" i="9"/>
  <c r="E154" i="9"/>
  <c r="D153" i="9"/>
  <c r="E152" i="9"/>
  <c r="F151" i="9"/>
  <c r="D151" i="9"/>
  <c r="F150" i="9"/>
  <c r="C149" i="9"/>
  <c r="E148" i="9"/>
  <c r="C147" i="9"/>
  <c r="E146" i="9"/>
  <c r="F145" i="9"/>
  <c r="C144" i="9"/>
  <c r="C143" i="9"/>
  <c r="D140" i="9"/>
  <c r="E139" i="9"/>
  <c r="F138" i="9"/>
  <c r="B138" i="9"/>
  <c r="D137" i="9"/>
  <c r="B137" i="9"/>
  <c r="D136" i="9"/>
  <c r="F135" i="9"/>
  <c r="F134" i="9"/>
  <c r="B134" i="9"/>
  <c r="B133" i="9"/>
  <c r="B131" i="9"/>
  <c r="B130" i="9"/>
  <c r="B129" i="9"/>
  <c r="C128" i="9"/>
  <c r="E126" i="9"/>
  <c r="F125" i="9"/>
  <c r="E124" i="9"/>
  <c r="E123" i="9"/>
  <c r="C122" i="9"/>
  <c r="E121" i="9"/>
  <c r="C120" i="9"/>
  <c r="C119" i="9"/>
  <c r="B118" i="9"/>
  <c r="C116" i="9"/>
  <c r="C115" i="9"/>
  <c r="D112" i="9"/>
  <c r="B111" i="9"/>
  <c r="D110" i="9"/>
  <c r="E109" i="9"/>
  <c r="C108" i="9"/>
  <c r="E107" i="9"/>
  <c r="C106" i="9"/>
  <c r="C105" i="9"/>
  <c r="E104" i="9"/>
  <c r="E103" i="9"/>
  <c r="C102" i="9"/>
  <c r="C101" i="9"/>
  <c r="D98" i="9"/>
  <c r="E97" i="9"/>
  <c r="F96" i="9"/>
  <c r="D96" i="9"/>
  <c r="E95" i="9"/>
  <c r="C94" i="9"/>
  <c r="C93" i="9"/>
  <c r="C92" i="9"/>
  <c r="C91" i="9"/>
  <c r="C90" i="9"/>
  <c r="C89" i="9"/>
  <c r="E88" i="9"/>
  <c r="C87" i="9"/>
  <c r="F84" i="9"/>
  <c r="F82" i="9"/>
  <c r="D82" i="9"/>
  <c r="E81" i="9"/>
  <c r="E80" i="9"/>
  <c r="E79" i="9"/>
  <c r="C78" i="9"/>
  <c r="C77" i="9"/>
  <c r="C76" i="9"/>
  <c r="C75" i="9"/>
  <c r="C74" i="9"/>
  <c r="C73" i="9"/>
  <c r="F70" i="9"/>
  <c r="B69" i="9"/>
  <c r="D68" i="9"/>
  <c r="C67" i="9"/>
  <c r="C66" i="9"/>
  <c r="C65" i="9"/>
  <c r="E64" i="9"/>
  <c r="C63" i="9"/>
  <c r="C62" i="9"/>
  <c r="E61" i="9"/>
  <c r="E60" i="9"/>
  <c r="C59" i="9"/>
  <c r="D56" i="9"/>
  <c r="E55" i="9"/>
  <c r="F54" i="9"/>
  <c r="B54" i="9"/>
  <c r="D53" i="9"/>
  <c r="F52" i="9"/>
  <c r="D52" i="9"/>
  <c r="F51" i="9"/>
  <c r="B51" i="9"/>
  <c r="D50" i="9"/>
  <c r="B50" i="9"/>
  <c r="D49" i="9"/>
  <c r="B49" i="9"/>
  <c r="D48" i="9"/>
  <c r="F47" i="9"/>
  <c r="F46" i="9"/>
  <c r="B46" i="9"/>
  <c r="D45" i="9"/>
  <c r="C44" i="9"/>
  <c r="B42" i="9"/>
  <c r="D41" i="9"/>
  <c r="E40" i="9"/>
  <c r="C39" i="9"/>
  <c r="C38" i="9"/>
  <c r="C37" i="9"/>
  <c r="C36" i="9"/>
  <c r="C35" i="9"/>
  <c r="C34" i="9"/>
  <c r="E33" i="9"/>
  <c r="C32" i="9"/>
  <c r="C31" i="9"/>
  <c r="F28" i="9"/>
  <c r="C27" i="9"/>
  <c r="C26" i="9"/>
  <c r="C25" i="9"/>
  <c r="C24" i="9"/>
  <c r="C23" i="9"/>
  <c r="C22" i="9"/>
  <c r="C21" i="9"/>
  <c r="C20" i="9"/>
  <c r="C19" i="9"/>
  <c r="E18" i="9"/>
  <c r="C17" i="9"/>
  <c r="D14" i="9"/>
  <c r="D13" i="9"/>
  <c r="F12" i="9"/>
  <c r="F11" i="9"/>
  <c r="B11" i="9"/>
  <c r="B10" i="9"/>
  <c r="D9" i="9"/>
  <c r="F8" i="9"/>
  <c r="B8" i="9"/>
  <c r="F7" i="9"/>
  <c r="B7" i="9"/>
  <c r="B6" i="9"/>
  <c r="B5" i="9"/>
  <c r="D4" i="9"/>
  <c r="D3" i="9"/>
  <c r="G31" i="2" l="1"/>
  <c r="G33" i="2"/>
  <c r="G35" i="2"/>
  <c r="G37" i="2"/>
  <c r="G73" i="2"/>
  <c r="G75" i="2"/>
  <c r="G77" i="2"/>
  <c r="G79" i="2"/>
  <c r="G117" i="2"/>
  <c r="G119" i="2"/>
  <c r="G121" i="2"/>
  <c r="G123" i="2"/>
  <c r="G161" i="2"/>
  <c r="G163" i="2"/>
  <c r="G165" i="2"/>
  <c r="G167" i="2"/>
  <c r="A3" i="2"/>
  <c r="A87" i="2"/>
  <c r="A5" i="2"/>
  <c r="A45" i="2"/>
  <c r="A133" i="2"/>
  <c r="A7" i="2"/>
  <c r="A47" i="2"/>
  <c r="A135" i="2"/>
  <c r="A49" i="2"/>
  <c r="A159" i="2"/>
  <c r="A66" i="2"/>
  <c r="A154" i="2"/>
  <c r="A26" i="2"/>
  <c r="A112" i="2"/>
  <c r="A70" i="2"/>
  <c r="A158" i="2"/>
  <c r="A72" i="2"/>
  <c r="D2" i="9"/>
  <c r="A56" i="9"/>
  <c r="A55" i="9"/>
  <c r="A54" i="9"/>
  <c r="A53" i="9"/>
  <c r="A52" i="9"/>
  <c r="A51" i="9"/>
  <c r="A50" i="9"/>
  <c r="A49" i="9"/>
  <c r="A48" i="9"/>
  <c r="A47" i="9"/>
  <c r="A46" i="9"/>
  <c r="A45" i="9"/>
  <c r="D44" i="9"/>
  <c r="A140" i="9"/>
  <c r="A139" i="9"/>
  <c r="A138" i="9"/>
  <c r="A137" i="9"/>
  <c r="A136" i="9"/>
  <c r="A135" i="9"/>
  <c r="A134" i="9"/>
  <c r="A133" i="9"/>
  <c r="A131" i="9"/>
  <c r="A130" i="9"/>
  <c r="A129" i="9"/>
  <c r="A132" i="9"/>
  <c r="A182" i="9"/>
  <c r="A180" i="9"/>
  <c r="A179" i="9"/>
  <c r="A178" i="9"/>
  <c r="A177" i="9"/>
  <c r="A176" i="9"/>
  <c r="A175" i="9"/>
  <c r="A174" i="9"/>
  <c r="A173" i="9"/>
  <c r="A172" i="9"/>
  <c r="A171" i="9"/>
  <c r="A181" i="9"/>
  <c r="A195" i="9"/>
  <c r="A196" i="9"/>
  <c r="A194" i="9"/>
  <c r="A193" i="9"/>
  <c r="A192" i="9"/>
  <c r="A191" i="9"/>
  <c r="A190" i="9"/>
  <c r="A189" i="9"/>
  <c r="A188" i="9"/>
  <c r="A187" i="9"/>
  <c r="A186" i="9"/>
  <c r="A185" i="9"/>
  <c r="D184" i="9"/>
  <c r="D198" i="9"/>
  <c r="E212" i="9"/>
  <c r="A237" i="9"/>
  <c r="A236" i="9"/>
  <c r="A235" i="9"/>
  <c r="A234" i="9"/>
  <c r="A232" i="9"/>
  <c r="A231" i="9"/>
  <c r="A229" i="9"/>
  <c r="A238" i="9"/>
  <c r="A228" i="9"/>
  <c r="A227" i="9"/>
  <c r="A233" i="9"/>
  <c r="A230" i="9"/>
  <c r="D240" i="9"/>
  <c r="E268" i="9"/>
  <c r="D282" i="9"/>
  <c r="E310" i="9"/>
  <c r="D324" i="9"/>
  <c r="E338" i="9"/>
  <c r="D352" i="9"/>
  <c r="D366" i="9"/>
  <c r="D394" i="9"/>
  <c r="E422" i="9"/>
  <c r="A23" i="2"/>
  <c r="A65" i="2"/>
  <c r="A109" i="2"/>
  <c r="A153" i="2"/>
  <c r="A25" i="2"/>
  <c r="A67" i="2"/>
  <c r="A111" i="2"/>
  <c r="A155" i="2"/>
  <c r="A27" i="2"/>
  <c r="A69" i="2"/>
  <c r="A113" i="2"/>
  <c r="A157" i="2"/>
  <c r="A29" i="2"/>
  <c r="A71" i="2"/>
  <c r="A137" i="2"/>
  <c r="A4" i="2"/>
  <c r="A44" i="2"/>
  <c r="A88" i="2"/>
  <c r="A132" i="2"/>
  <c r="A6" i="2"/>
  <c r="A46" i="2"/>
  <c r="A90" i="2"/>
  <c r="A134" i="2"/>
  <c r="A8" i="2"/>
  <c r="A48" i="2"/>
  <c r="A92" i="2"/>
  <c r="A136" i="2"/>
  <c r="A10" i="2"/>
  <c r="A50" i="2"/>
  <c r="A116" i="2"/>
  <c r="A160" i="2"/>
  <c r="E2" i="9"/>
  <c r="A27" i="9"/>
  <c r="A26" i="9"/>
  <c r="A25" i="9"/>
  <c r="A24" i="9"/>
  <c r="A23" i="9"/>
  <c r="A22" i="9"/>
  <c r="A21" i="9"/>
  <c r="A20" i="9"/>
  <c r="A19" i="9"/>
  <c r="A17" i="9"/>
  <c r="A28" i="9"/>
  <c r="A18" i="9"/>
  <c r="D16" i="9"/>
  <c r="A41" i="9"/>
  <c r="A39" i="9"/>
  <c r="A38" i="9"/>
  <c r="A37" i="9"/>
  <c r="A36" i="9"/>
  <c r="A35" i="9"/>
  <c r="A34" i="9"/>
  <c r="A32" i="9"/>
  <c r="A31" i="9"/>
  <c r="A42" i="9"/>
  <c r="A40" i="9"/>
  <c r="A33" i="9"/>
  <c r="D30" i="9"/>
  <c r="E44" i="9"/>
  <c r="A68" i="9"/>
  <c r="A67" i="9"/>
  <c r="A66" i="9"/>
  <c r="A65" i="9"/>
  <c r="A63" i="9"/>
  <c r="A62" i="9"/>
  <c r="A59" i="9"/>
  <c r="A69" i="9"/>
  <c r="A70" i="9"/>
  <c r="A64" i="9"/>
  <c r="A61" i="9"/>
  <c r="A60" i="9"/>
  <c r="D58" i="9"/>
  <c r="A82" i="9"/>
  <c r="A80" i="9"/>
  <c r="A78" i="9"/>
  <c r="A77" i="9"/>
  <c r="A76" i="9"/>
  <c r="A75" i="9"/>
  <c r="A74" i="9"/>
  <c r="A73" i="9"/>
  <c r="A83" i="9"/>
  <c r="A84" i="9"/>
  <c r="A81" i="9"/>
  <c r="A79" i="9"/>
  <c r="D72" i="9"/>
  <c r="A98" i="9"/>
  <c r="A96" i="9"/>
  <c r="A94" i="9"/>
  <c r="A93" i="9"/>
  <c r="A92" i="9"/>
  <c r="A91" i="9"/>
  <c r="A90" i="9"/>
  <c r="A89" i="9"/>
  <c r="A87" i="9"/>
  <c r="A97" i="9"/>
  <c r="A95" i="9"/>
  <c r="A88" i="9"/>
  <c r="D86" i="9"/>
  <c r="A112" i="9"/>
  <c r="A110" i="9"/>
  <c r="A108" i="9"/>
  <c r="A106" i="9"/>
  <c r="A105" i="9"/>
  <c r="A102" i="9"/>
  <c r="A101" i="9"/>
  <c r="A111" i="9"/>
  <c r="A109" i="9"/>
  <c r="A107" i="9"/>
  <c r="A104" i="9"/>
  <c r="A103" i="9"/>
  <c r="D100" i="9"/>
  <c r="A125" i="9"/>
  <c r="A122" i="9"/>
  <c r="A120" i="9"/>
  <c r="A119" i="9"/>
  <c r="A116" i="9"/>
  <c r="A115" i="9"/>
  <c r="A126" i="9"/>
  <c r="A118" i="9"/>
  <c r="A124" i="9"/>
  <c r="A123" i="9"/>
  <c r="A121" i="9"/>
  <c r="A117" i="9"/>
  <c r="D114" i="9"/>
  <c r="E128" i="9"/>
  <c r="A153" i="9"/>
  <c r="A149" i="9"/>
  <c r="A147" i="9"/>
  <c r="A144" i="9"/>
  <c r="A143" i="9"/>
  <c r="A154" i="9"/>
  <c r="A152" i="9"/>
  <c r="A151" i="9"/>
  <c r="A146" i="9"/>
  <c r="A150" i="9"/>
  <c r="A148" i="9"/>
  <c r="A145" i="9"/>
  <c r="D142" i="9"/>
  <c r="E156" i="9"/>
  <c r="E170" i="9"/>
  <c r="E184" i="9"/>
  <c r="E198" i="9"/>
  <c r="A222" i="9"/>
  <c r="A220" i="9"/>
  <c r="A218" i="9"/>
  <c r="A216" i="9"/>
  <c r="A215" i="9"/>
  <c r="A224" i="9"/>
  <c r="A223" i="9"/>
  <c r="A221" i="9"/>
  <c r="A219" i="9"/>
  <c r="A217" i="9"/>
  <c r="A214" i="9"/>
  <c r="A213" i="9"/>
  <c r="D212" i="9"/>
  <c r="E226" i="9"/>
  <c r="E240" i="9"/>
  <c r="E254" i="9"/>
  <c r="D268" i="9"/>
  <c r="E282" i="9"/>
  <c r="A308" i="9"/>
  <c r="A297" i="9"/>
  <c r="A307" i="9"/>
  <c r="A306" i="9"/>
  <c r="A305" i="9"/>
  <c r="A304" i="9"/>
  <c r="A303" i="9"/>
  <c r="A302" i="9"/>
  <c r="A301" i="9"/>
  <c r="A300" i="9"/>
  <c r="A299" i="9"/>
  <c r="A298" i="9"/>
  <c r="D296" i="9"/>
  <c r="A318" i="9"/>
  <c r="A317" i="9"/>
  <c r="A316" i="9"/>
  <c r="A315" i="9"/>
  <c r="A312" i="9"/>
  <c r="A311" i="9"/>
  <c r="A321" i="9"/>
  <c r="A320" i="9"/>
  <c r="A319" i="9"/>
  <c r="A314" i="9"/>
  <c r="A313" i="9"/>
  <c r="A322" i="9"/>
  <c r="D310" i="9"/>
  <c r="A335" i="9"/>
  <c r="A333" i="9"/>
  <c r="A332" i="9"/>
  <c r="A328" i="9"/>
  <c r="A325" i="9"/>
  <c r="A336" i="9"/>
  <c r="A334" i="9"/>
  <c r="A330" i="9"/>
  <c r="A329" i="9"/>
  <c r="A326" i="9"/>
  <c r="A331" i="9"/>
  <c r="A327" i="9"/>
  <c r="E324" i="9"/>
  <c r="D338" i="9"/>
  <c r="A364" i="9"/>
  <c r="A362" i="9"/>
  <c r="A358" i="9"/>
  <c r="A353" i="9"/>
  <c r="A363" i="9"/>
  <c r="A361" i="9"/>
  <c r="A360" i="9"/>
  <c r="A359" i="9"/>
  <c r="A357" i="9"/>
  <c r="A354" i="9"/>
  <c r="A356" i="9"/>
  <c r="A355" i="9"/>
  <c r="E352" i="9"/>
  <c r="A370" i="9"/>
  <c r="A367" i="9"/>
  <c r="A377" i="9"/>
  <c r="A375" i="9"/>
  <c r="A374" i="9"/>
  <c r="A373" i="9"/>
  <c r="A372" i="9"/>
  <c r="A371" i="9"/>
  <c r="A368" i="9"/>
  <c r="A378" i="9"/>
  <c r="A376" i="9"/>
  <c r="A369" i="9"/>
  <c r="E366" i="9"/>
  <c r="A389" i="9"/>
  <c r="A388" i="9"/>
  <c r="A392" i="9"/>
  <c r="A382" i="9"/>
  <c r="A391" i="9"/>
  <c r="A390" i="9"/>
  <c r="A387" i="9"/>
  <c r="A386" i="9"/>
  <c r="A385" i="9"/>
  <c r="A384" i="9"/>
  <c r="A383" i="9"/>
  <c r="A381" i="9"/>
  <c r="E380" i="9"/>
  <c r="E394" i="9"/>
  <c r="A416" i="9"/>
  <c r="A414" i="9"/>
  <c r="A412" i="9"/>
  <c r="A409" i="9"/>
  <c r="A420" i="9"/>
  <c r="A418" i="9"/>
  <c r="A417" i="9"/>
  <c r="A411" i="9"/>
  <c r="A419" i="9"/>
  <c r="A415" i="9"/>
  <c r="A413" i="9"/>
  <c r="A410" i="9"/>
  <c r="D408" i="9"/>
  <c r="D422" i="9"/>
  <c r="A43" i="2"/>
  <c r="A131" i="2"/>
  <c r="A89" i="2"/>
  <c r="A91" i="2"/>
  <c r="A9" i="2"/>
  <c r="A115" i="2"/>
  <c r="A24" i="2"/>
  <c r="A110" i="2"/>
  <c r="A68" i="2"/>
  <c r="A156" i="2"/>
  <c r="A28" i="2"/>
  <c r="A114" i="2"/>
  <c r="A30" i="2"/>
  <c r="A138" i="2"/>
  <c r="A14" i="9"/>
  <c r="A13" i="9"/>
  <c r="A12" i="9"/>
  <c r="A11" i="9"/>
  <c r="A10" i="9"/>
  <c r="A9" i="9"/>
  <c r="A8" i="9"/>
  <c r="A7" i="9"/>
  <c r="A6" i="9"/>
  <c r="A5" i="9"/>
  <c r="A4" i="9"/>
  <c r="A3" i="9"/>
  <c r="E16" i="9"/>
  <c r="E30" i="9"/>
  <c r="E58" i="9"/>
  <c r="E72" i="9"/>
  <c r="E86" i="9"/>
  <c r="E100" i="9"/>
  <c r="E114" i="9"/>
  <c r="D128" i="9"/>
  <c r="E142" i="9"/>
  <c r="A167" i="9"/>
  <c r="A168" i="9"/>
  <c r="A166" i="9"/>
  <c r="A165" i="9"/>
  <c r="A164" i="9"/>
  <c r="A163" i="9"/>
  <c r="A162" i="9"/>
  <c r="A161" i="9"/>
  <c r="A159" i="9"/>
  <c r="A158" i="9"/>
  <c r="A157" i="9"/>
  <c r="A160" i="9"/>
  <c r="D156" i="9"/>
  <c r="D170" i="9"/>
  <c r="A210" i="9"/>
  <c r="A209" i="9"/>
  <c r="A208" i="9"/>
  <c r="A207" i="9"/>
  <c r="A206" i="9"/>
  <c r="A205" i="9"/>
  <c r="A204" i="9"/>
  <c r="A203" i="9"/>
  <c r="A202" i="9"/>
  <c r="A201" i="9"/>
  <c r="A200" i="9"/>
  <c r="A199" i="9"/>
  <c r="D226" i="9"/>
  <c r="A251" i="9"/>
  <c r="A248" i="9"/>
  <c r="A252" i="9"/>
  <c r="A250" i="9"/>
  <c r="A246" i="9"/>
  <c r="A245" i="9"/>
  <c r="A244" i="9"/>
  <c r="A243" i="9"/>
  <c r="A242" i="9"/>
  <c r="A241" i="9"/>
  <c r="A249" i="9"/>
  <c r="A247" i="9"/>
  <c r="A264" i="9"/>
  <c r="A263" i="9"/>
  <c r="A266" i="9"/>
  <c r="A262" i="9"/>
  <c r="A261" i="9"/>
  <c r="A260" i="9"/>
  <c r="A259" i="9"/>
  <c r="A258" i="9"/>
  <c r="A257" i="9"/>
  <c r="A256" i="9"/>
  <c r="A255" i="9"/>
  <c r="A265" i="9"/>
  <c r="D254" i="9"/>
  <c r="A279" i="9"/>
  <c r="A276" i="9"/>
  <c r="A275" i="9"/>
  <c r="A274" i="9"/>
  <c r="A273" i="9"/>
  <c r="A270" i="9"/>
  <c r="A280" i="9"/>
  <c r="A272" i="9"/>
  <c r="A271" i="9"/>
  <c r="A269" i="9"/>
  <c r="A278" i="9"/>
  <c r="A277" i="9"/>
  <c r="A294" i="9"/>
  <c r="A285" i="9"/>
  <c r="A293" i="9"/>
  <c r="A292" i="9"/>
  <c r="A291" i="9"/>
  <c r="A290" i="9"/>
  <c r="A289" i="9"/>
  <c r="A288" i="9"/>
  <c r="A287" i="9"/>
  <c r="A286" i="9"/>
  <c r="A284" i="9"/>
  <c r="A283" i="9"/>
  <c r="E296" i="9"/>
  <c r="A346" i="9"/>
  <c r="A345" i="9"/>
  <c r="A340" i="9"/>
  <c r="A349" i="9"/>
  <c r="A347" i="9"/>
  <c r="A344" i="9"/>
  <c r="A343" i="9"/>
  <c r="A341" i="9"/>
  <c r="A339" i="9"/>
  <c r="A350" i="9"/>
  <c r="A348" i="9"/>
  <c r="A342" i="9"/>
  <c r="D380" i="9"/>
  <c r="A404" i="9"/>
  <c r="A403" i="9"/>
  <c r="A402" i="9"/>
  <c r="A398" i="9"/>
  <c r="A405" i="9"/>
  <c r="A400" i="9"/>
  <c r="A399" i="9"/>
  <c r="A396" i="9"/>
  <c r="A395" i="9"/>
  <c r="A406" i="9"/>
  <c r="A401" i="9"/>
  <c r="A397" i="9"/>
  <c r="E408" i="9"/>
  <c r="A434" i="9"/>
  <c r="A430" i="9"/>
  <c r="A424" i="9"/>
  <c r="A433" i="9"/>
  <c r="A432" i="9"/>
  <c r="A431" i="9"/>
  <c r="A429" i="9"/>
  <c r="A428" i="9"/>
  <c r="A427" i="9"/>
  <c r="A426" i="9"/>
  <c r="A425" i="9"/>
  <c r="A423" i="9"/>
  <c r="M23" i="11"/>
  <c r="K23" i="11"/>
  <c r="L22" i="11"/>
  <c r="I22" i="11"/>
  <c r="M21" i="11"/>
  <c r="K21" i="11"/>
  <c r="L20" i="11"/>
  <c r="I20" i="11"/>
  <c r="L19" i="11"/>
  <c r="I19" i="11"/>
  <c r="L18" i="11"/>
  <c r="I18" i="11"/>
  <c r="L17" i="11"/>
  <c r="I17" i="11"/>
  <c r="L16" i="11"/>
  <c r="I16" i="11"/>
  <c r="L15" i="11"/>
  <c r="I15" i="11"/>
  <c r="L14" i="11"/>
  <c r="I14" i="11"/>
  <c r="L13" i="11"/>
  <c r="I13" i="11"/>
  <c r="L12" i="11"/>
  <c r="I12" i="11"/>
  <c r="L23" i="11"/>
  <c r="I23" i="11"/>
  <c r="M22" i="11"/>
  <c r="K22" i="11"/>
  <c r="L21" i="11"/>
  <c r="I21" i="11"/>
  <c r="M20" i="11"/>
  <c r="K20" i="11"/>
  <c r="M19" i="11"/>
  <c r="K19" i="11"/>
  <c r="M18" i="11"/>
  <c r="K18" i="11"/>
  <c r="M17" i="11"/>
  <c r="K17" i="11"/>
  <c r="M16" i="11"/>
  <c r="K16" i="11"/>
  <c r="M15" i="11"/>
  <c r="K15" i="11"/>
  <c r="M14" i="11"/>
  <c r="K14" i="11"/>
  <c r="M13" i="11"/>
  <c r="K13" i="11"/>
  <c r="M12" i="11"/>
  <c r="K12" i="11"/>
  <c r="L53" i="11"/>
  <c r="I53" i="11"/>
  <c r="M52" i="11"/>
  <c r="K52" i="11"/>
  <c r="L51" i="11"/>
  <c r="I51" i="11"/>
  <c r="L50" i="11"/>
  <c r="I50" i="11"/>
  <c r="L49" i="11"/>
  <c r="I49" i="11"/>
  <c r="L48" i="11"/>
  <c r="I48" i="11"/>
  <c r="L47" i="11"/>
  <c r="I47" i="11"/>
  <c r="L46" i="11"/>
  <c r="I46" i="11"/>
  <c r="L45" i="11"/>
  <c r="I45" i="11"/>
  <c r="M44" i="11"/>
  <c r="K44" i="11"/>
  <c r="L43" i="11"/>
  <c r="I43" i="11"/>
  <c r="L42" i="11"/>
  <c r="I42" i="11"/>
  <c r="M53" i="11"/>
  <c r="K53" i="11"/>
  <c r="L52" i="11"/>
  <c r="I52" i="11"/>
  <c r="M51" i="11"/>
  <c r="K51" i="11"/>
  <c r="M50" i="11"/>
  <c r="K50" i="11"/>
  <c r="M49" i="11"/>
  <c r="K49" i="11"/>
  <c r="M48" i="11"/>
  <c r="K48" i="11"/>
  <c r="M47" i="11"/>
  <c r="K47" i="11"/>
  <c r="M46" i="11"/>
  <c r="K46" i="11"/>
  <c r="M45" i="11"/>
  <c r="K45" i="11"/>
  <c r="L44" i="11"/>
  <c r="I44" i="11"/>
  <c r="M43" i="11"/>
  <c r="K43" i="11"/>
  <c r="M42" i="11"/>
  <c r="K42" i="11"/>
  <c r="L68" i="11"/>
  <c r="I68" i="11"/>
  <c r="M67" i="11"/>
  <c r="K67" i="11"/>
  <c r="L66" i="11"/>
  <c r="I66" i="11"/>
  <c r="L65" i="11"/>
  <c r="I65" i="11"/>
  <c r="L64" i="11"/>
  <c r="I64" i="11"/>
  <c r="L63" i="11"/>
  <c r="I63" i="11"/>
  <c r="L62" i="11"/>
  <c r="I62" i="11"/>
  <c r="L61" i="11"/>
  <c r="I61" i="11"/>
  <c r="L60" i="11"/>
  <c r="I60" i="11"/>
  <c r="M59" i="11"/>
  <c r="K59" i="11"/>
  <c r="L58" i="11"/>
  <c r="I58" i="11"/>
  <c r="L57" i="11"/>
  <c r="I57" i="11"/>
  <c r="M68" i="11"/>
  <c r="K68" i="11"/>
  <c r="L67" i="11"/>
  <c r="I67" i="11"/>
  <c r="M66" i="11"/>
  <c r="K66" i="11"/>
  <c r="M65" i="11"/>
  <c r="K65" i="11"/>
  <c r="M64" i="11"/>
  <c r="K64" i="11"/>
  <c r="M63" i="11"/>
  <c r="K63" i="11"/>
  <c r="M62" i="11"/>
  <c r="K62" i="11"/>
  <c r="M61" i="11"/>
  <c r="K61" i="11"/>
  <c r="M60" i="11"/>
  <c r="K60" i="11"/>
  <c r="L59" i="11"/>
  <c r="I59" i="11"/>
  <c r="M58" i="11"/>
  <c r="K58" i="11"/>
  <c r="M57" i="11"/>
  <c r="K57" i="11"/>
  <c r="M83" i="11"/>
  <c r="K83" i="11"/>
  <c r="L82" i="11"/>
  <c r="I82" i="11"/>
  <c r="M81" i="11"/>
  <c r="K81" i="11"/>
  <c r="M80" i="11"/>
  <c r="K80" i="11"/>
  <c r="M79" i="11"/>
  <c r="K79" i="11"/>
  <c r="M78" i="11"/>
  <c r="K78" i="11"/>
  <c r="M77" i="11"/>
  <c r="K77" i="11"/>
  <c r="M76" i="11"/>
  <c r="K76" i="11"/>
  <c r="M75" i="11"/>
  <c r="K75" i="11"/>
  <c r="L74" i="11"/>
  <c r="I74" i="11"/>
  <c r="L73" i="11"/>
  <c r="I73" i="11"/>
  <c r="M72" i="11"/>
  <c r="K72" i="11"/>
  <c r="L83" i="11"/>
  <c r="I83" i="11"/>
  <c r="M82" i="11"/>
  <c r="K82" i="11"/>
  <c r="L81" i="11"/>
  <c r="I81" i="11"/>
  <c r="L80" i="11"/>
  <c r="I80" i="11"/>
  <c r="L79" i="11"/>
  <c r="I79" i="11"/>
  <c r="L78" i="11"/>
  <c r="I78" i="11"/>
  <c r="L77" i="11"/>
  <c r="I77" i="11"/>
  <c r="L76" i="11"/>
  <c r="I76" i="11"/>
  <c r="L75" i="11"/>
  <c r="I75" i="11"/>
  <c r="M74" i="11"/>
  <c r="K74" i="11"/>
  <c r="M73" i="11"/>
  <c r="K73" i="11"/>
  <c r="L72" i="11"/>
  <c r="I72" i="11"/>
  <c r="M113" i="11"/>
  <c r="K113" i="11"/>
  <c r="L112" i="11"/>
  <c r="I112" i="11"/>
  <c r="M111" i="11"/>
  <c r="K111" i="11"/>
  <c r="M110" i="11"/>
  <c r="K110" i="11"/>
  <c r="M109" i="11"/>
  <c r="K109" i="11"/>
  <c r="M108" i="11"/>
  <c r="K108" i="11"/>
  <c r="M107" i="11"/>
  <c r="K107" i="11"/>
  <c r="M106" i="11"/>
  <c r="K106" i="11"/>
  <c r="M105" i="11"/>
  <c r="K105" i="11"/>
  <c r="M104" i="11"/>
  <c r="K104" i="11"/>
  <c r="M103" i="11"/>
  <c r="K103" i="11"/>
  <c r="L102" i="11"/>
  <c r="I102" i="11"/>
  <c r="L113" i="11"/>
  <c r="I113" i="11"/>
  <c r="M112" i="11"/>
  <c r="K112" i="11"/>
  <c r="L111" i="11"/>
  <c r="I111" i="11"/>
  <c r="L110" i="11"/>
  <c r="I110" i="11"/>
  <c r="L109" i="11"/>
  <c r="I109" i="11"/>
  <c r="L108" i="11"/>
  <c r="I108" i="11"/>
  <c r="L107" i="11"/>
  <c r="I107" i="11"/>
  <c r="L106" i="11"/>
  <c r="I106" i="11"/>
  <c r="L105" i="11"/>
  <c r="I105" i="11"/>
  <c r="L104" i="11"/>
  <c r="I104" i="11"/>
  <c r="L103" i="11"/>
  <c r="I103" i="11"/>
  <c r="M102" i="11"/>
  <c r="K102" i="11"/>
  <c r="L143" i="11"/>
  <c r="I143" i="11"/>
  <c r="M142" i="11"/>
  <c r="K142" i="11"/>
  <c r="L141" i="11"/>
  <c r="I141" i="11"/>
  <c r="L140" i="11"/>
  <c r="I140" i="11"/>
  <c r="L139" i="11"/>
  <c r="I139" i="11"/>
  <c r="L138" i="11"/>
  <c r="I138" i="11"/>
  <c r="L137" i="11"/>
  <c r="I137" i="11"/>
  <c r="L136" i="11"/>
  <c r="I136" i="11"/>
  <c r="L135" i="11"/>
  <c r="I135" i="11"/>
  <c r="L134" i="11"/>
  <c r="I134" i="11"/>
  <c r="L133" i="11"/>
  <c r="I133" i="11"/>
  <c r="M132" i="11"/>
  <c r="K132" i="11"/>
  <c r="M143" i="11"/>
  <c r="K143" i="11"/>
  <c r="L142" i="11"/>
  <c r="I142" i="11"/>
  <c r="M141" i="11"/>
  <c r="K141" i="11"/>
  <c r="M140" i="11"/>
  <c r="K140" i="11"/>
  <c r="M139" i="11"/>
  <c r="K139" i="11"/>
  <c r="M138" i="11"/>
  <c r="K138" i="11"/>
  <c r="M137" i="11"/>
  <c r="K137" i="11"/>
  <c r="M136" i="11"/>
  <c r="K136" i="11"/>
  <c r="M135" i="11"/>
  <c r="K135" i="11"/>
  <c r="M134" i="11"/>
  <c r="K134" i="11"/>
  <c r="M133" i="11"/>
  <c r="K133" i="11"/>
  <c r="L132" i="11"/>
  <c r="I132" i="11"/>
  <c r="L158" i="11"/>
  <c r="I158" i="11"/>
  <c r="M157" i="11"/>
  <c r="K157" i="11"/>
  <c r="L156" i="11"/>
  <c r="I156" i="11"/>
  <c r="L155" i="11"/>
  <c r="I155" i="11"/>
  <c r="L154" i="11"/>
  <c r="I154" i="11"/>
  <c r="L153" i="11"/>
  <c r="I153" i="11"/>
  <c r="L152" i="11"/>
  <c r="I152" i="11"/>
  <c r="L151" i="11"/>
  <c r="I151" i="11"/>
  <c r="L150" i="11"/>
  <c r="I150" i="11"/>
  <c r="L149" i="11"/>
  <c r="I149" i="11"/>
  <c r="L148" i="11"/>
  <c r="I148" i="11"/>
  <c r="M147" i="11"/>
  <c r="K147" i="11"/>
  <c r="M158" i="11"/>
  <c r="K158" i="11"/>
  <c r="L157" i="11"/>
  <c r="I157" i="11"/>
  <c r="M156" i="11"/>
  <c r="K156" i="11"/>
  <c r="M155" i="11"/>
  <c r="K155" i="11"/>
  <c r="M154" i="11"/>
  <c r="K154" i="11"/>
  <c r="M153" i="11"/>
  <c r="K153" i="11"/>
  <c r="M152" i="11"/>
  <c r="K152" i="11"/>
  <c r="M151" i="11"/>
  <c r="K151" i="11"/>
  <c r="M150" i="11"/>
  <c r="K150" i="11"/>
  <c r="M149" i="11"/>
  <c r="K149" i="11"/>
  <c r="M148" i="11"/>
  <c r="K148" i="11"/>
  <c r="L147" i="11"/>
  <c r="I147" i="11"/>
  <c r="L173" i="11"/>
  <c r="I173" i="11"/>
  <c r="M172" i="11"/>
  <c r="K172" i="11"/>
  <c r="L171" i="11"/>
  <c r="I171" i="11"/>
  <c r="M170" i="11"/>
  <c r="K170" i="11"/>
  <c r="L169" i="11"/>
  <c r="I169" i="11"/>
  <c r="L168" i="11"/>
  <c r="I168" i="11"/>
  <c r="L167" i="11"/>
  <c r="I167" i="11"/>
  <c r="M166" i="11"/>
  <c r="K166" i="11"/>
  <c r="M165" i="11"/>
  <c r="K165" i="11"/>
  <c r="L164" i="11"/>
  <c r="I164" i="11"/>
  <c r="L163" i="11"/>
  <c r="I163" i="11"/>
  <c r="M162" i="11"/>
  <c r="K162" i="11"/>
  <c r="M173" i="11"/>
  <c r="K173" i="11"/>
  <c r="L172" i="11"/>
  <c r="I172" i="11"/>
  <c r="M171" i="11"/>
  <c r="K171" i="11"/>
  <c r="L170" i="11"/>
  <c r="I170" i="11"/>
  <c r="M169" i="11"/>
  <c r="K169" i="11"/>
  <c r="M168" i="11"/>
  <c r="K168" i="11"/>
  <c r="M167" i="11"/>
  <c r="K167" i="11"/>
  <c r="L166" i="11"/>
  <c r="I166" i="11"/>
  <c r="L165" i="11"/>
  <c r="I165" i="11"/>
  <c r="M164" i="11"/>
  <c r="K164" i="11"/>
  <c r="M163" i="11"/>
  <c r="K163" i="11"/>
  <c r="L162" i="11"/>
  <c r="I162" i="11"/>
  <c r="L203" i="11"/>
  <c r="I203" i="11"/>
  <c r="M202" i="11"/>
  <c r="K202" i="11"/>
  <c r="L201" i="11"/>
  <c r="I201" i="11"/>
  <c r="L200" i="11"/>
  <c r="I200" i="11"/>
  <c r="L199" i="11"/>
  <c r="I199" i="11"/>
  <c r="L198" i="11"/>
  <c r="I198" i="11"/>
  <c r="L197" i="11"/>
  <c r="I197" i="11"/>
  <c r="L196" i="11"/>
  <c r="I196" i="11"/>
  <c r="L195" i="11"/>
  <c r="I195" i="11"/>
  <c r="L194" i="11"/>
  <c r="I194" i="11"/>
  <c r="L193" i="11"/>
  <c r="I193" i="11"/>
  <c r="L192" i="11"/>
  <c r="I192" i="11"/>
  <c r="M203" i="11"/>
  <c r="K203" i="11"/>
  <c r="L202" i="11"/>
  <c r="I202" i="11"/>
  <c r="M201" i="11"/>
  <c r="K201" i="11"/>
  <c r="M200" i="11"/>
  <c r="K200" i="11"/>
  <c r="M199" i="11"/>
  <c r="K199" i="11"/>
  <c r="M198" i="11"/>
  <c r="K198" i="11"/>
  <c r="M197" i="11"/>
  <c r="K197" i="11"/>
  <c r="M196" i="11"/>
  <c r="K196" i="11"/>
  <c r="M195" i="11"/>
  <c r="K195" i="11"/>
  <c r="M194" i="11"/>
  <c r="K194" i="11"/>
  <c r="M193" i="11"/>
  <c r="K193" i="11"/>
  <c r="M192" i="11"/>
  <c r="K192" i="11"/>
  <c r="L218" i="11"/>
  <c r="I218" i="11"/>
  <c r="M217" i="11"/>
  <c r="K217" i="11"/>
  <c r="L216" i="11"/>
  <c r="I216" i="11"/>
  <c r="M215" i="11"/>
  <c r="K215" i="11"/>
  <c r="M214" i="11"/>
  <c r="K214" i="11"/>
  <c r="L213" i="11"/>
  <c r="I213" i="11"/>
  <c r="L212" i="11"/>
  <c r="I212" i="11"/>
  <c r="L211" i="11"/>
  <c r="I211" i="11"/>
  <c r="L210" i="11"/>
  <c r="I210" i="11"/>
  <c r="M209" i="11"/>
  <c r="K209" i="11"/>
  <c r="L208" i="11"/>
  <c r="I208" i="11"/>
  <c r="L207" i="11"/>
  <c r="I207" i="11"/>
  <c r="M218" i="11"/>
  <c r="K218" i="11"/>
  <c r="L217" i="11"/>
  <c r="I217" i="11"/>
  <c r="M216" i="11"/>
  <c r="K216" i="11"/>
  <c r="L215" i="11"/>
  <c r="I215" i="11"/>
  <c r="L214" i="11"/>
  <c r="I214" i="11"/>
  <c r="M213" i="11"/>
  <c r="K213" i="11"/>
  <c r="M212" i="11"/>
  <c r="K212" i="11"/>
  <c r="M211" i="11"/>
  <c r="K211" i="11"/>
  <c r="M210" i="11"/>
  <c r="K210" i="11"/>
  <c r="L209" i="11"/>
  <c r="I209" i="11"/>
  <c r="M208" i="11"/>
  <c r="K208" i="11"/>
  <c r="M207" i="11"/>
  <c r="K207" i="11"/>
  <c r="M233" i="11"/>
  <c r="K233" i="11"/>
  <c r="L232" i="11"/>
  <c r="I232" i="11"/>
  <c r="M231" i="11"/>
  <c r="K231" i="11"/>
  <c r="L230" i="11"/>
  <c r="I230" i="11"/>
  <c r="M229" i="11"/>
  <c r="K229" i="11"/>
  <c r="M228" i="11"/>
  <c r="K228" i="11"/>
  <c r="M227" i="11"/>
  <c r="K227" i="11"/>
  <c r="M226" i="11"/>
  <c r="K226" i="11"/>
  <c r="M225" i="11"/>
  <c r="K225" i="11"/>
  <c r="L224" i="11"/>
  <c r="I224" i="11"/>
  <c r="L223" i="11"/>
  <c r="I223" i="11"/>
  <c r="M222" i="11"/>
  <c r="K222" i="11"/>
  <c r="L233" i="11"/>
  <c r="I233" i="11"/>
  <c r="M232" i="11"/>
  <c r="K232" i="11"/>
  <c r="L231" i="11"/>
  <c r="I231" i="11"/>
  <c r="M230" i="11"/>
  <c r="K230" i="11"/>
  <c r="L229" i="11"/>
  <c r="I229" i="11"/>
  <c r="L228" i="11"/>
  <c r="I228" i="11"/>
  <c r="L227" i="11"/>
  <c r="I227" i="11"/>
  <c r="L226" i="11"/>
  <c r="I226" i="11"/>
  <c r="L225" i="11"/>
  <c r="I225" i="11"/>
  <c r="M224" i="11"/>
  <c r="K224" i="11"/>
  <c r="M223" i="11"/>
  <c r="K223" i="11"/>
  <c r="L222" i="11"/>
  <c r="I222" i="11"/>
  <c r="L278" i="11"/>
  <c r="I278" i="11"/>
  <c r="M277" i="11"/>
  <c r="K277" i="11"/>
  <c r="L276" i="11"/>
  <c r="I276" i="11"/>
  <c r="M275" i="11"/>
  <c r="K275" i="11"/>
  <c r="M274" i="11"/>
  <c r="K274" i="11"/>
  <c r="L273" i="11"/>
  <c r="I273" i="11"/>
  <c r="L272" i="11"/>
  <c r="I272" i="11"/>
  <c r="L271" i="11"/>
  <c r="I271" i="11"/>
  <c r="L270" i="11"/>
  <c r="I270" i="11"/>
  <c r="L269" i="11"/>
  <c r="I269" i="11"/>
  <c r="M268" i="11"/>
  <c r="K268" i="11"/>
  <c r="L267" i="11"/>
  <c r="I267" i="11"/>
  <c r="M278" i="11"/>
  <c r="K278" i="11"/>
  <c r="L277" i="11"/>
  <c r="I277" i="11"/>
  <c r="M276" i="11"/>
  <c r="K276" i="11"/>
  <c r="L275" i="11"/>
  <c r="I275" i="11"/>
  <c r="L274" i="11"/>
  <c r="I274" i="11"/>
  <c r="M273" i="11"/>
  <c r="K273" i="11"/>
  <c r="M272" i="11"/>
  <c r="K272" i="11"/>
  <c r="M271" i="11"/>
  <c r="K271" i="11"/>
  <c r="M270" i="11"/>
  <c r="K270" i="11"/>
  <c r="M269" i="11"/>
  <c r="K269" i="11"/>
  <c r="L268" i="11"/>
  <c r="I268" i="11"/>
  <c r="M267" i="11"/>
  <c r="K267" i="11"/>
  <c r="L293" i="11"/>
  <c r="I293" i="11"/>
  <c r="M292" i="11"/>
  <c r="K292" i="11"/>
  <c r="L291" i="11"/>
  <c r="I291" i="11"/>
  <c r="L290" i="11"/>
  <c r="I290" i="11"/>
  <c r="L289" i="11"/>
  <c r="I289" i="11"/>
  <c r="L288" i="11"/>
  <c r="I288" i="11"/>
  <c r="L287" i="11"/>
  <c r="I287" i="11"/>
  <c r="L286" i="11"/>
  <c r="I286" i="11"/>
  <c r="L285" i="11"/>
  <c r="I285" i="11"/>
  <c r="L284" i="11"/>
  <c r="I284" i="11"/>
  <c r="L283" i="11"/>
  <c r="I283" i="11"/>
  <c r="L282" i="11"/>
  <c r="I282" i="11"/>
  <c r="M293" i="11"/>
  <c r="K293" i="11"/>
  <c r="L292" i="11"/>
  <c r="I292" i="11"/>
  <c r="M291" i="11"/>
  <c r="K291" i="11"/>
  <c r="M290" i="11"/>
  <c r="K290" i="11"/>
  <c r="M289" i="11"/>
  <c r="K289" i="11"/>
  <c r="M288" i="11"/>
  <c r="K288" i="11"/>
  <c r="M287" i="11"/>
  <c r="K287" i="11"/>
  <c r="M286" i="11"/>
  <c r="K286" i="11"/>
  <c r="M285" i="11"/>
  <c r="K285" i="11"/>
  <c r="M284" i="11"/>
  <c r="K284" i="11"/>
  <c r="M283" i="11"/>
  <c r="K283" i="11"/>
  <c r="M282" i="11"/>
  <c r="K282" i="11"/>
  <c r="L308" i="11"/>
  <c r="I308" i="11"/>
  <c r="M308" i="11"/>
  <c r="L307" i="11"/>
  <c r="I307" i="11"/>
  <c r="M306" i="11"/>
  <c r="K306" i="11"/>
  <c r="M305" i="11"/>
  <c r="K305" i="11"/>
  <c r="M304" i="11"/>
  <c r="K304" i="11"/>
  <c r="L303" i="11"/>
  <c r="I303" i="11"/>
  <c r="L302" i="11"/>
  <c r="I302" i="11"/>
  <c r="L301" i="11"/>
  <c r="I301" i="11"/>
  <c r="L300" i="11"/>
  <c r="I300" i="11"/>
  <c r="M299" i="11"/>
  <c r="K299" i="11"/>
  <c r="M298" i="11"/>
  <c r="K298" i="11"/>
  <c r="L297" i="11"/>
  <c r="I297" i="11"/>
  <c r="K308" i="11"/>
  <c r="M307" i="11"/>
  <c r="K307" i="11"/>
  <c r="L306" i="11"/>
  <c r="I306" i="11"/>
  <c r="L305" i="11"/>
  <c r="I305" i="11"/>
  <c r="L304" i="11"/>
  <c r="I304" i="11"/>
  <c r="M303" i="11"/>
  <c r="K303" i="11"/>
  <c r="M302" i="11"/>
  <c r="K302" i="11"/>
  <c r="M301" i="11"/>
  <c r="K301" i="11"/>
  <c r="M300" i="11"/>
  <c r="K300" i="11"/>
  <c r="L299" i="11"/>
  <c r="I299" i="11"/>
  <c r="L298" i="11"/>
  <c r="I298" i="11"/>
  <c r="M297" i="11"/>
  <c r="K297" i="11"/>
  <c r="L38" i="11"/>
  <c r="I38" i="11"/>
  <c r="M37" i="11"/>
  <c r="K37" i="11"/>
  <c r="L36" i="11"/>
  <c r="I36" i="11"/>
  <c r="M35" i="11"/>
  <c r="K35" i="11"/>
  <c r="M34" i="11"/>
  <c r="K34" i="11"/>
  <c r="M33" i="11"/>
  <c r="K33" i="11"/>
  <c r="M32" i="11"/>
  <c r="K32" i="11"/>
  <c r="M31" i="11"/>
  <c r="K31" i="11"/>
  <c r="M30" i="11"/>
  <c r="K30" i="11"/>
  <c r="M29" i="11"/>
  <c r="K29" i="11"/>
  <c r="M28" i="11"/>
  <c r="K28" i="11"/>
  <c r="M27" i="11"/>
  <c r="K27" i="11"/>
  <c r="M38" i="11"/>
  <c r="K38" i="11"/>
  <c r="L37" i="11"/>
  <c r="I37" i="11"/>
  <c r="M36" i="11"/>
  <c r="K36" i="11"/>
  <c r="L35" i="11"/>
  <c r="I35" i="11"/>
  <c r="L34" i="11"/>
  <c r="I34" i="11"/>
  <c r="L33" i="11"/>
  <c r="I33" i="11"/>
  <c r="L32" i="11"/>
  <c r="I32" i="11"/>
  <c r="L31" i="11"/>
  <c r="I31" i="11"/>
  <c r="L30" i="11"/>
  <c r="I30" i="11"/>
  <c r="L29" i="11"/>
  <c r="I29" i="11"/>
  <c r="L28" i="11"/>
  <c r="I28" i="11"/>
  <c r="L27" i="11"/>
  <c r="I27" i="11"/>
  <c r="L98" i="11"/>
  <c r="I98" i="11"/>
  <c r="M97" i="11"/>
  <c r="K97" i="11"/>
  <c r="L96" i="11"/>
  <c r="I96" i="11"/>
  <c r="L95" i="11"/>
  <c r="I95" i="11"/>
  <c r="L94" i="11"/>
  <c r="I94" i="11"/>
  <c r="L93" i="11"/>
  <c r="I93" i="11"/>
  <c r="L92" i="11"/>
  <c r="I92" i="11"/>
  <c r="L91" i="11"/>
  <c r="I91" i="11"/>
  <c r="L90" i="11"/>
  <c r="I90" i="11"/>
  <c r="M89" i="11"/>
  <c r="K89" i="11"/>
  <c r="M88" i="11"/>
  <c r="K88" i="11"/>
  <c r="L87" i="11"/>
  <c r="I87" i="11"/>
  <c r="M98" i="11"/>
  <c r="K98" i="11"/>
  <c r="L97" i="11"/>
  <c r="I97" i="11"/>
  <c r="M96" i="11"/>
  <c r="K96" i="11"/>
  <c r="M95" i="11"/>
  <c r="K95" i="11"/>
  <c r="M94" i="11"/>
  <c r="K94" i="11"/>
  <c r="M93" i="11"/>
  <c r="K93" i="11"/>
  <c r="M92" i="11"/>
  <c r="K92" i="11"/>
  <c r="M91" i="11"/>
  <c r="K91" i="11"/>
  <c r="M90" i="11"/>
  <c r="K90" i="11"/>
  <c r="L89" i="11"/>
  <c r="I89" i="11"/>
  <c r="L88" i="11"/>
  <c r="I88" i="11"/>
  <c r="M87" i="11"/>
  <c r="K87" i="11"/>
  <c r="L128" i="11"/>
  <c r="I128" i="11"/>
  <c r="M127" i="11"/>
  <c r="K127" i="11"/>
  <c r="L126" i="11"/>
  <c r="I126" i="11"/>
  <c r="L125" i="11"/>
  <c r="I125" i="11"/>
  <c r="L124" i="11"/>
  <c r="I124" i="11"/>
  <c r="L123" i="11"/>
  <c r="I123" i="11"/>
  <c r="L122" i="11"/>
  <c r="I122" i="11"/>
  <c r="L121" i="11"/>
  <c r="I121" i="11"/>
  <c r="L120" i="11"/>
  <c r="I120" i="11"/>
  <c r="L119" i="11"/>
  <c r="I119" i="11"/>
  <c r="L118" i="11"/>
  <c r="I118" i="11"/>
  <c r="M117" i="11"/>
  <c r="K117" i="11"/>
  <c r="M128" i="11"/>
  <c r="K128" i="11"/>
  <c r="L127" i="11"/>
  <c r="I127" i="11"/>
  <c r="M126" i="11"/>
  <c r="K126" i="11"/>
  <c r="M125" i="11"/>
  <c r="K125" i="11"/>
  <c r="M124" i="11"/>
  <c r="K124" i="11"/>
  <c r="M123" i="11"/>
  <c r="K123" i="11"/>
  <c r="M122" i="11"/>
  <c r="K122" i="11"/>
  <c r="M121" i="11"/>
  <c r="K121" i="11"/>
  <c r="M120" i="11"/>
  <c r="K120" i="11"/>
  <c r="M119" i="11"/>
  <c r="K119" i="11"/>
  <c r="M118" i="11"/>
  <c r="K118" i="11"/>
  <c r="L117" i="11"/>
  <c r="I117" i="11"/>
  <c r="M248" i="11"/>
  <c r="K248" i="11"/>
  <c r="L247" i="11"/>
  <c r="I247" i="11"/>
  <c r="M246" i="11"/>
  <c r="K246" i="11"/>
  <c r="M245" i="11"/>
  <c r="K245" i="11"/>
  <c r="M244" i="11"/>
  <c r="K244" i="11"/>
  <c r="M243" i="11"/>
  <c r="K243" i="11"/>
  <c r="M242" i="11"/>
  <c r="K242" i="11"/>
  <c r="M241" i="11"/>
  <c r="K241" i="11"/>
  <c r="M240" i="11"/>
  <c r="K240" i="11"/>
  <c r="M239" i="11"/>
  <c r="K239" i="11"/>
  <c r="M238" i="11"/>
  <c r="K238" i="11"/>
  <c r="M237" i="11"/>
  <c r="K237" i="11"/>
  <c r="L248" i="11"/>
  <c r="I248" i="11"/>
  <c r="M247" i="11"/>
  <c r="K247" i="11"/>
  <c r="L246" i="11"/>
  <c r="I246" i="11"/>
  <c r="L245" i="11"/>
  <c r="I245" i="11"/>
  <c r="L244" i="11"/>
  <c r="I244" i="11"/>
  <c r="L243" i="11"/>
  <c r="I243" i="11"/>
  <c r="L242" i="11"/>
  <c r="I242" i="11"/>
  <c r="L241" i="11"/>
  <c r="I241" i="11"/>
  <c r="L240" i="11"/>
  <c r="I240" i="11"/>
  <c r="L239" i="11"/>
  <c r="I239" i="11"/>
  <c r="L238" i="11"/>
  <c r="I238" i="11"/>
  <c r="L237" i="11"/>
  <c r="I237" i="11"/>
  <c r="L263" i="11"/>
  <c r="I263" i="11"/>
  <c r="M262" i="11"/>
  <c r="K262" i="11"/>
  <c r="L261" i="11"/>
  <c r="I261" i="11"/>
  <c r="M260" i="11"/>
  <c r="K260" i="11"/>
  <c r="M259" i="11"/>
  <c r="K259" i="11"/>
  <c r="M258" i="11"/>
  <c r="K258" i="11"/>
  <c r="M257" i="11"/>
  <c r="K257" i="11"/>
  <c r="M256" i="11"/>
  <c r="K256" i="11"/>
  <c r="M255" i="11"/>
  <c r="K255" i="11"/>
  <c r="L254" i="11"/>
  <c r="I254" i="11"/>
  <c r="M253" i="11"/>
  <c r="K253" i="11"/>
  <c r="M252" i="11"/>
  <c r="K252" i="11"/>
  <c r="M263" i="11"/>
  <c r="K263" i="11"/>
  <c r="L262" i="11"/>
  <c r="I262" i="11"/>
  <c r="M261" i="11"/>
  <c r="K261" i="11"/>
  <c r="L260" i="11"/>
  <c r="I260" i="11"/>
  <c r="L259" i="11"/>
  <c r="I259" i="11"/>
  <c r="L258" i="11"/>
  <c r="I258" i="11"/>
  <c r="L257" i="11"/>
  <c r="I257" i="11"/>
  <c r="L256" i="11"/>
  <c r="I256" i="11"/>
  <c r="L255" i="11"/>
  <c r="I255" i="11"/>
  <c r="M254" i="11"/>
  <c r="K254" i="11"/>
  <c r="L253" i="11"/>
  <c r="I253" i="11"/>
  <c r="L252" i="11"/>
  <c r="I252" i="11"/>
  <c r="L323" i="11"/>
  <c r="I323" i="11"/>
  <c r="M323" i="11"/>
  <c r="K323" i="11"/>
  <c r="L322" i="11"/>
  <c r="I322" i="11"/>
  <c r="M321" i="11"/>
  <c r="K321" i="11"/>
  <c r="L320" i="11"/>
  <c r="I320" i="11"/>
  <c r="L319" i="11"/>
  <c r="I319" i="11"/>
  <c r="L318" i="11"/>
  <c r="I318" i="11"/>
  <c r="L317" i="11"/>
  <c r="I317" i="11"/>
  <c r="L316" i="11"/>
  <c r="I316" i="11"/>
  <c r="L315" i="11"/>
  <c r="I315" i="11"/>
  <c r="L314" i="11"/>
  <c r="I314" i="11"/>
  <c r="L313" i="11"/>
  <c r="I313" i="11"/>
  <c r="L312" i="11"/>
  <c r="I312" i="11"/>
  <c r="K322" i="11"/>
  <c r="L321" i="11"/>
  <c r="M320" i="11"/>
  <c r="K319" i="11"/>
  <c r="M318" i="11"/>
  <c r="K317" i="11"/>
  <c r="M316" i="11"/>
  <c r="K315" i="11"/>
  <c r="M314" i="11"/>
  <c r="K313" i="11"/>
  <c r="M312" i="11"/>
  <c r="M322" i="11"/>
  <c r="I321" i="11"/>
  <c r="K320" i="11"/>
  <c r="M319" i="11"/>
  <c r="K318" i="11"/>
  <c r="M317" i="11"/>
  <c r="K316" i="11"/>
  <c r="M315" i="11"/>
  <c r="K314" i="11"/>
  <c r="M313" i="11"/>
  <c r="K312" i="11"/>
  <c r="M338" i="11"/>
  <c r="K338" i="11"/>
  <c r="L337" i="11"/>
  <c r="I337" i="11"/>
  <c r="M336" i="11"/>
  <c r="K336" i="11"/>
  <c r="L335" i="11"/>
  <c r="I335" i="11"/>
  <c r="L334" i="11"/>
  <c r="I334" i="11"/>
  <c r="L333" i="11"/>
  <c r="I333" i="11"/>
  <c r="L332" i="11"/>
  <c r="I332" i="11"/>
  <c r="L331" i="11"/>
  <c r="I331" i="11"/>
  <c r="L330" i="11"/>
  <c r="I330" i="11"/>
  <c r="L329" i="11"/>
  <c r="I329" i="11"/>
  <c r="L328" i="11"/>
  <c r="I328" i="11"/>
  <c r="L327" i="11"/>
  <c r="I327" i="11"/>
  <c r="L338" i="11"/>
  <c r="I338" i="11"/>
  <c r="M337" i="11"/>
  <c r="K337" i="11"/>
  <c r="L336" i="11"/>
  <c r="I336" i="11"/>
  <c r="M335" i="11"/>
  <c r="K335" i="11"/>
  <c r="M334" i="11"/>
  <c r="K334" i="11"/>
  <c r="M333" i="11"/>
  <c r="K333" i="11"/>
  <c r="M332" i="11"/>
  <c r="K332" i="11"/>
  <c r="M331" i="11"/>
  <c r="K331" i="11"/>
  <c r="M330" i="11"/>
  <c r="K330" i="11"/>
  <c r="M329" i="11"/>
  <c r="K329" i="11"/>
  <c r="M328" i="11"/>
  <c r="K328" i="11"/>
  <c r="M327" i="11"/>
  <c r="K327" i="11"/>
  <c r="L398" i="11"/>
  <c r="I398" i="11"/>
  <c r="M397" i="11"/>
  <c r="K397" i="11"/>
  <c r="L396" i="11"/>
  <c r="I396" i="11"/>
  <c r="L395" i="11"/>
  <c r="I395" i="11"/>
  <c r="L394" i="11"/>
  <c r="I394" i="11"/>
  <c r="L393" i="11"/>
  <c r="I393" i="11"/>
  <c r="L392" i="11"/>
  <c r="I392" i="11"/>
  <c r="L391" i="11"/>
  <c r="I391" i="11"/>
  <c r="L390" i="11"/>
  <c r="I390" i="11"/>
  <c r="M389" i="11"/>
  <c r="K389" i="11"/>
  <c r="L388" i="11"/>
  <c r="I388" i="11"/>
  <c r="L387" i="11"/>
  <c r="I387" i="11"/>
  <c r="M398" i="11"/>
  <c r="K398" i="11"/>
  <c r="L397" i="11"/>
  <c r="I397" i="11"/>
  <c r="M396" i="11"/>
  <c r="K396" i="11"/>
  <c r="M395" i="11"/>
  <c r="K395" i="11"/>
  <c r="M394" i="11"/>
  <c r="K394" i="11"/>
  <c r="M393" i="11"/>
  <c r="K393" i="11"/>
  <c r="M392" i="11"/>
  <c r="K392" i="11"/>
  <c r="M391" i="11"/>
  <c r="K391" i="11"/>
  <c r="M390" i="11"/>
  <c r="K390" i="11"/>
  <c r="L389" i="11"/>
  <c r="I389" i="11"/>
  <c r="M388" i="11"/>
  <c r="K388" i="11"/>
  <c r="M387" i="11"/>
  <c r="K387" i="11"/>
  <c r="L413" i="11"/>
  <c r="I413" i="11"/>
  <c r="M412" i="11"/>
  <c r="K412" i="11"/>
  <c r="L411" i="11"/>
  <c r="I411" i="11"/>
  <c r="L410" i="11"/>
  <c r="I410" i="11"/>
  <c r="L409" i="11"/>
  <c r="I409" i="11"/>
  <c r="L408" i="11"/>
  <c r="I408" i="11"/>
  <c r="L407" i="11"/>
  <c r="I407" i="11"/>
  <c r="L406" i="11"/>
  <c r="I406" i="11"/>
  <c r="L405" i="11"/>
  <c r="I405" i="11"/>
  <c r="L404" i="11"/>
  <c r="I404" i="11"/>
  <c r="M403" i="11"/>
  <c r="K403" i="11"/>
  <c r="L402" i="11"/>
  <c r="I402" i="11"/>
  <c r="M413" i="11"/>
  <c r="K413" i="11"/>
  <c r="L412" i="11"/>
  <c r="I412" i="11"/>
  <c r="M411" i="11"/>
  <c r="K411" i="11"/>
  <c r="M410" i="11"/>
  <c r="K410" i="11"/>
  <c r="M409" i="11"/>
  <c r="K409" i="11"/>
  <c r="M408" i="11"/>
  <c r="K408" i="11"/>
  <c r="M407" i="11"/>
  <c r="K407" i="11"/>
  <c r="M406" i="11"/>
  <c r="K406" i="11"/>
  <c r="M405" i="11"/>
  <c r="K405" i="11"/>
  <c r="M404" i="11"/>
  <c r="K404" i="11"/>
  <c r="L403" i="11"/>
  <c r="I403" i="11"/>
  <c r="M402" i="11"/>
  <c r="K402" i="11"/>
  <c r="M428" i="11"/>
  <c r="K428" i="11"/>
  <c r="L427" i="11"/>
  <c r="I427" i="11"/>
  <c r="M426" i="11"/>
  <c r="K426" i="11"/>
  <c r="L425" i="11"/>
  <c r="I425" i="11"/>
  <c r="M424" i="11"/>
  <c r="K424" i="11"/>
  <c r="M423" i="11"/>
  <c r="K423" i="11"/>
  <c r="M422" i="11"/>
  <c r="K422" i="11"/>
  <c r="L421" i="11"/>
  <c r="I421" i="11"/>
  <c r="L420" i="11"/>
  <c r="I420" i="11"/>
  <c r="L419" i="11"/>
  <c r="I419" i="11"/>
  <c r="L418" i="11"/>
  <c r="I418" i="11"/>
  <c r="L417" i="11"/>
  <c r="I417" i="11"/>
  <c r="L428" i="11"/>
  <c r="I428" i="11"/>
  <c r="M427" i="11"/>
  <c r="K427" i="11"/>
  <c r="L426" i="11"/>
  <c r="I426" i="11"/>
  <c r="M425" i="11"/>
  <c r="K425" i="11"/>
  <c r="L424" i="11"/>
  <c r="I424" i="11"/>
  <c r="L423" i="11"/>
  <c r="I423" i="11"/>
  <c r="L422" i="11"/>
  <c r="I422" i="11"/>
  <c r="M421" i="11"/>
  <c r="K421" i="11"/>
  <c r="M420" i="11"/>
  <c r="K420" i="11"/>
  <c r="M419" i="11"/>
  <c r="K419" i="11"/>
  <c r="M418" i="11"/>
  <c r="K418" i="11"/>
  <c r="M417" i="11"/>
  <c r="K417" i="11"/>
  <c r="M488" i="11"/>
  <c r="K488" i="11"/>
  <c r="L487" i="11"/>
  <c r="I487" i="11"/>
  <c r="M486" i="11"/>
  <c r="K486" i="11"/>
  <c r="L485" i="11"/>
  <c r="I485" i="11"/>
  <c r="L484" i="11"/>
  <c r="I484" i="11"/>
  <c r="L483" i="11"/>
  <c r="I483" i="11"/>
  <c r="L482" i="11"/>
  <c r="I482" i="11"/>
  <c r="L481" i="11"/>
  <c r="I481" i="11"/>
  <c r="L480" i="11"/>
  <c r="I480" i="11"/>
  <c r="L479" i="11"/>
  <c r="I479" i="11"/>
  <c r="L478" i="11"/>
  <c r="I478" i="11"/>
  <c r="L477" i="11"/>
  <c r="I477" i="11"/>
  <c r="L488" i="11"/>
  <c r="I488" i="11"/>
  <c r="M487" i="11"/>
  <c r="K487" i="11"/>
  <c r="L486" i="11"/>
  <c r="I486" i="11"/>
  <c r="M485" i="11"/>
  <c r="K485" i="11"/>
  <c r="M484" i="11"/>
  <c r="K484" i="11"/>
  <c r="M483" i="11"/>
  <c r="K483" i="11"/>
  <c r="M482" i="11"/>
  <c r="K482" i="11"/>
  <c r="M481" i="11"/>
  <c r="K481" i="11"/>
  <c r="M480" i="11"/>
  <c r="K480" i="11"/>
  <c r="M479" i="11"/>
  <c r="K479" i="11"/>
  <c r="M478" i="11"/>
  <c r="K478" i="11"/>
  <c r="M477" i="11"/>
  <c r="K477" i="11"/>
  <c r="M533" i="11"/>
  <c r="K533" i="11"/>
  <c r="L532" i="11"/>
  <c r="I532" i="11"/>
  <c r="M531" i="11"/>
  <c r="K531" i="11"/>
  <c r="M530" i="11"/>
  <c r="K530" i="11"/>
  <c r="M529" i="11"/>
  <c r="K529" i="11"/>
  <c r="L528" i="11"/>
  <c r="I528" i="11"/>
  <c r="L527" i="11"/>
  <c r="I527" i="11"/>
  <c r="L526" i="11"/>
  <c r="I526" i="11"/>
  <c r="L525" i="11"/>
  <c r="I525" i="11"/>
  <c r="L524" i="11"/>
  <c r="I524" i="11"/>
  <c r="L523" i="11"/>
  <c r="I523" i="11"/>
  <c r="I533" i="11"/>
  <c r="K532" i="11"/>
  <c r="L531" i="11"/>
  <c r="I530" i="11"/>
  <c r="L529" i="11"/>
  <c r="M528" i="11"/>
  <c r="K527" i="11"/>
  <c r="M526" i="11"/>
  <c r="K525" i="11"/>
  <c r="M524" i="11"/>
  <c r="K523" i="11"/>
  <c r="L522" i="11"/>
  <c r="I522" i="11"/>
  <c r="L533" i="11"/>
  <c r="M532" i="11"/>
  <c r="I531" i="11"/>
  <c r="L530" i="11"/>
  <c r="I529" i="11"/>
  <c r="K528" i="11"/>
  <c r="M527" i="11"/>
  <c r="K526" i="11"/>
  <c r="M525" i="11"/>
  <c r="K524" i="11"/>
  <c r="M523" i="11"/>
  <c r="M522" i="11"/>
  <c r="K522" i="11"/>
  <c r="M353" i="11"/>
  <c r="K353" i="11"/>
  <c r="L352" i="11"/>
  <c r="I352" i="11"/>
  <c r="M351" i="11"/>
  <c r="K351" i="11"/>
  <c r="M350" i="11"/>
  <c r="K350" i="11"/>
  <c r="M349" i="11"/>
  <c r="K349" i="11"/>
  <c r="M348" i="11"/>
  <c r="K348" i="11"/>
  <c r="M347" i="11"/>
  <c r="K347" i="11"/>
  <c r="M346" i="11"/>
  <c r="K346" i="11"/>
  <c r="M345" i="11"/>
  <c r="K345" i="11"/>
  <c r="M344" i="11"/>
  <c r="K344" i="11"/>
  <c r="M343" i="11"/>
  <c r="K343" i="11"/>
  <c r="M342" i="11"/>
  <c r="K342" i="11"/>
  <c r="L353" i="11"/>
  <c r="I353" i="11"/>
  <c r="M352" i="11"/>
  <c r="K352" i="11"/>
  <c r="L351" i="11"/>
  <c r="I351" i="11"/>
  <c r="L350" i="11"/>
  <c r="I350" i="11"/>
  <c r="L349" i="11"/>
  <c r="I349" i="11"/>
  <c r="L348" i="11"/>
  <c r="I348" i="11"/>
  <c r="L347" i="11"/>
  <c r="I347" i="11"/>
  <c r="L346" i="11"/>
  <c r="I346" i="11"/>
  <c r="L345" i="11"/>
  <c r="I345" i="11"/>
  <c r="L344" i="11"/>
  <c r="I344" i="11"/>
  <c r="L343" i="11"/>
  <c r="I343" i="11"/>
  <c r="L342" i="11"/>
  <c r="I342" i="11"/>
  <c r="M368" i="11"/>
  <c r="K368" i="11"/>
  <c r="L367" i="11"/>
  <c r="I367" i="11"/>
  <c r="M366" i="11"/>
  <c r="K366" i="11"/>
  <c r="M365" i="11"/>
  <c r="K365" i="11"/>
  <c r="M364" i="11"/>
  <c r="K364" i="11"/>
  <c r="M363" i="11"/>
  <c r="K363" i="11"/>
  <c r="M362" i="11"/>
  <c r="K362" i="11"/>
  <c r="M361" i="11"/>
  <c r="K361" i="11"/>
  <c r="M360" i="11"/>
  <c r="K360" i="11"/>
  <c r="M359" i="11"/>
  <c r="K359" i="11"/>
  <c r="M358" i="11"/>
  <c r="K358" i="11"/>
  <c r="M357" i="11"/>
  <c r="K357" i="11"/>
  <c r="L368" i="11"/>
  <c r="I368" i="11"/>
  <c r="M367" i="11"/>
  <c r="K367" i="11"/>
  <c r="L366" i="11"/>
  <c r="I366" i="11"/>
  <c r="L365" i="11"/>
  <c r="I365" i="11"/>
  <c r="L364" i="11"/>
  <c r="I364" i="11"/>
  <c r="L363" i="11"/>
  <c r="I363" i="11"/>
  <c r="L362" i="11"/>
  <c r="I362" i="11"/>
  <c r="L361" i="11"/>
  <c r="I361" i="11"/>
  <c r="L360" i="11"/>
  <c r="I360" i="11"/>
  <c r="L359" i="11"/>
  <c r="I359" i="11"/>
  <c r="L358" i="11"/>
  <c r="I358" i="11"/>
  <c r="L357" i="11"/>
  <c r="I357" i="11"/>
  <c r="L383" i="11"/>
  <c r="I383" i="11"/>
  <c r="M382" i="11"/>
  <c r="K382" i="11"/>
  <c r="L381" i="11"/>
  <c r="I381" i="11"/>
  <c r="M380" i="11"/>
  <c r="K380" i="11"/>
  <c r="M379" i="11"/>
  <c r="K379" i="11"/>
  <c r="M378" i="11"/>
  <c r="K378" i="11"/>
  <c r="M377" i="11"/>
  <c r="K377" i="11"/>
  <c r="M376" i="11"/>
  <c r="K376" i="11"/>
  <c r="M375" i="11"/>
  <c r="K375" i="11"/>
  <c r="M374" i="11"/>
  <c r="K374" i="11"/>
  <c r="M373" i="11"/>
  <c r="K373" i="11"/>
  <c r="M372" i="11"/>
  <c r="K372" i="11"/>
  <c r="M383" i="11"/>
  <c r="K383" i="11"/>
  <c r="L382" i="11"/>
  <c r="I382" i="11"/>
  <c r="M381" i="11"/>
  <c r="K381" i="11"/>
  <c r="L380" i="11"/>
  <c r="I380" i="11"/>
  <c r="L379" i="11"/>
  <c r="I379" i="11"/>
  <c r="L378" i="11"/>
  <c r="I378" i="11"/>
  <c r="L377" i="11"/>
  <c r="I377" i="11"/>
  <c r="L376" i="11"/>
  <c r="I376" i="11"/>
  <c r="L375" i="11"/>
  <c r="I375" i="11"/>
  <c r="L374" i="11"/>
  <c r="I374" i="11"/>
  <c r="L373" i="11"/>
  <c r="I373" i="11"/>
  <c r="L372" i="11"/>
  <c r="I372" i="11"/>
  <c r="M443" i="11"/>
  <c r="K443" i="11"/>
  <c r="L442" i="11"/>
  <c r="I442" i="11"/>
  <c r="M441" i="11"/>
  <c r="K441" i="11"/>
  <c r="L440" i="11"/>
  <c r="I440" i="11"/>
  <c r="L439" i="11"/>
  <c r="I439" i="11"/>
  <c r="L438" i="11"/>
  <c r="I438" i="11"/>
  <c r="L437" i="11"/>
  <c r="I437" i="11"/>
  <c r="M436" i="11"/>
  <c r="K436" i="11"/>
  <c r="M435" i="11"/>
  <c r="K435" i="11"/>
  <c r="L434" i="11"/>
  <c r="I434" i="11"/>
  <c r="L433" i="11"/>
  <c r="I433" i="11"/>
  <c r="M432" i="11"/>
  <c r="K432" i="11"/>
  <c r="L443" i="11"/>
  <c r="I443" i="11"/>
  <c r="M442" i="11"/>
  <c r="K442" i="11"/>
  <c r="L441" i="11"/>
  <c r="I441" i="11"/>
  <c r="M440" i="11"/>
  <c r="K440" i="11"/>
  <c r="M439" i="11"/>
  <c r="K439" i="11"/>
  <c r="M438" i="11"/>
  <c r="K438" i="11"/>
  <c r="M437" i="11"/>
  <c r="K437" i="11"/>
  <c r="L436" i="11"/>
  <c r="I436" i="11"/>
  <c r="L435" i="11"/>
  <c r="I435" i="11"/>
  <c r="M434" i="11"/>
  <c r="K434" i="11"/>
  <c r="M433" i="11"/>
  <c r="K433" i="11"/>
  <c r="L432" i="11"/>
  <c r="I432" i="11"/>
  <c r="M458" i="11"/>
  <c r="K458" i="11"/>
  <c r="L457" i="11"/>
  <c r="I457" i="11"/>
  <c r="M456" i="11"/>
  <c r="K456" i="11"/>
  <c r="L455" i="11"/>
  <c r="I455" i="11"/>
  <c r="M454" i="11"/>
  <c r="K454" i="11"/>
  <c r="L453" i="11"/>
  <c r="I453" i="11"/>
  <c r="L452" i="11"/>
  <c r="I452" i="11"/>
  <c r="M451" i="11"/>
  <c r="K451" i="11"/>
  <c r="M450" i="11"/>
  <c r="K450" i="11"/>
  <c r="L449" i="11"/>
  <c r="I449" i="11"/>
  <c r="M448" i="11"/>
  <c r="K448" i="11"/>
  <c r="L447" i="11"/>
  <c r="I447" i="11"/>
  <c r="L458" i="11"/>
  <c r="I458" i="11"/>
  <c r="M457" i="11"/>
  <c r="K457" i="11"/>
  <c r="L456" i="11"/>
  <c r="I456" i="11"/>
  <c r="M455" i="11"/>
  <c r="K455" i="11"/>
  <c r="L454" i="11"/>
  <c r="I454" i="11"/>
  <c r="M453" i="11"/>
  <c r="K453" i="11"/>
  <c r="M452" i="11"/>
  <c r="K452" i="11"/>
  <c r="L451" i="11"/>
  <c r="I451" i="11"/>
  <c r="L450" i="11"/>
  <c r="I450" i="11"/>
  <c r="M449" i="11"/>
  <c r="K449" i="11"/>
  <c r="L448" i="11"/>
  <c r="I448" i="11"/>
  <c r="M447" i="11"/>
  <c r="K447" i="11"/>
  <c r="L473" i="11"/>
  <c r="I473" i="11"/>
  <c r="M472" i="11"/>
  <c r="K472" i="11"/>
  <c r="L471" i="11"/>
  <c r="I471" i="11"/>
  <c r="M470" i="11"/>
  <c r="K470" i="11"/>
  <c r="L469" i="11"/>
  <c r="I469" i="11"/>
  <c r="L468" i="11"/>
  <c r="I468" i="11"/>
  <c r="L467" i="11"/>
  <c r="I467" i="11"/>
  <c r="M466" i="11"/>
  <c r="K466" i="11"/>
  <c r="L465" i="11"/>
  <c r="I465" i="11"/>
  <c r="M464" i="11"/>
  <c r="K464" i="11"/>
  <c r="M463" i="11"/>
  <c r="K463" i="11"/>
  <c r="L462" i="11"/>
  <c r="I462" i="11"/>
  <c r="M473" i="11"/>
  <c r="K473" i="11"/>
  <c r="L472" i="11"/>
  <c r="I472" i="11"/>
  <c r="M471" i="11"/>
  <c r="K471" i="11"/>
  <c r="L470" i="11"/>
  <c r="I470" i="11"/>
  <c r="M469" i="11"/>
  <c r="K469" i="11"/>
  <c r="M468" i="11"/>
  <c r="K468" i="11"/>
  <c r="M467" i="11"/>
  <c r="K467" i="11"/>
  <c r="L466" i="11"/>
  <c r="I466" i="11"/>
  <c r="M465" i="11"/>
  <c r="K465" i="11"/>
  <c r="L464" i="11"/>
  <c r="I464" i="11"/>
  <c r="L463" i="11"/>
  <c r="I463" i="11"/>
  <c r="M462" i="11"/>
  <c r="K462" i="11"/>
  <c r="M503" i="11"/>
  <c r="K503" i="11"/>
  <c r="L502" i="11"/>
  <c r="I502" i="11"/>
  <c r="M501" i="11"/>
  <c r="K501" i="11"/>
  <c r="M500" i="11"/>
  <c r="K500" i="11"/>
  <c r="M499" i="11"/>
  <c r="K499" i="11"/>
  <c r="M498" i="11"/>
  <c r="K498" i="11"/>
  <c r="M497" i="11"/>
  <c r="K497" i="11"/>
  <c r="M496" i="11"/>
  <c r="K496" i="11"/>
  <c r="M495" i="11"/>
  <c r="K495" i="11"/>
  <c r="M494" i="11"/>
  <c r="K494" i="11"/>
  <c r="M493" i="11"/>
  <c r="K493" i="11"/>
  <c r="M492" i="11"/>
  <c r="K492" i="11"/>
  <c r="L503" i="11"/>
  <c r="I503" i="11"/>
  <c r="M502" i="11"/>
  <c r="K502" i="11"/>
  <c r="L501" i="11"/>
  <c r="I501" i="11"/>
  <c r="L500" i="11"/>
  <c r="I500" i="11"/>
  <c r="L499" i="11"/>
  <c r="I499" i="11"/>
  <c r="L498" i="11"/>
  <c r="I498" i="11"/>
  <c r="L497" i="11"/>
  <c r="I497" i="11"/>
  <c r="L496" i="11"/>
  <c r="I496" i="11"/>
  <c r="L495" i="11"/>
  <c r="I495" i="11"/>
  <c r="L494" i="11"/>
  <c r="I494" i="11"/>
  <c r="L493" i="11"/>
  <c r="I493" i="11"/>
  <c r="L492" i="11"/>
  <c r="I492" i="11"/>
  <c r="L518" i="11"/>
  <c r="I518" i="11"/>
  <c r="M517" i="11"/>
  <c r="K517" i="11"/>
  <c r="L516" i="11"/>
  <c r="I516" i="11"/>
  <c r="M515" i="11"/>
  <c r="K515" i="11"/>
  <c r="M514" i="11"/>
  <c r="K514" i="11"/>
  <c r="M513" i="11"/>
  <c r="K513" i="11"/>
  <c r="M512" i="11"/>
  <c r="K512" i="11"/>
  <c r="M511" i="11"/>
  <c r="K511" i="11"/>
  <c r="M510" i="11"/>
  <c r="K510" i="11"/>
  <c r="M509" i="11"/>
  <c r="K509" i="11"/>
  <c r="M508" i="11"/>
  <c r="K508" i="11"/>
  <c r="M507" i="11"/>
  <c r="K507" i="11"/>
  <c r="M518" i="11"/>
  <c r="K518" i="11"/>
  <c r="L517" i="11"/>
  <c r="I517" i="11"/>
  <c r="M516" i="11"/>
  <c r="K516" i="11"/>
  <c r="L515" i="11"/>
  <c r="I515" i="11"/>
  <c r="L514" i="11"/>
  <c r="I514" i="11"/>
  <c r="L513" i="11"/>
  <c r="I513" i="11"/>
  <c r="L512" i="11"/>
  <c r="I512" i="11"/>
  <c r="L511" i="11"/>
  <c r="I511" i="11"/>
  <c r="L510" i="11"/>
  <c r="I510" i="11"/>
  <c r="L509" i="11"/>
  <c r="I509" i="11"/>
  <c r="L508" i="11"/>
  <c r="I508" i="11"/>
  <c r="L507" i="11"/>
  <c r="I507" i="11"/>
  <c r="M548" i="11"/>
  <c r="K548" i="11"/>
  <c r="L547" i="11"/>
  <c r="I547" i="11"/>
  <c r="M546" i="11"/>
  <c r="K546" i="11"/>
  <c r="M545" i="11"/>
  <c r="K545" i="11"/>
  <c r="M544" i="11"/>
  <c r="K544" i="11"/>
  <c r="M543" i="11"/>
  <c r="K543" i="11"/>
  <c r="M542" i="11"/>
  <c r="K542" i="11"/>
  <c r="L548" i="11"/>
  <c r="I548" i="11"/>
  <c r="M547" i="11"/>
  <c r="K547" i="11"/>
  <c r="L546" i="11"/>
  <c r="I546" i="11"/>
  <c r="L545" i="11"/>
  <c r="I545" i="11"/>
  <c r="L544" i="11"/>
  <c r="I544" i="11"/>
  <c r="L543" i="11"/>
  <c r="I543" i="11"/>
  <c r="L542" i="11"/>
  <c r="I542" i="11"/>
  <c r="L541" i="11"/>
  <c r="I541" i="11"/>
  <c r="L540" i="11"/>
  <c r="I540" i="11"/>
  <c r="L539" i="11"/>
  <c r="I539" i="11"/>
  <c r="L538" i="11"/>
  <c r="I538" i="11"/>
  <c r="M537" i="11"/>
  <c r="K537" i="11"/>
  <c r="K541" i="11"/>
  <c r="M540" i="11"/>
  <c r="K539" i="11"/>
  <c r="M538" i="11"/>
  <c r="I537" i="11"/>
  <c r="M541" i="11"/>
  <c r="K540" i="11"/>
  <c r="M539" i="11"/>
  <c r="K538" i="11"/>
  <c r="L537" i="11"/>
  <c r="L578" i="11"/>
  <c r="I578" i="11"/>
  <c r="M577" i="11"/>
  <c r="K577" i="11"/>
  <c r="L576" i="11"/>
  <c r="I576" i="11"/>
  <c r="L575" i="11"/>
  <c r="I575" i="11"/>
  <c r="L574" i="11"/>
  <c r="I574" i="11"/>
  <c r="L573" i="11"/>
  <c r="I573" i="11"/>
  <c r="L572" i="11"/>
  <c r="I572" i="11"/>
  <c r="L571" i="11"/>
  <c r="I571" i="11"/>
  <c r="L570" i="11"/>
  <c r="I570" i="11"/>
  <c r="L569" i="11"/>
  <c r="I569" i="11"/>
  <c r="L568" i="11"/>
  <c r="I568" i="11"/>
  <c r="L567" i="11"/>
  <c r="I567" i="11"/>
  <c r="M578" i="11"/>
  <c r="K578" i="11"/>
  <c r="L577" i="11"/>
  <c r="I577" i="11"/>
  <c r="M576" i="11"/>
  <c r="K576" i="11"/>
  <c r="M575" i="11"/>
  <c r="K575" i="11"/>
  <c r="M574" i="11"/>
  <c r="K574" i="11"/>
  <c r="M573" i="11"/>
  <c r="K573" i="11"/>
  <c r="M572" i="11"/>
  <c r="K572" i="11"/>
  <c r="M571" i="11"/>
  <c r="K571" i="11"/>
  <c r="M570" i="11"/>
  <c r="K570" i="11"/>
  <c r="M569" i="11"/>
  <c r="K569" i="11"/>
  <c r="M568" i="11"/>
  <c r="K568" i="11"/>
  <c r="M567" i="11"/>
  <c r="K567" i="11"/>
  <c r="L593" i="11"/>
  <c r="I593" i="11"/>
  <c r="M592" i="11"/>
  <c r="K592" i="11"/>
  <c r="L591" i="11"/>
  <c r="I591" i="11"/>
  <c r="L590" i="11"/>
  <c r="I590" i="11"/>
  <c r="L589" i="11"/>
  <c r="I589" i="11"/>
  <c r="M588" i="11"/>
  <c r="K588" i="11"/>
  <c r="L587" i="11"/>
  <c r="I587" i="11"/>
  <c r="L586" i="11"/>
  <c r="I586" i="11"/>
  <c r="L585" i="11"/>
  <c r="I585" i="11"/>
  <c r="L584" i="11"/>
  <c r="I584" i="11"/>
  <c r="L583" i="11"/>
  <c r="I583" i="11"/>
  <c r="M582" i="11"/>
  <c r="K582" i="11"/>
  <c r="M593" i="11"/>
  <c r="K593" i="11"/>
  <c r="L592" i="11"/>
  <c r="I592" i="11"/>
  <c r="M591" i="11"/>
  <c r="K591" i="11"/>
  <c r="M590" i="11"/>
  <c r="K590" i="11"/>
  <c r="M589" i="11"/>
  <c r="K589" i="11"/>
  <c r="L588" i="11"/>
  <c r="I588" i="11"/>
  <c r="M587" i="11"/>
  <c r="K587" i="11"/>
  <c r="M586" i="11"/>
  <c r="K586" i="11"/>
  <c r="M585" i="11"/>
  <c r="K585" i="11"/>
  <c r="M584" i="11"/>
  <c r="K584" i="11"/>
  <c r="M583" i="11"/>
  <c r="K583" i="11"/>
  <c r="L582" i="11"/>
  <c r="I582" i="11"/>
  <c r="BJ14" i="13"/>
  <c r="BH14" i="13"/>
  <c r="BF14" i="13"/>
  <c r="BI14" i="13"/>
  <c r="BE14" i="13"/>
  <c r="BG14" i="13"/>
  <c r="H15" i="13"/>
  <c r="F15" i="13"/>
  <c r="D15" i="13"/>
  <c r="G15" i="13"/>
  <c r="C15" i="13"/>
  <c r="E15" i="13"/>
  <c r="Q15" i="13"/>
  <c r="O15" i="13"/>
  <c r="M15" i="13"/>
  <c r="P15" i="13"/>
  <c r="L15" i="13"/>
  <c r="N15" i="13"/>
  <c r="Z15" i="13"/>
  <c r="X15" i="13"/>
  <c r="V15" i="13"/>
  <c r="Y15" i="13"/>
  <c r="U15" i="13"/>
  <c r="W15" i="13"/>
  <c r="AI15" i="13"/>
  <c r="AG15" i="13"/>
  <c r="AE15" i="13"/>
  <c r="AH15" i="13"/>
  <c r="AD15" i="13"/>
  <c r="AF15" i="13"/>
  <c r="AR15" i="13"/>
  <c r="AP15" i="13"/>
  <c r="AN15" i="13"/>
  <c r="AQ15" i="13"/>
  <c r="AM15" i="13"/>
  <c r="AO15" i="13"/>
  <c r="BA15" i="13"/>
  <c r="AY15" i="13"/>
  <c r="AW15" i="13"/>
  <c r="AZ15" i="13"/>
  <c r="AV15" i="13"/>
  <c r="AX15" i="13"/>
  <c r="BJ15" i="13"/>
  <c r="BH15" i="13"/>
  <c r="BF15" i="13"/>
  <c r="BI15" i="13"/>
  <c r="BE15" i="13"/>
  <c r="BG15" i="13"/>
  <c r="H16" i="13"/>
  <c r="F16" i="13"/>
  <c r="D16" i="13"/>
  <c r="G16" i="13"/>
  <c r="C16" i="13"/>
  <c r="E16" i="13"/>
  <c r="Q16" i="13"/>
  <c r="O16" i="13"/>
  <c r="M16" i="13"/>
  <c r="P16" i="13"/>
  <c r="L16" i="13"/>
  <c r="N16" i="13"/>
  <c r="Z16" i="13"/>
  <c r="X16" i="13"/>
  <c r="V16" i="13"/>
  <c r="Y16" i="13"/>
  <c r="U16" i="13"/>
  <c r="W16" i="13"/>
  <c r="AI16" i="13"/>
  <c r="AG16" i="13"/>
  <c r="AE16" i="13"/>
  <c r="AH16" i="13"/>
  <c r="AD16" i="13"/>
  <c r="AF16" i="13"/>
  <c r="AR16" i="13"/>
  <c r="AP16" i="13"/>
  <c r="AN16" i="13"/>
  <c r="AQ16" i="13"/>
  <c r="AM16" i="13"/>
  <c r="AO16" i="13"/>
  <c r="BA16" i="13"/>
  <c r="AY16" i="13"/>
  <c r="AW16" i="13"/>
  <c r="AZ16" i="13"/>
  <c r="AV16" i="13"/>
  <c r="AX16" i="13"/>
  <c r="BJ16" i="13"/>
  <c r="BH16" i="13"/>
  <c r="BF16" i="13"/>
  <c r="BI16" i="13"/>
  <c r="BE16" i="13"/>
  <c r="BG16" i="13"/>
  <c r="H17" i="13"/>
  <c r="F17" i="13"/>
  <c r="D17" i="13"/>
  <c r="G17" i="13"/>
  <c r="C17" i="13"/>
  <c r="E17" i="13"/>
  <c r="Q17" i="13"/>
  <c r="O17" i="13"/>
  <c r="M17" i="13"/>
  <c r="P17" i="13"/>
  <c r="L17" i="13"/>
  <c r="N17" i="13"/>
  <c r="Z17" i="13"/>
  <c r="X17" i="13"/>
  <c r="V17" i="13"/>
  <c r="Y17" i="13"/>
  <c r="U17" i="13"/>
  <c r="W17" i="13"/>
  <c r="AI17" i="13"/>
  <c r="AG17" i="13"/>
  <c r="AE17" i="13"/>
  <c r="AH17" i="13"/>
  <c r="AD17" i="13"/>
  <c r="AF17" i="13"/>
  <c r="AR17" i="13"/>
  <c r="AP17" i="13"/>
  <c r="AN17" i="13"/>
  <c r="AQ17" i="13"/>
  <c r="AM17" i="13"/>
  <c r="AO17" i="13"/>
  <c r="BA17" i="13"/>
  <c r="AY17" i="13"/>
  <c r="AW17" i="13"/>
  <c r="AZ17" i="13"/>
  <c r="AV17" i="13"/>
  <c r="AX17" i="13"/>
  <c r="BJ17" i="13"/>
  <c r="BH17" i="13"/>
  <c r="BF17" i="13"/>
  <c r="BI17" i="13"/>
  <c r="BE17" i="13"/>
  <c r="BG17" i="13"/>
  <c r="H18" i="13"/>
  <c r="F18" i="13"/>
  <c r="D18" i="13"/>
  <c r="G18" i="13"/>
  <c r="C18" i="13"/>
  <c r="E18" i="13"/>
  <c r="Q18" i="13"/>
  <c r="O18" i="13"/>
  <c r="M18" i="13"/>
  <c r="P18" i="13"/>
  <c r="L18" i="13"/>
  <c r="N18" i="13"/>
  <c r="Z18" i="13"/>
  <c r="X18" i="13"/>
  <c r="V18" i="13"/>
  <c r="Y18" i="13"/>
  <c r="U18" i="13"/>
  <c r="W18" i="13"/>
  <c r="AI18" i="13"/>
  <c r="AG18" i="13"/>
  <c r="AE18" i="13"/>
  <c r="AH18" i="13"/>
  <c r="AD18" i="13"/>
  <c r="AF18" i="13"/>
  <c r="AR18" i="13"/>
  <c r="AP18" i="13"/>
  <c r="AN18" i="13"/>
  <c r="AQ18" i="13"/>
  <c r="AM18" i="13"/>
  <c r="AO18" i="13"/>
  <c r="BA18" i="13"/>
  <c r="AY18" i="13"/>
  <c r="AW18" i="13"/>
  <c r="AZ18" i="13"/>
  <c r="AV18" i="13"/>
  <c r="AX18" i="13"/>
  <c r="BJ18" i="13"/>
  <c r="BH18" i="13"/>
  <c r="BF18" i="13"/>
  <c r="BI18" i="13"/>
  <c r="BE18" i="13"/>
  <c r="BG18" i="13"/>
  <c r="H19" i="13"/>
  <c r="F19" i="13"/>
  <c r="D19" i="13"/>
  <c r="G19" i="13"/>
  <c r="C19" i="13"/>
  <c r="E19" i="13"/>
  <c r="Q19" i="13"/>
  <c r="O19" i="13"/>
  <c r="M19" i="13"/>
  <c r="P19" i="13"/>
  <c r="L19" i="13"/>
  <c r="N19" i="13"/>
  <c r="Z19" i="13"/>
  <c r="X19" i="13"/>
  <c r="V19" i="13"/>
  <c r="Y19" i="13"/>
  <c r="U19" i="13"/>
  <c r="W19" i="13"/>
  <c r="AI19" i="13"/>
  <c r="AG19" i="13"/>
  <c r="AE19" i="13"/>
  <c r="AH19" i="13"/>
  <c r="AD19" i="13"/>
  <c r="AF19" i="13"/>
  <c r="AR19" i="13"/>
  <c r="AP19" i="13"/>
  <c r="AN19" i="13"/>
  <c r="AQ19" i="13"/>
  <c r="AM19" i="13"/>
  <c r="AO19" i="13"/>
  <c r="BA19" i="13"/>
  <c r="AY19" i="13"/>
  <c r="AW19" i="13"/>
  <c r="AZ19" i="13"/>
  <c r="AV19" i="13"/>
  <c r="AX19" i="13"/>
  <c r="BJ19" i="13"/>
  <c r="BH19" i="13"/>
  <c r="BF19" i="13"/>
  <c r="BI19" i="13"/>
  <c r="BE19" i="13"/>
  <c r="BG19" i="13"/>
  <c r="H20" i="13"/>
  <c r="F20" i="13"/>
  <c r="D20" i="13"/>
  <c r="G20" i="13"/>
  <c r="C20" i="13"/>
  <c r="E20" i="13"/>
  <c r="Q20" i="13"/>
  <c r="O20" i="13"/>
  <c r="M20" i="13"/>
  <c r="P20" i="13"/>
  <c r="L20" i="13"/>
  <c r="N20" i="13"/>
  <c r="Z20" i="13"/>
  <c r="X20" i="13"/>
  <c r="V20" i="13"/>
  <c r="Y20" i="13"/>
  <c r="U20" i="13"/>
  <c r="W20" i="13"/>
  <c r="AH20" i="13"/>
  <c r="AF20" i="13"/>
  <c r="AD20" i="13"/>
  <c r="AI20" i="13"/>
  <c r="AE20" i="13"/>
  <c r="AG20" i="13"/>
  <c r="L563" i="11"/>
  <c r="I563" i="11"/>
  <c r="M562" i="11"/>
  <c r="K562" i="11"/>
  <c r="L561" i="11"/>
  <c r="I561" i="11"/>
  <c r="M560" i="11"/>
  <c r="K560" i="11"/>
  <c r="M559" i="11"/>
  <c r="K559" i="11"/>
  <c r="M558" i="11"/>
  <c r="K558" i="11"/>
  <c r="M557" i="11"/>
  <c r="K557" i="11"/>
  <c r="M556" i="11"/>
  <c r="K556" i="11"/>
  <c r="M555" i="11"/>
  <c r="K555" i="11"/>
  <c r="M554" i="11"/>
  <c r="K554" i="11"/>
  <c r="M553" i="11"/>
  <c r="K553" i="11"/>
  <c r="M552" i="11"/>
  <c r="K552" i="11"/>
  <c r="M563" i="11"/>
  <c r="K563" i="11"/>
  <c r="L562" i="11"/>
  <c r="I562" i="11"/>
  <c r="M561" i="11"/>
  <c r="K561" i="11"/>
  <c r="L560" i="11"/>
  <c r="I560" i="11"/>
  <c r="L559" i="11"/>
  <c r="I559" i="11"/>
  <c r="L558" i="11"/>
  <c r="I558" i="11"/>
  <c r="L557" i="11"/>
  <c r="I557" i="11"/>
  <c r="L556" i="11"/>
  <c r="I556" i="11"/>
  <c r="L555" i="11"/>
  <c r="I555" i="11"/>
  <c r="L554" i="11"/>
  <c r="I554" i="11"/>
  <c r="L553" i="11"/>
  <c r="I553" i="11"/>
  <c r="L552" i="11"/>
  <c r="I552" i="11"/>
  <c r="G3" i="13"/>
  <c r="E3" i="13"/>
  <c r="C3" i="13"/>
  <c r="H3" i="13"/>
  <c r="F3" i="13"/>
  <c r="D3" i="13"/>
  <c r="P3" i="13"/>
  <c r="N3" i="13"/>
  <c r="L3" i="13"/>
  <c r="Q3" i="13"/>
  <c r="O3" i="13"/>
  <c r="M3" i="13"/>
  <c r="Y3" i="13"/>
  <c r="W3" i="13"/>
  <c r="U3" i="13"/>
  <c r="Z3" i="13"/>
  <c r="X3" i="13"/>
  <c r="V3" i="13"/>
  <c r="AH3" i="13"/>
  <c r="AF3" i="13"/>
  <c r="AD3" i="13"/>
  <c r="AI3" i="13"/>
  <c r="AG3" i="13"/>
  <c r="AE3" i="13"/>
  <c r="AQ3" i="13"/>
  <c r="AO3" i="13"/>
  <c r="AM3" i="13"/>
  <c r="AR3" i="13"/>
  <c r="AP3" i="13"/>
  <c r="AN3" i="13"/>
  <c r="AZ3" i="13"/>
  <c r="AX3" i="13"/>
  <c r="AV3" i="13"/>
  <c r="BA3" i="13"/>
  <c r="AY3" i="13"/>
  <c r="AW3" i="13"/>
  <c r="BI3" i="13"/>
  <c r="BG3" i="13"/>
  <c r="BE3" i="13"/>
  <c r="BJ3" i="13"/>
  <c r="BH3" i="13"/>
  <c r="BF3" i="13"/>
  <c r="BR3" i="13"/>
  <c r="BP3" i="13"/>
  <c r="BN3" i="13"/>
  <c r="BS3" i="13"/>
  <c r="BQ3" i="13"/>
  <c r="BO3" i="13"/>
  <c r="G4" i="13"/>
  <c r="E4" i="13"/>
  <c r="C4" i="13"/>
  <c r="H4" i="13"/>
  <c r="F4" i="13"/>
  <c r="D4" i="13"/>
  <c r="P4" i="13"/>
  <c r="N4" i="13"/>
  <c r="L4" i="13"/>
  <c r="Q4" i="13"/>
  <c r="O4" i="13"/>
  <c r="M4" i="13"/>
  <c r="Y4" i="13"/>
  <c r="W4" i="13"/>
  <c r="U4" i="13"/>
  <c r="Z4" i="13"/>
  <c r="X4" i="13"/>
  <c r="V4" i="13"/>
  <c r="AH4" i="13"/>
  <c r="AF4" i="13"/>
  <c r="AD4" i="13"/>
  <c r="AI4" i="13"/>
  <c r="AG4" i="13"/>
  <c r="AE4" i="13"/>
  <c r="AQ4" i="13"/>
  <c r="AO4" i="13"/>
  <c r="AM4" i="13"/>
  <c r="AR4" i="13"/>
  <c r="AP4" i="13"/>
  <c r="AN4" i="13"/>
  <c r="AZ4" i="13"/>
  <c r="AX4" i="13"/>
  <c r="AV4" i="13"/>
  <c r="BA4" i="13"/>
  <c r="AY4" i="13"/>
  <c r="AW4" i="13"/>
  <c r="BI4" i="13"/>
  <c r="BG4" i="13"/>
  <c r="BE4" i="13"/>
  <c r="BJ4" i="13"/>
  <c r="BH4" i="13"/>
  <c r="BF4" i="13"/>
  <c r="BR4" i="13"/>
  <c r="BP4" i="13"/>
  <c r="BN4" i="13"/>
  <c r="BS4" i="13"/>
  <c r="BQ4" i="13"/>
  <c r="BO4" i="13"/>
  <c r="G5" i="13"/>
  <c r="E5" i="13"/>
  <c r="C5" i="13"/>
  <c r="H5" i="13"/>
  <c r="F5" i="13"/>
  <c r="D5" i="13"/>
  <c r="P5" i="13"/>
  <c r="N5" i="13"/>
  <c r="L5" i="13"/>
  <c r="Q5" i="13"/>
  <c r="O5" i="13"/>
  <c r="M5" i="13"/>
  <c r="Y5" i="13"/>
  <c r="W5" i="13"/>
  <c r="U5" i="13"/>
  <c r="Z5" i="13"/>
  <c r="X5" i="13"/>
  <c r="V5" i="13"/>
  <c r="AH5" i="13"/>
  <c r="AF5" i="13"/>
  <c r="AD5" i="13"/>
  <c r="AI5" i="13"/>
  <c r="AG5" i="13"/>
  <c r="AE5" i="13"/>
  <c r="AQ5" i="13"/>
  <c r="AO5" i="13"/>
  <c r="AM5" i="13"/>
  <c r="AR5" i="13"/>
  <c r="AP5" i="13"/>
  <c r="AN5" i="13"/>
  <c r="AZ5" i="13"/>
  <c r="AX5" i="13"/>
  <c r="AV5" i="13"/>
  <c r="BA5" i="13"/>
  <c r="AY5" i="13"/>
  <c r="AW5" i="13"/>
  <c r="BI5" i="13"/>
  <c r="BG5" i="13"/>
  <c r="BE5" i="13"/>
  <c r="BJ5" i="13"/>
  <c r="BH5" i="13"/>
  <c r="BF5" i="13"/>
  <c r="BR5" i="13"/>
  <c r="BP5" i="13"/>
  <c r="BN5" i="13"/>
  <c r="BS5" i="13"/>
  <c r="BQ5" i="13"/>
  <c r="BO5" i="13"/>
  <c r="G6" i="13"/>
  <c r="E6" i="13"/>
  <c r="C6" i="13"/>
  <c r="H6" i="13"/>
  <c r="F6" i="13"/>
  <c r="D6" i="13"/>
  <c r="P6" i="13"/>
  <c r="N6" i="13"/>
  <c r="L6" i="13"/>
  <c r="Q6" i="13"/>
  <c r="O6" i="13"/>
  <c r="M6" i="13"/>
  <c r="Y6" i="13"/>
  <c r="W6" i="13"/>
  <c r="U6" i="13"/>
  <c r="Z6" i="13"/>
  <c r="X6" i="13"/>
  <c r="V6" i="13"/>
  <c r="AH6" i="13"/>
  <c r="AF6" i="13"/>
  <c r="AD6" i="13"/>
  <c r="AI6" i="13"/>
  <c r="AG6" i="13"/>
  <c r="AE6" i="13"/>
  <c r="AQ6" i="13"/>
  <c r="AO6" i="13"/>
  <c r="AM6" i="13"/>
  <c r="AR6" i="13"/>
  <c r="AP6" i="13"/>
  <c r="AN6" i="13"/>
  <c r="AZ6" i="13"/>
  <c r="AX6" i="13"/>
  <c r="AV6" i="13"/>
  <c r="BA6" i="13"/>
  <c r="AY6" i="13"/>
  <c r="AW6" i="13"/>
  <c r="BI6" i="13"/>
  <c r="BG6" i="13"/>
  <c r="BE6" i="13"/>
  <c r="BJ6" i="13"/>
  <c r="BH6" i="13"/>
  <c r="BF6" i="13"/>
  <c r="BR6" i="13"/>
  <c r="BP6" i="13"/>
  <c r="BN6" i="13"/>
  <c r="BS6" i="13"/>
  <c r="BQ6" i="13"/>
  <c r="BO6" i="13"/>
  <c r="G7" i="13"/>
  <c r="E7" i="13"/>
  <c r="C7" i="13"/>
  <c r="H7" i="13"/>
  <c r="F7" i="13"/>
  <c r="D7" i="13"/>
  <c r="P7" i="13"/>
  <c r="N7" i="13"/>
  <c r="L7" i="13"/>
  <c r="Q7" i="13"/>
  <c r="O7" i="13"/>
  <c r="M7" i="13"/>
  <c r="Y7" i="13"/>
  <c r="W7" i="13"/>
  <c r="U7" i="13"/>
  <c r="Z7" i="13"/>
  <c r="X7" i="13"/>
  <c r="V7" i="13"/>
  <c r="AH7" i="13"/>
  <c r="AF7" i="13"/>
  <c r="AD7" i="13"/>
  <c r="AI7" i="13"/>
  <c r="AG7" i="13"/>
  <c r="AE7" i="13"/>
  <c r="AQ7" i="13"/>
  <c r="AO7" i="13"/>
  <c r="AM7" i="13"/>
  <c r="AR7" i="13"/>
  <c r="AP7" i="13"/>
  <c r="AN7" i="13"/>
  <c r="AZ7" i="13"/>
  <c r="AX7" i="13"/>
  <c r="AV7" i="13"/>
  <c r="BA7" i="13"/>
  <c r="AY7" i="13"/>
  <c r="AW7" i="13"/>
  <c r="BI7" i="13"/>
  <c r="BG7" i="13"/>
  <c r="BE7" i="13"/>
  <c r="BJ7" i="13"/>
  <c r="BH7" i="13"/>
  <c r="BF7" i="13"/>
  <c r="BR7" i="13"/>
  <c r="BP7" i="13"/>
  <c r="BN7" i="13"/>
  <c r="BS7" i="13"/>
  <c r="BQ7" i="13"/>
  <c r="BO7" i="13"/>
  <c r="G8" i="13"/>
  <c r="E8" i="13"/>
  <c r="C8" i="13"/>
  <c r="H8" i="13"/>
  <c r="F8" i="13"/>
  <c r="D8" i="13"/>
  <c r="P8" i="13"/>
  <c r="N8" i="13"/>
  <c r="L8" i="13"/>
  <c r="Q8" i="13"/>
  <c r="O8" i="13"/>
  <c r="M8" i="13"/>
  <c r="Y8" i="13"/>
  <c r="W8" i="13"/>
  <c r="U8" i="13"/>
  <c r="Z8" i="13"/>
  <c r="X8" i="13"/>
  <c r="V8" i="13"/>
  <c r="AH8" i="13"/>
  <c r="AF8" i="13"/>
  <c r="AD8" i="13"/>
  <c r="AI8" i="13"/>
  <c r="AG8" i="13"/>
  <c r="AE8" i="13"/>
  <c r="AQ8" i="13"/>
  <c r="AO8" i="13"/>
  <c r="AM8" i="13"/>
  <c r="AR8" i="13"/>
  <c r="AP8" i="13"/>
  <c r="AN8" i="13"/>
  <c r="AZ8" i="13"/>
  <c r="AX8" i="13"/>
  <c r="AV8" i="13"/>
  <c r="BA8" i="13"/>
  <c r="AY8" i="13"/>
  <c r="AW8" i="13"/>
  <c r="BI8" i="13"/>
  <c r="BG8" i="13"/>
  <c r="BE8" i="13"/>
  <c r="BJ8" i="13"/>
  <c r="BH8" i="13"/>
  <c r="BF8" i="13"/>
  <c r="BR8" i="13"/>
  <c r="BP8" i="13"/>
  <c r="BN8" i="13"/>
  <c r="BS8" i="13"/>
  <c r="BQ8" i="13"/>
  <c r="BO8" i="13"/>
  <c r="G9" i="13"/>
  <c r="E9" i="13"/>
  <c r="C9" i="13"/>
  <c r="H9" i="13"/>
  <c r="F9" i="13"/>
  <c r="D9" i="13"/>
  <c r="P9" i="13"/>
  <c r="N9" i="13"/>
  <c r="L9" i="13"/>
  <c r="Q9" i="13"/>
  <c r="O9" i="13"/>
  <c r="M9" i="13"/>
  <c r="Y9" i="13"/>
  <c r="W9" i="13"/>
  <c r="X9" i="13"/>
  <c r="U9" i="13"/>
  <c r="Z9" i="13"/>
  <c r="V9" i="13"/>
  <c r="AH9" i="13"/>
  <c r="AF9" i="13"/>
  <c r="AD9" i="13"/>
  <c r="AG9" i="13"/>
  <c r="AI9" i="13"/>
  <c r="AE9" i="13"/>
  <c r="AQ9" i="13"/>
  <c r="AO9" i="13"/>
  <c r="AM9" i="13"/>
  <c r="AP9" i="13"/>
  <c r="AR9" i="13"/>
  <c r="AN9" i="13"/>
  <c r="AZ9" i="13"/>
  <c r="AX9" i="13"/>
  <c r="AV9" i="13"/>
  <c r="AY9" i="13"/>
  <c r="BA9" i="13"/>
  <c r="AW9" i="13"/>
  <c r="BI9" i="13"/>
  <c r="BG9" i="13"/>
  <c r="BE9" i="13"/>
  <c r="BH9" i="13"/>
  <c r="BJ9" i="13"/>
  <c r="BF9" i="13"/>
  <c r="BR9" i="13"/>
  <c r="BP9" i="13"/>
  <c r="BN9" i="13"/>
  <c r="BQ9" i="13"/>
  <c r="BS9" i="13"/>
  <c r="BO9" i="13"/>
  <c r="G10" i="13"/>
  <c r="E10" i="13"/>
  <c r="C10" i="13"/>
  <c r="F10" i="13"/>
  <c r="H10" i="13"/>
  <c r="D10" i="13"/>
  <c r="P10" i="13"/>
  <c r="N10" i="13"/>
  <c r="L10" i="13"/>
  <c r="O10" i="13"/>
  <c r="Q10" i="13"/>
  <c r="M10" i="13"/>
  <c r="Y10" i="13"/>
  <c r="W10" i="13"/>
  <c r="U10" i="13"/>
  <c r="X10" i="13"/>
  <c r="Z10" i="13"/>
  <c r="V10" i="13"/>
  <c r="AH10" i="13"/>
  <c r="AF10" i="13"/>
  <c r="AD10" i="13"/>
  <c r="AG10" i="13"/>
  <c r="AI10" i="13"/>
  <c r="AE10" i="13"/>
  <c r="AQ10" i="13"/>
  <c r="AO10" i="13"/>
  <c r="AM10" i="13"/>
  <c r="AP10" i="13"/>
  <c r="AR10" i="13"/>
  <c r="AN10" i="13"/>
  <c r="AZ10" i="13"/>
  <c r="AX10" i="13"/>
  <c r="AV10" i="13"/>
  <c r="AY10" i="13"/>
  <c r="BA10" i="13"/>
  <c r="AW10" i="13"/>
  <c r="BI10" i="13"/>
  <c r="BG10" i="13"/>
  <c r="BE10" i="13"/>
  <c r="BH10" i="13"/>
  <c r="BJ10" i="13"/>
  <c r="BF10" i="13"/>
  <c r="BR10" i="13"/>
  <c r="BP10" i="13"/>
  <c r="BN10" i="13"/>
  <c r="BQ10" i="13"/>
  <c r="BS10" i="13"/>
  <c r="BO10" i="13"/>
  <c r="G11" i="13"/>
  <c r="E11" i="13"/>
  <c r="C11" i="13"/>
  <c r="F11" i="13"/>
  <c r="H11" i="13"/>
  <c r="D11" i="13"/>
  <c r="P11" i="13"/>
  <c r="N11" i="13"/>
  <c r="L11" i="13"/>
  <c r="O11" i="13"/>
  <c r="Q11" i="13"/>
  <c r="M11" i="13"/>
  <c r="Y11" i="13"/>
  <c r="W11" i="13"/>
  <c r="U11" i="13"/>
  <c r="X11" i="13"/>
  <c r="Z11" i="13"/>
  <c r="V11" i="13"/>
  <c r="AH11" i="13"/>
  <c r="AF11" i="13"/>
  <c r="AD11" i="13"/>
  <c r="AG11" i="13"/>
  <c r="AI11" i="13"/>
  <c r="AE11" i="13"/>
  <c r="AQ11" i="13"/>
  <c r="AO11" i="13"/>
  <c r="AM11" i="13"/>
  <c r="AP11" i="13"/>
  <c r="AR11" i="13"/>
  <c r="AN11" i="13"/>
  <c r="AZ11" i="13"/>
  <c r="AX11" i="13"/>
  <c r="AV11" i="13"/>
  <c r="AY11" i="13"/>
  <c r="BA11" i="13"/>
  <c r="AW11" i="13"/>
  <c r="BI11" i="13"/>
  <c r="BG11" i="13"/>
  <c r="BE11" i="13"/>
  <c r="BH11" i="13"/>
  <c r="BJ11" i="13"/>
  <c r="BF11" i="13"/>
  <c r="BR11" i="13"/>
  <c r="BP11" i="13"/>
  <c r="BN11" i="13"/>
  <c r="BQ11" i="13"/>
  <c r="BS11" i="13"/>
  <c r="BO11" i="13"/>
  <c r="G12" i="13"/>
  <c r="E12" i="13"/>
  <c r="C12" i="13"/>
  <c r="F12" i="13"/>
  <c r="H12" i="13"/>
  <c r="D12" i="13"/>
  <c r="P12" i="13"/>
  <c r="N12" i="13"/>
  <c r="L12" i="13"/>
  <c r="O12" i="13"/>
  <c r="Q12" i="13"/>
  <c r="M12" i="13"/>
  <c r="Y12" i="13"/>
  <c r="W12" i="13"/>
  <c r="U12" i="13"/>
  <c r="X12" i="13"/>
  <c r="Z12" i="13"/>
  <c r="V12" i="13"/>
  <c r="AH12" i="13"/>
  <c r="AF12" i="13"/>
  <c r="AD12" i="13"/>
  <c r="AG12" i="13"/>
  <c r="AI12" i="13"/>
  <c r="AE12" i="13"/>
  <c r="AQ12" i="13"/>
  <c r="AO12" i="13"/>
  <c r="AM12" i="13"/>
  <c r="AP12" i="13"/>
  <c r="AR12" i="13"/>
  <c r="AN12" i="13"/>
  <c r="AZ12" i="13"/>
  <c r="AX12" i="13"/>
  <c r="AV12" i="13"/>
  <c r="AY12" i="13"/>
  <c r="BA12" i="13"/>
  <c r="AW12" i="13"/>
  <c r="BI12" i="13"/>
  <c r="BG12" i="13"/>
  <c r="BE12" i="13"/>
  <c r="BH12" i="13"/>
  <c r="BJ12" i="13"/>
  <c r="BF12" i="13"/>
  <c r="BR12" i="13"/>
  <c r="BP12" i="13"/>
  <c r="BN12" i="13"/>
  <c r="BQ12" i="13"/>
  <c r="BS12" i="13"/>
  <c r="BO12" i="13"/>
  <c r="G13" i="13"/>
  <c r="E13" i="13"/>
  <c r="C13" i="13"/>
  <c r="F13" i="13"/>
  <c r="H13" i="13"/>
  <c r="D13" i="13"/>
  <c r="P13" i="13"/>
  <c r="N13" i="13"/>
  <c r="L13" i="13"/>
  <c r="O13" i="13"/>
  <c r="Q13" i="13"/>
  <c r="M13" i="13"/>
  <c r="Y13" i="13"/>
  <c r="W13" i="13"/>
  <c r="U13" i="13"/>
  <c r="X13" i="13"/>
  <c r="Z13" i="13"/>
  <c r="V13" i="13"/>
  <c r="AH13" i="13"/>
  <c r="AF13" i="13"/>
  <c r="AD13" i="13"/>
  <c r="AG13" i="13"/>
  <c r="AI13" i="13"/>
  <c r="AE13" i="13"/>
  <c r="AQ13" i="13"/>
  <c r="AO13" i="13"/>
  <c r="AM13" i="13"/>
  <c r="AP13" i="13"/>
  <c r="AR13" i="13"/>
  <c r="AN13" i="13"/>
  <c r="AZ13" i="13"/>
  <c r="AX13" i="13"/>
  <c r="AV13" i="13"/>
  <c r="AY13" i="13"/>
  <c r="BA13" i="13"/>
  <c r="AW13" i="13"/>
  <c r="BI13" i="13"/>
  <c r="BG13" i="13"/>
  <c r="BE13" i="13"/>
  <c r="BH13" i="13"/>
  <c r="BJ13" i="13"/>
  <c r="BF13" i="13"/>
  <c r="G14" i="13"/>
  <c r="E14" i="13"/>
  <c r="C14" i="13"/>
  <c r="F14" i="13"/>
  <c r="H14" i="13"/>
  <c r="D14" i="13"/>
  <c r="P14" i="13"/>
  <c r="N14" i="13"/>
  <c r="L14" i="13"/>
  <c r="O14" i="13"/>
  <c r="Q14" i="13"/>
  <c r="M14" i="13"/>
  <c r="Y14" i="13"/>
  <c r="W14" i="13"/>
  <c r="U14" i="13"/>
  <c r="X14" i="13"/>
  <c r="Z14" i="13"/>
  <c r="V14" i="13"/>
  <c r="AH14" i="13"/>
  <c r="AF14" i="13"/>
  <c r="AD14" i="13"/>
  <c r="AG14" i="13"/>
  <c r="AI14" i="13"/>
  <c r="AE14" i="13"/>
  <c r="AQ14" i="13"/>
  <c r="AO14" i="13"/>
  <c r="AM14" i="13"/>
  <c r="AP14" i="13"/>
  <c r="AR14" i="13"/>
  <c r="AN14" i="13"/>
  <c r="BA14" i="13"/>
  <c r="AZ14" i="13"/>
  <c r="AX14" i="13"/>
  <c r="AV14" i="13"/>
  <c r="AY14" i="13"/>
  <c r="AW14" i="13"/>
  <c r="AI28" i="13"/>
  <c r="AG28" i="13"/>
  <c r="AE28" i="13"/>
  <c r="AF28" i="13"/>
  <c r="AD28" i="13"/>
  <c r="AH28" i="13"/>
  <c r="AQ20" i="13"/>
  <c r="AO20" i="13"/>
  <c r="AM20" i="13"/>
  <c r="AR20" i="13"/>
  <c r="AN20" i="13"/>
  <c r="AP20" i="13"/>
  <c r="AZ20" i="13"/>
  <c r="AX20" i="13"/>
  <c r="AV20" i="13"/>
  <c r="BA20" i="13"/>
  <c r="AW20" i="13"/>
  <c r="AY20" i="13"/>
  <c r="BI20" i="13"/>
  <c r="BG20" i="13"/>
  <c r="BE20" i="13"/>
  <c r="BJ20" i="13"/>
  <c r="BF20" i="13"/>
  <c r="BH20" i="13"/>
  <c r="G21" i="13"/>
  <c r="E21" i="13"/>
  <c r="C21" i="13"/>
  <c r="H21" i="13"/>
  <c r="D21" i="13"/>
  <c r="F21" i="13"/>
  <c r="P21" i="13"/>
  <c r="N21" i="13"/>
  <c r="L21" i="13"/>
  <c r="Q21" i="13"/>
  <c r="M21" i="13"/>
  <c r="O21" i="13"/>
  <c r="Y21" i="13"/>
  <c r="W21" i="13"/>
  <c r="U21" i="13"/>
  <c r="Z21" i="13"/>
  <c r="V21" i="13"/>
  <c r="X21" i="13"/>
  <c r="AH21" i="13"/>
  <c r="AF21" i="13"/>
  <c r="AD21" i="13"/>
  <c r="AI21" i="13"/>
  <c r="AE21" i="13"/>
  <c r="AG21" i="13"/>
  <c r="AQ21" i="13"/>
  <c r="AO21" i="13"/>
  <c r="AM21" i="13"/>
  <c r="AR21" i="13"/>
  <c r="AN21" i="13"/>
  <c r="AP21" i="13"/>
  <c r="AZ21" i="13"/>
  <c r="AX21" i="13"/>
  <c r="AV21" i="13"/>
  <c r="BA21" i="13"/>
  <c r="AW21" i="13"/>
  <c r="AY21" i="13"/>
  <c r="BI21" i="13"/>
  <c r="BG21" i="13"/>
  <c r="BE21" i="13"/>
  <c r="BJ21" i="13"/>
  <c r="BF21" i="13"/>
  <c r="BH21" i="13"/>
  <c r="G22" i="13"/>
  <c r="E22" i="13"/>
  <c r="C22" i="13"/>
  <c r="H22" i="13"/>
  <c r="D22" i="13"/>
  <c r="F22" i="13"/>
  <c r="P22" i="13"/>
  <c r="N22" i="13"/>
  <c r="L22" i="13"/>
  <c r="Q22" i="13"/>
  <c r="M22" i="13"/>
  <c r="O22" i="13"/>
  <c r="Y22" i="13"/>
  <c r="W22" i="13"/>
  <c r="U22" i="13"/>
  <c r="Z22" i="13"/>
  <c r="V22" i="13"/>
  <c r="X22" i="13"/>
  <c r="AH22" i="13"/>
  <c r="AF22" i="13"/>
  <c r="AD22" i="13"/>
  <c r="AI22" i="13"/>
  <c r="AE22" i="13"/>
  <c r="AG22" i="13"/>
  <c r="AQ22" i="13"/>
  <c r="AO22" i="13"/>
  <c r="AM22" i="13"/>
  <c r="AR22" i="13"/>
  <c r="AN22" i="13"/>
  <c r="AP22" i="13"/>
  <c r="AZ22" i="13"/>
  <c r="AX22" i="13"/>
  <c r="AV22" i="13"/>
  <c r="BA22" i="13"/>
  <c r="AW22" i="13"/>
  <c r="AY22" i="13"/>
  <c r="BI22" i="13"/>
  <c r="BG22" i="13"/>
  <c r="BE22" i="13"/>
  <c r="BJ22" i="13"/>
  <c r="BF22" i="13"/>
  <c r="BH22" i="13"/>
  <c r="G23" i="13"/>
  <c r="E23" i="13"/>
  <c r="C23" i="13"/>
  <c r="H23" i="13"/>
  <c r="D23" i="13"/>
  <c r="F23" i="13"/>
  <c r="P23" i="13"/>
  <c r="N23" i="13"/>
  <c r="L23" i="13"/>
  <c r="Q23" i="13"/>
  <c r="M23" i="13"/>
  <c r="O23" i="13"/>
  <c r="Y23" i="13"/>
  <c r="W23" i="13"/>
  <c r="U23" i="13"/>
  <c r="Z23" i="13"/>
  <c r="V23" i="13"/>
  <c r="X23" i="13"/>
  <c r="AH23" i="13"/>
  <c r="AF23" i="13"/>
  <c r="AD23" i="13"/>
  <c r="AI23" i="13"/>
  <c r="AE23" i="13"/>
  <c r="AG23" i="13"/>
  <c r="AQ23" i="13"/>
  <c r="AO23" i="13"/>
  <c r="AM23" i="13"/>
  <c r="AR23" i="13"/>
  <c r="AN23" i="13"/>
  <c r="AP23" i="13"/>
  <c r="AZ23" i="13"/>
  <c r="AX23" i="13"/>
  <c r="AV23" i="13"/>
  <c r="BA23" i="13"/>
  <c r="AW23" i="13"/>
  <c r="AY23" i="13"/>
  <c r="BI23" i="13"/>
  <c r="BG23" i="13"/>
  <c r="BE23" i="13"/>
  <c r="BJ23" i="13"/>
  <c r="BF23" i="13"/>
  <c r="BH23" i="13"/>
  <c r="G24" i="13"/>
  <c r="E24" i="13"/>
  <c r="C24" i="13"/>
  <c r="H24" i="13"/>
  <c r="D24" i="13"/>
  <c r="F24" i="13"/>
  <c r="P24" i="13"/>
  <c r="N24" i="13"/>
  <c r="L24" i="13"/>
  <c r="Q24" i="13"/>
  <c r="M24" i="13"/>
  <c r="O24" i="13"/>
  <c r="Y24" i="13"/>
  <c r="W24" i="13"/>
  <c r="U24" i="13"/>
  <c r="Z24" i="13"/>
  <c r="V24" i="13"/>
  <c r="X24" i="13"/>
  <c r="AH24" i="13"/>
  <c r="AF24" i="13"/>
  <c r="AD24" i="13"/>
  <c r="AI24" i="13"/>
  <c r="AE24" i="13"/>
  <c r="AG24" i="13"/>
  <c r="AR24" i="13"/>
  <c r="AP24" i="13"/>
  <c r="AN24" i="13"/>
  <c r="AO24" i="13"/>
  <c r="AQ24" i="13"/>
  <c r="AM24" i="13"/>
  <c r="BA24" i="13"/>
  <c r="AY24" i="13"/>
  <c r="AW24" i="13"/>
  <c r="AX24" i="13"/>
  <c r="AZ24" i="13"/>
  <c r="AV24" i="13"/>
  <c r="BJ24" i="13"/>
  <c r="BH24" i="13"/>
  <c r="BF24" i="13"/>
  <c r="BG24" i="13"/>
  <c r="BI24" i="13"/>
  <c r="BE24" i="13"/>
  <c r="H25" i="13"/>
  <c r="F25" i="13"/>
  <c r="D25" i="13"/>
  <c r="E25" i="13"/>
  <c r="G25" i="13"/>
  <c r="C25" i="13"/>
  <c r="Q25" i="13"/>
  <c r="O25" i="13"/>
  <c r="M25" i="13"/>
  <c r="N25" i="13"/>
  <c r="P25" i="13"/>
  <c r="L25" i="13"/>
  <c r="Z25" i="13"/>
  <c r="X25" i="13"/>
  <c r="V25" i="13"/>
  <c r="W25" i="13"/>
  <c r="Y25" i="13"/>
  <c r="U25" i="13"/>
  <c r="AI25" i="13"/>
  <c r="AG25" i="13"/>
  <c r="AE25" i="13"/>
  <c r="AF25" i="13"/>
  <c r="AH25" i="13"/>
  <c r="AD25" i="13"/>
  <c r="AR25" i="13"/>
  <c r="AP25" i="13"/>
  <c r="AN25" i="13"/>
  <c r="AO25" i="13"/>
  <c r="AQ25" i="13"/>
  <c r="AM25" i="13"/>
  <c r="BA25" i="13"/>
  <c r="AY25" i="13"/>
  <c r="AW25" i="13"/>
  <c r="AX25" i="13"/>
  <c r="AZ25" i="13"/>
  <c r="AV25" i="13"/>
  <c r="BJ25" i="13"/>
  <c r="BH25" i="13"/>
  <c r="BF25" i="13"/>
  <c r="BG25" i="13"/>
  <c r="BI25" i="13"/>
  <c r="BE25" i="13"/>
  <c r="H26" i="13"/>
  <c r="F26" i="13"/>
  <c r="D26" i="13"/>
  <c r="E26" i="13"/>
  <c r="G26" i="13"/>
  <c r="C26" i="13"/>
  <c r="P26" i="13"/>
  <c r="N26" i="13"/>
  <c r="L26" i="13"/>
  <c r="O26" i="13"/>
  <c r="Q26" i="13"/>
  <c r="M26" i="13"/>
  <c r="Y26" i="13"/>
  <c r="W26" i="13"/>
  <c r="U26" i="13"/>
  <c r="X26" i="13"/>
  <c r="Z26" i="13"/>
  <c r="V26" i="13"/>
  <c r="AH26" i="13"/>
  <c r="AF26" i="13"/>
  <c r="AD26" i="13"/>
  <c r="AG26" i="13"/>
  <c r="AI26" i="13"/>
  <c r="AE26" i="13"/>
  <c r="AQ26" i="13"/>
  <c r="AO26" i="13"/>
  <c r="AM26" i="13"/>
  <c r="AP26" i="13"/>
  <c r="AR26" i="13"/>
  <c r="AN26" i="13"/>
  <c r="AZ26" i="13"/>
  <c r="AX26" i="13"/>
  <c r="AV26" i="13"/>
  <c r="AY26" i="13"/>
  <c r="BA26" i="13"/>
  <c r="AW26" i="13"/>
  <c r="BI26" i="13"/>
  <c r="BG26" i="13"/>
  <c r="BE26" i="13"/>
  <c r="BH26" i="13"/>
  <c r="BJ26" i="13"/>
  <c r="BF26" i="13"/>
  <c r="G27" i="13"/>
  <c r="E27" i="13"/>
  <c r="C27" i="13"/>
  <c r="F27" i="13"/>
  <c r="H27" i="13"/>
  <c r="D27" i="13"/>
  <c r="P27" i="13"/>
  <c r="N27" i="13"/>
  <c r="L27" i="13"/>
  <c r="O27" i="13"/>
  <c r="Q27" i="13"/>
  <c r="M27" i="13"/>
  <c r="Y27" i="13"/>
  <c r="W27" i="13"/>
  <c r="U27" i="13"/>
  <c r="X27" i="13"/>
  <c r="Z27" i="13"/>
  <c r="V27" i="13"/>
  <c r="AH27" i="13"/>
  <c r="AF27" i="13"/>
  <c r="AD27" i="13"/>
  <c r="AG27" i="13"/>
  <c r="AI27" i="13"/>
  <c r="AE27" i="13"/>
  <c r="AQ27" i="13"/>
  <c r="AO27" i="13"/>
  <c r="AM27" i="13"/>
  <c r="AP27" i="13"/>
  <c r="AR27" i="13"/>
  <c r="AN27" i="13"/>
  <c r="AZ27" i="13"/>
  <c r="AX27" i="13"/>
  <c r="AV27" i="13"/>
  <c r="AY27" i="13"/>
  <c r="BA27" i="13"/>
  <c r="AW27" i="13"/>
  <c r="BI27" i="13"/>
  <c r="BG27" i="13"/>
  <c r="BE27" i="13"/>
  <c r="BH27" i="13"/>
  <c r="BJ27" i="13"/>
  <c r="BF27" i="13"/>
  <c r="G28" i="13"/>
  <c r="E28" i="13"/>
  <c r="C28" i="13"/>
  <c r="F28" i="13"/>
  <c r="H28" i="13"/>
  <c r="D28" i="13"/>
  <c r="P28" i="13"/>
  <c r="N28" i="13"/>
  <c r="L28" i="13"/>
  <c r="O28" i="13"/>
  <c r="Q28" i="13"/>
  <c r="M28" i="13"/>
  <c r="Z28" i="13"/>
  <c r="X28" i="13"/>
  <c r="V28" i="13"/>
  <c r="Y28" i="13"/>
  <c r="U28" i="13"/>
  <c r="W28" i="13"/>
  <c r="AR28" i="13"/>
  <c r="AP28" i="13"/>
  <c r="AN28" i="13"/>
  <c r="AO28" i="13"/>
  <c r="AM28" i="13"/>
  <c r="AQ28" i="13"/>
  <c r="BA28" i="13"/>
  <c r="AY28" i="13"/>
  <c r="AW28" i="13"/>
  <c r="AX28" i="13"/>
  <c r="AV28" i="13"/>
  <c r="AZ28" i="13"/>
  <c r="BJ28" i="13"/>
  <c r="BH28" i="13"/>
  <c r="BF28" i="13"/>
  <c r="BG28" i="13"/>
  <c r="BE28" i="13"/>
  <c r="BI28" i="13"/>
  <c r="H29" i="13"/>
  <c r="F29" i="13"/>
  <c r="D29" i="13"/>
  <c r="E29" i="13"/>
  <c r="C29" i="13"/>
  <c r="G29" i="13"/>
  <c r="Q29" i="13"/>
  <c r="O29" i="13"/>
  <c r="M29" i="13"/>
  <c r="N29" i="13"/>
  <c r="L29" i="13"/>
  <c r="P29" i="13"/>
  <c r="Z29" i="13"/>
  <c r="X29" i="13"/>
  <c r="V29" i="13"/>
  <c r="W29" i="13"/>
  <c r="U29" i="13"/>
  <c r="Y29" i="13"/>
  <c r="AI29" i="13"/>
  <c r="AG29" i="13"/>
  <c r="AE29" i="13"/>
  <c r="AF29" i="13"/>
  <c r="AD29" i="13"/>
  <c r="AH29" i="13"/>
  <c r="AR29" i="13"/>
  <c r="AP29" i="13"/>
  <c r="AN29" i="13"/>
  <c r="AO29" i="13"/>
  <c r="AM29" i="13"/>
  <c r="AQ29" i="13"/>
  <c r="BJ29" i="13"/>
  <c r="BH29" i="13"/>
  <c r="BF29" i="13"/>
  <c r="BG29" i="13"/>
  <c r="BE29" i="13"/>
  <c r="BI29" i="13"/>
  <c r="H30" i="13"/>
  <c r="F30" i="13"/>
  <c r="D30" i="13"/>
  <c r="E30" i="13"/>
  <c r="C30" i="13"/>
  <c r="G30" i="13"/>
  <c r="Q30" i="13"/>
  <c r="O30" i="13"/>
  <c r="M30" i="13"/>
  <c r="N30" i="13"/>
  <c r="L30" i="13"/>
  <c r="P30" i="13"/>
  <c r="Z30" i="13"/>
  <c r="X30" i="13"/>
  <c r="V30" i="13"/>
  <c r="W30" i="13"/>
  <c r="U30" i="13"/>
  <c r="Y30" i="13"/>
  <c r="AI30" i="13"/>
  <c r="AG30" i="13"/>
  <c r="AE30" i="13"/>
  <c r="AF30" i="13"/>
  <c r="AD30" i="13"/>
  <c r="AH30" i="13"/>
  <c r="AR30" i="13"/>
  <c r="AP30" i="13"/>
  <c r="AN30" i="13"/>
  <c r="AO30" i="13"/>
  <c r="AM30" i="13"/>
  <c r="AQ30" i="13"/>
  <c r="H31" i="13"/>
  <c r="F31" i="13"/>
  <c r="D31" i="13"/>
  <c r="E31" i="13"/>
  <c r="C31" i="13"/>
  <c r="G31" i="13"/>
  <c r="Q31" i="13"/>
  <c r="O31" i="13"/>
  <c r="M31" i="13"/>
  <c r="N31" i="13"/>
  <c r="L31" i="13"/>
  <c r="P31" i="13"/>
  <c r="Z31" i="13"/>
  <c r="X31" i="13"/>
  <c r="V31" i="13"/>
  <c r="W31" i="13"/>
  <c r="U31" i="13"/>
  <c r="Y31" i="13"/>
  <c r="AI31" i="13"/>
  <c r="AG31" i="13"/>
  <c r="AE31" i="13"/>
  <c r="AF31" i="13"/>
  <c r="AD31" i="13"/>
  <c r="AH31" i="13"/>
  <c r="AR31" i="13"/>
  <c r="AP31" i="13"/>
  <c r="AN31" i="13"/>
  <c r="AO31" i="13"/>
  <c r="AM31" i="13"/>
  <c r="AQ31" i="13"/>
  <c r="H32" i="13"/>
  <c r="F32" i="13"/>
  <c r="D32" i="13"/>
  <c r="E32" i="13"/>
  <c r="C32" i="13"/>
  <c r="G32" i="13"/>
  <c r="Q32" i="13"/>
  <c r="O32" i="13"/>
  <c r="M32" i="13"/>
  <c r="N32" i="13"/>
  <c r="L32" i="13"/>
  <c r="P32" i="13"/>
  <c r="Z32" i="13"/>
  <c r="X32" i="13"/>
  <c r="V32" i="13"/>
  <c r="W32" i="13"/>
  <c r="U32" i="13"/>
  <c r="Y32" i="13"/>
  <c r="AR32" i="13"/>
  <c r="AP32" i="13"/>
  <c r="AN32" i="13"/>
  <c r="AO32" i="13"/>
  <c r="AM32" i="13"/>
  <c r="AQ32" i="13"/>
  <c r="H33" i="13"/>
  <c r="F33" i="13"/>
  <c r="D33" i="13"/>
  <c r="E33" i="13"/>
  <c r="C33" i="13"/>
  <c r="G33" i="13"/>
  <c r="Q33" i="13"/>
  <c r="O33" i="13"/>
  <c r="M33" i="13"/>
  <c r="N33" i="13"/>
  <c r="L33" i="13"/>
  <c r="P33" i="13"/>
  <c r="Z33" i="13"/>
  <c r="X33" i="13"/>
  <c r="V33" i="13"/>
  <c r="W33" i="13"/>
  <c r="U33" i="13"/>
  <c r="Y33" i="13"/>
  <c r="AR33" i="13"/>
  <c r="AP33" i="13"/>
  <c r="AN33" i="13"/>
  <c r="AO33" i="13"/>
  <c r="AM33" i="13"/>
  <c r="AQ33" i="13"/>
  <c r="H34" i="13"/>
  <c r="F34" i="13"/>
  <c r="D34" i="13"/>
  <c r="E34" i="13"/>
  <c r="C34" i="13"/>
  <c r="G34" i="13"/>
  <c r="Q34" i="13"/>
  <c r="O34" i="13"/>
  <c r="M34" i="13"/>
  <c r="N34" i="13"/>
  <c r="L34" i="13"/>
  <c r="P34" i="13"/>
  <c r="Z34" i="13"/>
  <c r="X34" i="13"/>
  <c r="V34" i="13"/>
  <c r="W34" i="13"/>
  <c r="U34" i="13"/>
  <c r="Y34" i="13"/>
  <c r="AR34" i="13"/>
  <c r="AP34" i="13"/>
  <c r="AN34" i="13"/>
  <c r="AO34" i="13"/>
  <c r="AM34" i="13"/>
  <c r="AQ34" i="13"/>
  <c r="H35" i="13"/>
  <c r="F35" i="13"/>
  <c r="D35" i="13"/>
  <c r="E35" i="13"/>
  <c r="C35" i="13"/>
  <c r="G35" i="13"/>
  <c r="Q35" i="13"/>
  <c r="O35" i="13"/>
  <c r="M35" i="13"/>
  <c r="N35" i="13"/>
  <c r="L35" i="13"/>
  <c r="P35" i="13"/>
  <c r="Z35" i="13"/>
  <c r="X35" i="13"/>
  <c r="V35" i="13"/>
  <c r="Y35" i="13"/>
  <c r="U35" i="13"/>
  <c r="W35" i="13"/>
  <c r="AR35" i="13"/>
  <c r="AP35" i="13"/>
  <c r="AN35" i="13"/>
  <c r="AQ35" i="13"/>
  <c r="AM35" i="13"/>
  <c r="AO35" i="13"/>
  <c r="H36" i="13"/>
  <c r="F36" i="13"/>
  <c r="D36" i="13"/>
  <c r="G36" i="13"/>
  <c r="C36" i="13"/>
  <c r="E36" i="13"/>
  <c r="Q36" i="13"/>
  <c r="O36" i="13"/>
  <c r="M36" i="13"/>
  <c r="P36" i="13"/>
  <c r="L36" i="13"/>
  <c r="N36" i="13"/>
  <c r="Z36" i="13"/>
  <c r="X36" i="13"/>
  <c r="V36" i="13"/>
  <c r="Y36" i="13"/>
  <c r="U36" i="13"/>
  <c r="W36" i="13"/>
  <c r="H37" i="13"/>
  <c r="F37" i="13"/>
  <c r="D37" i="13"/>
  <c r="G37" i="13"/>
  <c r="C37" i="13"/>
  <c r="E37" i="13"/>
  <c r="Q37" i="13"/>
  <c r="O37" i="13"/>
  <c r="M37" i="13"/>
  <c r="P37" i="13"/>
  <c r="L37" i="13"/>
  <c r="N37" i="13"/>
  <c r="Y37" i="13"/>
  <c r="W37" i="13"/>
  <c r="U37" i="13"/>
  <c r="Z37" i="13"/>
  <c r="V37" i="13"/>
  <c r="X37" i="13"/>
  <c r="Q39" i="13"/>
  <c r="O39" i="13"/>
  <c r="M39" i="13"/>
  <c r="P39" i="13"/>
  <c r="L39" i="13"/>
  <c r="N39" i="13"/>
  <c r="Z39" i="13"/>
  <c r="X39" i="13"/>
  <c r="V39" i="13"/>
  <c r="Y39" i="13"/>
  <c r="U39" i="13"/>
  <c r="W39" i="13"/>
  <c r="H40" i="13"/>
  <c r="F40" i="13"/>
  <c r="D40" i="13"/>
  <c r="G40" i="13"/>
  <c r="C40" i="13"/>
  <c r="E40" i="13"/>
  <c r="Q40" i="13"/>
  <c r="O40" i="13"/>
  <c r="M40" i="13"/>
  <c r="P40" i="13"/>
  <c r="L40" i="13"/>
  <c r="N40" i="13"/>
  <c r="Z40" i="13"/>
  <c r="X40" i="13"/>
  <c r="V40" i="13"/>
  <c r="Y40" i="13"/>
  <c r="U40" i="13"/>
  <c r="W40" i="13"/>
  <c r="H41" i="13"/>
  <c r="F41" i="13"/>
  <c r="D41" i="13"/>
  <c r="G41" i="13"/>
  <c r="C41" i="13"/>
  <c r="E41" i="13"/>
  <c r="Q41" i="13"/>
  <c r="O41" i="13"/>
  <c r="M41" i="13"/>
  <c r="P41" i="13"/>
  <c r="L41" i="13"/>
  <c r="N41" i="13"/>
  <c r="Z41" i="13"/>
  <c r="X41" i="13"/>
  <c r="V41" i="13"/>
  <c r="Y41" i="13"/>
  <c r="U41" i="13"/>
  <c r="W41" i="13"/>
  <c r="H42" i="13"/>
  <c r="F42" i="13"/>
  <c r="D42" i="13"/>
  <c r="G42" i="13"/>
  <c r="C42" i="13"/>
  <c r="E42" i="13"/>
  <c r="Q42" i="13"/>
  <c r="O42" i="13"/>
  <c r="M42" i="13"/>
  <c r="P42" i="13"/>
  <c r="L42" i="13"/>
  <c r="N42" i="13"/>
  <c r="Z42" i="13"/>
  <c r="X42" i="13"/>
  <c r="V42" i="13"/>
  <c r="Y42" i="13"/>
  <c r="U42" i="13"/>
  <c r="W42" i="13"/>
  <c r="G38" i="13"/>
  <c r="E38" i="13"/>
  <c r="C38" i="13"/>
  <c r="H38" i="13"/>
  <c r="D38" i="13"/>
  <c r="F38" i="13"/>
  <c r="P38" i="13"/>
  <c r="N38" i="13"/>
  <c r="L38" i="13"/>
  <c r="Q38" i="13"/>
  <c r="M38" i="13"/>
  <c r="O38" i="13"/>
  <c r="Y38" i="13"/>
  <c r="W38" i="13"/>
  <c r="U38" i="13"/>
  <c r="Z38" i="13"/>
  <c r="V38" i="13"/>
  <c r="X38" i="13"/>
  <c r="P43" i="13"/>
  <c r="N43" i="13"/>
  <c r="L43" i="13"/>
  <c r="Q43" i="13"/>
  <c r="M43" i="13"/>
  <c r="O43" i="13"/>
  <c r="Y43" i="13"/>
  <c r="W43" i="13"/>
  <c r="U43" i="13"/>
  <c r="Z43" i="13"/>
  <c r="V43" i="13"/>
  <c r="X43" i="13"/>
  <c r="Q44" i="13"/>
  <c r="O44" i="13"/>
  <c r="M44" i="13"/>
  <c r="P44" i="13"/>
  <c r="N44" i="13"/>
  <c r="L44" i="13"/>
  <c r="Q45" i="13"/>
  <c r="O45" i="13"/>
  <c r="M45" i="13"/>
  <c r="P45" i="13"/>
  <c r="N45" i="13"/>
  <c r="L45" i="13"/>
  <c r="Q46" i="13"/>
  <c r="O46" i="13"/>
  <c r="M46" i="13"/>
  <c r="P46" i="13"/>
  <c r="N46" i="13"/>
  <c r="L46" i="13"/>
  <c r="Q47" i="13"/>
  <c r="O47" i="13"/>
  <c r="M47" i="13"/>
  <c r="P47" i="13"/>
  <c r="N47" i="13"/>
  <c r="L47" i="13"/>
  <c r="G11" i="2"/>
  <c r="G13" i="2"/>
  <c r="G15" i="2"/>
  <c r="G17" i="2"/>
  <c r="G51" i="2"/>
  <c r="G53" i="2"/>
  <c r="G55" i="2"/>
  <c r="G57" i="2"/>
  <c r="G93" i="2"/>
  <c r="G95" i="2"/>
  <c r="G97" i="2"/>
  <c r="G99" i="2"/>
  <c r="G101" i="2"/>
  <c r="G139" i="2"/>
  <c r="G141" i="2"/>
  <c r="G143" i="2"/>
  <c r="G145" i="2"/>
  <c r="BO1" i="13" l="1"/>
  <c r="BS1" i="13"/>
  <c r="BP1" i="13"/>
  <c r="BF1" i="13"/>
  <c r="BJ1" i="13"/>
  <c r="BG1" i="13"/>
  <c r="AW1" i="13"/>
  <c r="BA1" i="13"/>
  <c r="AX1" i="13"/>
  <c r="AN1" i="13"/>
  <c r="AR1" i="13"/>
  <c r="AO1" i="13"/>
  <c r="AE1" i="13"/>
  <c r="AI1" i="13"/>
  <c r="AF1" i="13"/>
  <c r="V1" i="13"/>
  <c r="Z1" i="13"/>
  <c r="W1" i="13"/>
  <c r="M1" i="13"/>
  <c r="Q1" i="13"/>
  <c r="N1" i="13"/>
  <c r="D1" i="13"/>
  <c r="H1" i="13"/>
  <c r="E1" i="13"/>
  <c r="G116" i="2"/>
  <c r="G115" i="2"/>
  <c r="G92" i="2"/>
  <c r="G91" i="2"/>
  <c r="G132" i="2"/>
  <c r="G131" i="2"/>
  <c r="G71" i="2"/>
  <c r="G72" i="2"/>
  <c r="G158" i="2"/>
  <c r="G157" i="2"/>
  <c r="G70" i="2"/>
  <c r="G69" i="2"/>
  <c r="G156" i="2"/>
  <c r="G155" i="2"/>
  <c r="G68" i="2"/>
  <c r="G67" i="2"/>
  <c r="G154" i="2"/>
  <c r="G153" i="2"/>
  <c r="G65" i="2"/>
  <c r="G66" i="2"/>
  <c r="G160" i="2"/>
  <c r="G159" i="2"/>
  <c r="G136" i="2"/>
  <c r="G135" i="2"/>
  <c r="G8" i="2"/>
  <c r="G7" i="2"/>
  <c r="G46" i="2"/>
  <c r="G45" i="2"/>
  <c r="G88" i="2"/>
  <c r="G87" i="2"/>
  <c r="BQ1" i="13"/>
  <c r="BN1" i="13"/>
  <c r="BR1" i="13"/>
  <c r="BH1" i="13"/>
  <c r="BE1" i="13"/>
  <c r="BI1" i="13"/>
  <c r="AY1" i="13"/>
  <c r="AV1" i="13"/>
  <c r="AZ1" i="13"/>
  <c r="AP1" i="13"/>
  <c r="AM1" i="13"/>
  <c r="AQ1" i="13"/>
  <c r="AG1" i="13"/>
  <c r="AD1" i="13"/>
  <c r="AH1" i="13"/>
  <c r="X1" i="13"/>
  <c r="U1" i="13"/>
  <c r="Y1" i="13"/>
  <c r="O1" i="13"/>
  <c r="L1" i="13"/>
  <c r="P1" i="13"/>
  <c r="F1" i="13"/>
  <c r="C1" i="13"/>
  <c r="G1" i="13"/>
  <c r="G10" i="2"/>
  <c r="G9" i="2"/>
  <c r="G90" i="2"/>
  <c r="G89" i="2"/>
  <c r="G44" i="2"/>
  <c r="G43" i="2"/>
  <c r="G138" i="2"/>
  <c r="G137" i="2"/>
  <c r="G30" i="2"/>
  <c r="G29" i="2"/>
  <c r="G113" i="2"/>
  <c r="G114" i="2"/>
  <c r="G28" i="2"/>
  <c r="G27" i="2"/>
  <c r="G111" i="2"/>
  <c r="G112" i="2"/>
  <c r="G25" i="2"/>
  <c r="G26" i="2"/>
  <c r="G110" i="2"/>
  <c r="G109" i="2"/>
  <c r="G23" i="2"/>
  <c r="G24" i="2"/>
  <c r="G50" i="2"/>
  <c r="G49" i="2"/>
  <c r="G48" i="2"/>
  <c r="G47" i="2"/>
  <c r="G134" i="2"/>
  <c r="G133" i="2"/>
  <c r="G6" i="2"/>
  <c r="G5" i="2"/>
  <c r="G4" i="2"/>
  <c r="G3" i="2"/>
</calcChain>
</file>

<file path=xl/sharedStrings.xml><?xml version="1.0" encoding="utf-8"?>
<sst xmlns="http://schemas.openxmlformats.org/spreadsheetml/2006/main" count="2402" uniqueCount="371">
  <si>
    <t>Event</t>
  </si>
  <si>
    <t>U13G 100m</t>
  </si>
  <si>
    <t>U11B</t>
  </si>
  <si>
    <t>U11G</t>
  </si>
  <si>
    <t>U13B</t>
  </si>
  <si>
    <t>U13G</t>
  </si>
  <si>
    <t>U15B</t>
  </si>
  <si>
    <t>U15G</t>
  </si>
  <si>
    <t>U17M</t>
  </si>
  <si>
    <t>U17W</t>
  </si>
  <si>
    <t>U11B Long Jump</t>
  </si>
  <si>
    <t>U13B High Jump</t>
  </si>
  <si>
    <t>U17M Shot</t>
  </si>
  <si>
    <t>U13B 100m</t>
  </si>
  <si>
    <t>U15G 100m</t>
  </si>
  <si>
    <t>U15B 100m</t>
  </si>
  <si>
    <t>U17W 100m</t>
  </si>
  <si>
    <t>U17M 100m</t>
  </si>
  <si>
    <t>U13G Shot</t>
  </si>
  <si>
    <t>U13B Long Jump</t>
  </si>
  <si>
    <t>U17W High Jump</t>
  </si>
  <si>
    <t>U11B Howler</t>
  </si>
  <si>
    <t>U15G Shot</t>
  </si>
  <si>
    <t>U11G 75m</t>
  </si>
  <si>
    <t>U17M High Jump</t>
  </si>
  <si>
    <t>U11B 75m</t>
  </si>
  <si>
    <t>U11G Howler</t>
  </si>
  <si>
    <t>U13G Long Jump</t>
  </si>
  <si>
    <t>U13G 800m</t>
  </si>
  <si>
    <t>U13B 800m</t>
  </si>
  <si>
    <t>U15G 800m</t>
  </si>
  <si>
    <t>U15B 800m</t>
  </si>
  <si>
    <t>U11G Long Jump</t>
  </si>
  <si>
    <t>U15B High Jump</t>
  </si>
  <si>
    <t>U17W Shot</t>
  </si>
  <si>
    <t>U17W 800m</t>
  </si>
  <si>
    <t>U17M 800m</t>
  </si>
  <si>
    <t>U15G Long Jump</t>
  </si>
  <si>
    <t>U11G 600m</t>
  </si>
  <si>
    <t>U11B 600m</t>
  </si>
  <si>
    <t>Team Name</t>
  </si>
  <si>
    <t>Number</t>
  </si>
  <si>
    <t>Full Name</t>
  </si>
  <si>
    <t>Age Group</t>
  </si>
  <si>
    <t>Gender</t>
  </si>
  <si>
    <t>Club</t>
  </si>
  <si>
    <t>U11B Declaration</t>
  </si>
  <si>
    <t>U11</t>
  </si>
  <si>
    <t>B</t>
  </si>
  <si>
    <t>Numbers:</t>
  </si>
  <si>
    <t>X</t>
  </si>
  <si>
    <t>XX</t>
  </si>
  <si>
    <t>Mixed 4x50m</t>
  </si>
  <si>
    <t>(any order)</t>
  </si>
  <si>
    <t>U11G Declaration</t>
  </si>
  <si>
    <t>G</t>
  </si>
  <si>
    <t>U13B Declaration</t>
  </si>
  <si>
    <t>U13</t>
  </si>
  <si>
    <t>4x100m</t>
  </si>
  <si>
    <t>U13G Declaration</t>
  </si>
  <si>
    <t>U15B Declaration</t>
  </si>
  <si>
    <t>U15</t>
  </si>
  <si>
    <t>U15G Declaration</t>
  </si>
  <si>
    <t>U17M Declaration</t>
  </si>
  <si>
    <t>U17</t>
  </si>
  <si>
    <t>M</t>
  </si>
  <si>
    <t>U17W Declaration</t>
  </si>
  <si>
    <t>W</t>
  </si>
  <si>
    <t>Wrekin Harriers</t>
  </si>
  <si>
    <t>Tom Griffiths</t>
  </si>
  <si>
    <t>Charlie Prince</t>
  </si>
  <si>
    <t>Sammy Bell</t>
  </si>
  <si>
    <t>WH</t>
  </si>
  <si>
    <t>Noah McClure</t>
  </si>
  <si>
    <t>Arlo Jones</t>
  </si>
  <si>
    <t>Grace Turney</t>
  </si>
  <si>
    <t>Paige McCabe</t>
  </si>
  <si>
    <t>Tilly Taylor</t>
  </si>
  <si>
    <t>Maja Pokomiecka</t>
  </si>
  <si>
    <t>Beatrice Banks</t>
  </si>
  <si>
    <t>Daniel Naylor</t>
  </si>
  <si>
    <t>Isaac Pollock</t>
  </si>
  <si>
    <t>Monty Edge</t>
  </si>
  <si>
    <t>Archie Fraser</t>
  </si>
  <si>
    <t>Fraser Cox</t>
  </si>
  <si>
    <t>Rhona Davey Aitken</t>
  </si>
  <si>
    <t>Summer Hesbrook</t>
  </si>
  <si>
    <t xml:space="preserve">Emily Bird </t>
  </si>
  <si>
    <t>Jessica Howes</t>
  </si>
  <si>
    <t xml:space="preserve">Rhona Davey Aitken </t>
  </si>
  <si>
    <t>Libby Coss</t>
  </si>
  <si>
    <t>Robbie Fraser</t>
  </si>
  <si>
    <t>Will Neil</t>
  </si>
  <si>
    <t>Robert Yeomans</t>
  </si>
  <si>
    <t>Marianna Preen</t>
  </si>
  <si>
    <t>Lena Tomczak</t>
  </si>
  <si>
    <t>Amelia Edge</t>
  </si>
  <si>
    <t>Oswestry Olympians</t>
  </si>
  <si>
    <t>Finley Jones</t>
  </si>
  <si>
    <t>William Arran</t>
  </si>
  <si>
    <t>Dylan Grimley</t>
  </si>
  <si>
    <t>OO</t>
  </si>
  <si>
    <t>Seth Ballie</t>
  </si>
  <si>
    <t>Max Jones</t>
  </si>
  <si>
    <t>Archie Mackenzie</t>
  </si>
  <si>
    <t>Mia Dimelow</t>
  </si>
  <si>
    <t>Emily O'Connor</t>
  </si>
  <si>
    <t>Evie Griffiths</t>
  </si>
  <si>
    <t>Autumn McGivern</t>
  </si>
  <si>
    <t>Hannah Newman</t>
  </si>
  <si>
    <t>Evie Baillie</t>
  </si>
  <si>
    <t>Gabriella inglis-dodnes</t>
  </si>
  <si>
    <t>Charlotte Liddiatt</t>
  </si>
  <si>
    <t>Sam Bradshaw</t>
  </si>
  <si>
    <t>Charlie Lister</t>
  </si>
  <si>
    <t>Harry Tidridge</t>
  </si>
  <si>
    <t>Morgan Grimley</t>
  </si>
  <si>
    <t>Lily Bowen</t>
  </si>
  <si>
    <t>Sophie Baillie</t>
  </si>
  <si>
    <t>Lucy McBride</t>
  </si>
  <si>
    <t>Kate Hotchkiss</t>
  </si>
  <si>
    <t>Rebecca Tinsley</t>
  </si>
  <si>
    <t>Shrewsbury AC</t>
  </si>
  <si>
    <t>Jakob Eiben</t>
  </si>
  <si>
    <t>Joseph Baldwin</t>
  </si>
  <si>
    <t>Logan Watkins</t>
  </si>
  <si>
    <t>SAC</t>
  </si>
  <si>
    <t>Jacob Parry</t>
  </si>
  <si>
    <t>Frank Morris</t>
  </si>
  <si>
    <t>Selina Vuli</t>
  </si>
  <si>
    <t>Ophelia Kinsey</t>
  </si>
  <si>
    <t>Lucy Hardcastle</t>
  </si>
  <si>
    <t>Eva Ward</t>
  </si>
  <si>
    <t>Roni Kohring</t>
  </si>
  <si>
    <t>George Wardle</t>
  </si>
  <si>
    <t>Ethan Brennan-Todd</t>
  </si>
  <si>
    <t>Noah Wardle</t>
  </si>
  <si>
    <t>Ethan Duffner</t>
  </si>
  <si>
    <t>Oscar Adams</t>
  </si>
  <si>
    <t>Charlie Stuart</t>
  </si>
  <si>
    <t>Ellie Robinson</t>
  </si>
  <si>
    <t>Grace Kinsey</t>
  </si>
  <si>
    <t>Elin White</t>
  </si>
  <si>
    <t>Zara Tomkins</t>
  </si>
  <si>
    <t>Megan Buckingham</t>
  </si>
  <si>
    <t>Emma-Jayne Charman</t>
  </si>
  <si>
    <t>Jack Harrison</t>
  </si>
  <si>
    <t>Daniel Williams</t>
  </si>
  <si>
    <t>Tom Lloyd</t>
  </si>
  <si>
    <t>Harry Lawrence-Wyatt</t>
  </si>
  <si>
    <t>Roisin Ellam</t>
  </si>
  <si>
    <t>Isla Hammond</t>
  </si>
  <si>
    <t>Manon Closs</t>
  </si>
  <si>
    <t>Holly Rao</t>
  </si>
  <si>
    <t>Chloe Stuart</t>
  </si>
  <si>
    <t>Megan Baldwin</t>
  </si>
  <si>
    <t>Alice Parke</t>
  </si>
  <si>
    <t>Poppy Smith</t>
  </si>
  <si>
    <t>Ianto Closs</t>
  </si>
  <si>
    <t>Joe Flynn</t>
  </si>
  <si>
    <t>Menna Pugsley</t>
  </si>
  <si>
    <t>Lucie Houlston</t>
  </si>
  <si>
    <t>Ellie Williams</t>
  </si>
  <si>
    <t>Maddie Rao</t>
  </si>
  <si>
    <t>Telford AC</t>
  </si>
  <si>
    <t>Tommy Clarke</t>
  </si>
  <si>
    <t>William Slow</t>
  </si>
  <si>
    <t>TAC</t>
  </si>
  <si>
    <t>Elijah McCavery</t>
  </si>
  <si>
    <t>Oliver Dolan</t>
  </si>
  <si>
    <t>George Nicholls</t>
  </si>
  <si>
    <t>Tabitha Hatch</t>
  </si>
  <si>
    <t>Ennis Evans</t>
  </si>
  <si>
    <t>Connie Light</t>
  </si>
  <si>
    <t>Evie Bridgwater</t>
  </si>
  <si>
    <t>Lily Lewis</t>
  </si>
  <si>
    <t>Beau-Elizabeth Thompson</t>
  </si>
  <si>
    <t>Evan Hart</t>
  </si>
  <si>
    <t>Jack Hughes</t>
  </si>
  <si>
    <t>Cody Sandland</t>
  </si>
  <si>
    <t>Daniel Upton</t>
  </si>
  <si>
    <t>Keziah Bekoe</t>
  </si>
  <si>
    <t>Harriett Anslow</t>
  </si>
  <si>
    <t>Maja Rogaczewska</t>
  </si>
  <si>
    <t>Aeryn Atkinson</t>
  </si>
  <si>
    <t>Nana Ayah</t>
  </si>
  <si>
    <t>Lottie Brett</t>
  </si>
  <si>
    <t>Amelia Morris</t>
  </si>
  <si>
    <t>Ivy Brannen</t>
  </si>
  <si>
    <t>Luke Edwards</t>
  </si>
  <si>
    <t>Simon Bagshaw</t>
  </si>
  <si>
    <t>Lewis Howard</t>
  </si>
  <si>
    <t>Kadisha Nwachukwa</t>
  </si>
  <si>
    <t>Lola Brett</t>
  </si>
  <si>
    <t>Amelia Berzina</t>
  </si>
  <si>
    <t>Lucie Poulter</t>
  </si>
  <si>
    <t>Constance Anderson-Lodge</t>
  </si>
  <si>
    <t>Kadisha Nwachukwu</t>
  </si>
  <si>
    <t>Barnaby Rhodes</t>
  </si>
  <si>
    <t>Ebamiyo Sanu</t>
  </si>
  <si>
    <t>Isaac Brownlee-Jones</t>
  </si>
  <si>
    <t>Harry Brazier</t>
  </si>
  <si>
    <t xml:space="preserve">Edward Harrison </t>
  </si>
  <si>
    <t>Kaci-lee Jesson</t>
  </si>
  <si>
    <t>Grace Gray</t>
  </si>
  <si>
    <t>Zoe Asquith</t>
  </si>
  <si>
    <t>Aimee Jarrett</t>
  </si>
  <si>
    <t>Wenlock Olympians</t>
  </si>
  <si>
    <t>Eddie Gibbons</t>
  </si>
  <si>
    <t>Fionn Munslow</t>
  </si>
  <si>
    <t>Bradley Masefield</t>
  </si>
  <si>
    <t>WO</t>
  </si>
  <si>
    <t>Owen Hart</t>
  </si>
  <si>
    <t>George Willetts</t>
  </si>
  <si>
    <t>Isaac Holme</t>
  </si>
  <si>
    <t>Hallie Bunn</t>
  </si>
  <si>
    <t>Maria Frankel</t>
  </si>
  <si>
    <t>Sion Williams</t>
  </si>
  <si>
    <t>Daniel Cameron</t>
  </si>
  <si>
    <t>Grace Buckley</t>
  </si>
  <si>
    <t>Eabha Munslow</t>
  </si>
  <si>
    <t>Jack Archer</t>
  </si>
  <si>
    <t>Zac Winnall</t>
  </si>
  <si>
    <t>Tristan Stewart</t>
  </si>
  <si>
    <t>Sydney Purchase</t>
  </si>
  <si>
    <t>Gracie Beech</t>
  </si>
  <si>
    <t>Pippa Insley</t>
  </si>
  <si>
    <t>Lucy Ockendon</t>
  </si>
  <si>
    <t>Holly Worthington</t>
  </si>
  <si>
    <t>Lucy Ockenden</t>
  </si>
  <si>
    <t>MH</t>
  </si>
  <si>
    <t>Name</t>
  </si>
  <si>
    <t>Age</t>
  </si>
  <si>
    <t>A Race</t>
  </si>
  <si>
    <t>Points</t>
  </si>
  <si>
    <t>B Race</t>
  </si>
  <si>
    <t>1st</t>
  </si>
  <si>
    <t>2nd</t>
  </si>
  <si>
    <t>3rd</t>
  </si>
  <si>
    <t>4th</t>
  </si>
  <si>
    <t>5th</t>
  </si>
  <si>
    <t>6th</t>
  </si>
  <si>
    <t>Wind</t>
  </si>
  <si>
    <t>Position</t>
  </si>
  <si>
    <t>Performance</t>
  </si>
  <si>
    <t>2:36.5</t>
  </si>
  <si>
    <t>2:41.4</t>
  </si>
  <si>
    <t>2:42.0</t>
  </si>
  <si>
    <t>2:58.7</t>
  </si>
  <si>
    <t>3:01.7</t>
  </si>
  <si>
    <t>3:04.8</t>
  </si>
  <si>
    <t>3:05.9</t>
  </si>
  <si>
    <t>3:20.4</t>
  </si>
  <si>
    <t>3:36.3</t>
  </si>
  <si>
    <t>2:25.9</t>
  </si>
  <si>
    <t>2:31.1</t>
  </si>
  <si>
    <t>2:38.2</t>
  </si>
  <si>
    <t>2:42.6</t>
  </si>
  <si>
    <t>2:49.3</t>
  </si>
  <si>
    <t>3:02.4</t>
  </si>
  <si>
    <t>3:04.3</t>
  </si>
  <si>
    <t>2:31.3</t>
  </si>
  <si>
    <t>2:40.2</t>
  </si>
  <si>
    <t>2:46.2</t>
  </si>
  <si>
    <t>2:52.8</t>
  </si>
  <si>
    <t>2:57.4</t>
  </si>
  <si>
    <t>3:03.3</t>
  </si>
  <si>
    <t>3:24.5</t>
  </si>
  <si>
    <t>2:28.8</t>
  </si>
  <si>
    <t>2:28.9</t>
  </si>
  <si>
    <t>2:31.6</t>
  </si>
  <si>
    <t>2:34.7</t>
  </si>
  <si>
    <t>2:36.0</t>
  </si>
  <si>
    <t>2:36.3</t>
  </si>
  <si>
    <t>3:15.2</t>
  </si>
  <si>
    <t>2:35.9</t>
  </si>
  <si>
    <t>2:44.5</t>
  </si>
  <si>
    <t>2:51.7</t>
  </si>
  <si>
    <t>2:55.2</t>
  </si>
  <si>
    <t>3:03.9</t>
  </si>
  <si>
    <t>3:49.8</t>
  </si>
  <si>
    <t>2:10.0</t>
  </si>
  <si>
    <t>2:10.5</t>
  </si>
  <si>
    <t>1:59.2</t>
  </si>
  <si>
    <t>2:04.1</t>
  </si>
  <si>
    <t>2:07.1</t>
  </si>
  <si>
    <t>2:08.9</t>
  </si>
  <si>
    <t>2:09.7</t>
  </si>
  <si>
    <t>2:10.3</t>
  </si>
  <si>
    <t>2:13.4</t>
  </si>
  <si>
    <t>2:13.8</t>
  </si>
  <si>
    <t>2:14.8</t>
  </si>
  <si>
    <t>1:50.2</t>
  </si>
  <si>
    <t>1:53.4</t>
  </si>
  <si>
    <t>1:56.8</t>
  </si>
  <si>
    <t>1:57.3</t>
  </si>
  <si>
    <t>2:04.5</t>
  </si>
  <si>
    <t>2:07.9</t>
  </si>
  <si>
    <t>2:12.0</t>
  </si>
  <si>
    <t>2:12.6</t>
  </si>
  <si>
    <t>2:19.3</t>
  </si>
  <si>
    <t>200m</t>
  </si>
  <si>
    <t>800m</t>
  </si>
  <si>
    <t>2:52.4</t>
  </si>
  <si>
    <t>3:01.8</t>
  </si>
  <si>
    <t>3:05.2</t>
  </si>
  <si>
    <t>3:08.7</t>
  </si>
  <si>
    <t>3:09.3</t>
  </si>
  <si>
    <t>3:25.6</t>
  </si>
  <si>
    <t>600m</t>
  </si>
  <si>
    <t>2:09.2</t>
  </si>
  <si>
    <t>2:13.5</t>
  </si>
  <si>
    <t>2:15.5</t>
  </si>
  <si>
    <t>2:16.2</t>
  </si>
  <si>
    <t>2:29.7</t>
  </si>
  <si>
    <t>2:36.2</t>
  </si>
  <si>
    <t>2:36.8</t>
  </si>
  <si>
    <t>1:58.8</t>
  </si>
  <si>
    <t>1:59.3</t>
  </si>
  <si>
    <t>2:18.2</t>
  </si>
  <si>
    <t>2:19.7</t>
  </si>
  <si>
    <t>2:24.6</t>
  </si>
  <si>
    <t>2:28.4</t>
  </si>
  <si>
    <t>2:35.4</t>
  </si>
  <si>
    <t>2:40.3</t>
  </si>
  <si>
    <t>400m</t>
  </si>
  <si>
    <t>MEETING ONE</t>
  </si>
  <si>
    <t>Shrewsbury</t>
  </si>
  <si>
    <t>Thu 5th May 2022</t>
  </si>
  <si>
    <t>Teams Entered</t>
  </si>
  <si>
    <t>U11 Mixed 4x50m</t>
  </si>
  <si>
    <t>U13B 4x100m</t>
  </si>
  <si>
    <t>U13G 4x100m</t>
  </si>
  <si>
    <t>U15B 4x100m</t>
  </si>
  <si>
    <t>U15G 4x100m</t>
  </si>
  <si>
    <t>U17M 4x100m</t>
  </si>
  <si>
    <t>U17W 4x100m</t>
  </si>
  <si>
    <t>Paige Mccabe</t>
  </si>
  <si>
    <t>F</t>
  </si>
  <si>
    <t>Emily Mccabe</t>
  </si>
  <si>
    <t>Adam Kowenicki</t>
  </si>
  <si>
    <t>James Pollock</t>
  </si>
  <si>
    <t>James Jutsum</t>
  </si>
  <si>
    <t>Harry Coss</t>
  </si>
  <si>
    <t>Logan Watkin</t>
  </si>
  <si>
    <t>Elijah Mccavery</t>
  </si>
  <si>
    <t xml:space="preserve">Max James </t>
  </si>
  <si>
    <t xml:space="preserve">Bella Beddall </t>
  </si>
  <si>
    <t>Daniel Higson</t>
  </si>
  <si>
    <t>Charles Lister</t>
  </si>
  <si>
    <t>Alexa Amos</t>
  </si>
  <si>
    <t>Holly Onions</t>
  </si>
  <si>
    <t xml:space="preserve">Jacob Parry </t>
  </si>
  <si>
    <t xml:space="preserve">U17 </t>
  </si>
  <si>
    <t>Ebs Sanu</t>
  </si>
  <si>
    <t>Kris Greenaway</t>
  </si>
  <si>
    <t>Violet Short</t>
  </si>
  <si>
    <t>Rhona Davey-Aitken</t>
  </si>
  <si>
    <t>Oliver Hayward</t>
  </si>
  <si>
    <t>Freya Johnson</t>
  </si>
  <si>
    <t>Cody Sandmand</t>
  </si>
  <si>
    <t>Sophia Spencer Burns</t>
  </si>
  <si>
    <t>Olivia Spence Burns</t>
  </si>
  <si>
    <t>Maja Pokorniecka</t>
  </si>
  <si>
    <t>Max Hand</t>
  </si>
  <si>
    <t>Poppy Short</t>
  </si>
  <si>
    <t>Evie Bridgewater</t>
  </si>
  <si>
    <t>Frankie Ward</t>
  </si>
  <si>
    <t xml:space="preserve">U15 </t>
  </si>
  <si>
    <t xml:space="preserve">M </t>
  </si>
  <si>
    <t>Ronnie Kohring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</si>
</sst>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0.0"/>
  </numFmts>
  <fonts count="7" x14ac:knownFonts="1">
    <font>
      <sz val="10"/>
      <color rgb="FF000000"/>
      <name val="Arial"/>
      <scheme val="minor"/>
    </font>
    <font>
      <sz val="10"/>
      <color theme="1"/>
      <name val="Arial"/>
      <family val="2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Inconsolata"/>
    </font>
    <font>
      <sz val="11"/>
      <color theme="1"/>
      <name val="Inconsolata"/>
    </font>
  </fonts>
  <fills count="4">
    <fill>
      <patternFill patternType="none"/>
    </fill>
    <fill>
      <patternFill patternType="gray125"/>
    </fill>
    <fill>
      <patternFill patternType="solid">
        <fgColor rgb="FFF3F3F3"/>
        <bgColor rgb="FFF3F3F3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2" xfId="0" applyFont="1" applyBorder="1"/>
    <xf numFmtId="0" fontId="2" fillId="0" borderId="2" xfId="0" applyFont="1" applyBorder="1"/>
    <xf numFmtId="0" fontId="1" fillId="0" borderId="3" xfId="0" applyFont="1" applyBorder="1"/>
    <xf numFmtId="20" fontId="2" fillId="2" borderId="4" xfId="0" applyNumberFormat="1" applyFont="1" applyFill="1" applyBorder="1" applyAlignment="1">
      <alignment horizontal="center"/>
    </xf>
    <xf numFmtId="0" fontId="1" fillId="2" borderId="5" xfId="0" applyFont="1" applyFill="1" applyBorder="1"/>
    <xf numFmtId="0" fontId="2" fillId="2" borderId="5" xfId="0" applyFont="1" applyFill="1" applyBorder="1"/>
    <xf numFmtId="0" fontId="1" fillId="2" borderId="6" xfId="0" applyFont="1" applyFill="1" applyBorder="1"/>
    <xf numFmtId="0" fontId="2" fillId="2" borderId="4" xfId="0" applyFont="1" applyFill="1" applyBorder="1" applyAlignment="1">
      <alignment horizontal="center"/>
    </xf>
    <xf numFmtId="0" fontId="1" fillId="2" borderId="0" xfId="0" applyFont="1" applyFill="1"/>
    <xf numFmtId="0" fontId="2" fillId="2" borderId="0" xfId="0" applyFont="1" applyFill="1"/>
    <xf numFmtId="0" fontId="1" fillId="2" borderId="7" xfId="0" applyFont="1" applyFill="1" applyBorder="1"/>
    <xf numFmtId="0" fontId="2" fillId="2" borderId="8" xfId="0" applyFont="1" applyFill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1" fillId="0" borderId="7" xfId="0" applyFont="1" applyBorder="1"/>
    <xf numFmtId="0" fontId="2" fillId="0" borderId="1" xfId="0" applyFont="1" applyBorder="1"/>
    <xf numFmtId="0" fontId="2" fillId="0" borderId="3" xfId="0" applyFont="1" applyBorder="1"/>
    <xf numFmtId="0" fontId="1" fillId="0" borderId="1" xfId="0" applyFont="1" applyBorder="1"/>
    <xf numFmtId="0" fontId="1" fillId="2" borderId="8" xfId="0" applyFont="1" applyFill="1" applyBorder="1"/>
    <xf numFmtId="0" fontId="1" fillId="0" borderId="8" xfId="0" applyFont="1" applyBorder="1"/>
    <xf numFmtId="0" fontId="1" fillId="2" borderId="4" xfId="0" applyFont="1" applyFill="1" applyBorder="1"/>
    <xf numFmtId="164" fontId="2" fillId="0" borderId="0" xfId="0" applyNumberFormat="1" applyFont="1"/>
    <xf numFmtId="2" fontId="2" fillId="0" borderId="0" xfId="0" applyNumberFormat="1" applyFont="1"/>
    <xf numFmtId="0" fontId="2" fillId="0" borderId="7" xfId="0" applyFont="1" applyBorder="1"/>
    <xf numFmtId="0" fontId="1" fillId="0" borderId="4" xfId="0" applyFont="1" applyBorder="1"/>
    <xf numFmtId="0" fontId="2" fillId="0" borderId="6" xfId="0" applyFont="1" applyBorder="1"/>
    <xf numFmtId="0" fontId="1" fillId="0" borderId="5" xfId="0" applyFont="1" applyBorder="1"/>
    <xf numFmtId="0" fontId="1" fillId="0" borderId="6" xfId="0" applyFont="1" applyBorder="1"/>
    <xf numFmtId="0" fontId="3" fillId="0" borderId="0" xfId="0" applyFont="1" applyAlignment="1">
      <alignment horizontal="right"/>
    </xf>
    <xf numFmtId="0" fontId="3" fillId="0" borderId="0" xfId="0" applyFont="1"/>
    <xf numFmtId="0" fontId="4" fillId="0" borderId="0" xfId="0" applyFont="1"/>
    <xf numFmtId="164" fontId="4" fillId="0" borderId="0" xfId="0" applyNumberFormat="1" applyFont="1"/>
    <xf numFmtId="164" fontId="3" fillId="0" borderId="0" xfId="0" applyNumberFormat="1" applyFont="1"/>
    <xf numFmtId="0" fontId="5" fillId="3" borderId="0" xfId="0" applyFont="1" applyFill="1"/>
    <xf numFmtId="0" fontId="6" fillId="3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3" fillId="0" borderId="8" xfId="0" applyFont="1" applyBorder="1"/>
    <xf numFmtId="0" fontId="3" fillId="0" borderId="7" xfId="0" applyFont="1" applyBorder="1"/>
    <xf numFmtId="1" fontId="1" fillId="0" borderId="0" xfId="0" applyNumberFormat="1" applyFont="1"/>
  </cellXfs>
  <cellStyles count="1">
    <cellStyle name="Normal" xfId="0" builtinId="0"/>
  </cellStyles>
  <dxfs count="5"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3F3F3"/>
          <bgColor rgb="FFF3F3F3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3F3F3"/>
          <bgColor rgb="FFF3F3F3"/>
        </patternFill>
      </fill>
    </dxf>
  </dxfs>
  <tableStyles count="2">
    <tableStyle name="Scores-style" pivot="0" count="3" xr9:uid="{00000000-0011-0000-FFFF-FFFF00000000}">
      <tableStyleElement type="headerRow" dxfId="4"/>
      <tableStyleElement type="firstRowStripe" dxfId="3"/>
      <tableStyleElement type="secondRowStripe" dxfId="2"/>
    </tableStyle>
    <tableStyle name="Scores-style 2" pivot="0" count="2" xr9:uid="{00000000-0011-0000-FFFF-FFFF01000000}">
      <tableStyleElement type="firstRowStripe" dxfId="1"/>
      <tableStyleElement type="second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D1056"/>
  <sheetViews>
    <sheetView workbookViewId="0">
      <pane ySplit="1" topLeftCell="A2" activePane="bottomLeft" state="frozen"/>
      <selection pane="bottomLeft" activeCell="B3" sqref="B3"/>
    </sheetView>
  </sheetViews>
  <sheetFormatPr defaultColWidth="12.5703125" defaultRowHeight="15.75" customHeight="1" x14ac:dyDescent="0.2"/>
  <cols>
    <col min="1" max="1" width="15.140625" customWidth="1"/>
    <col min="3" max="3" width="37.85546875" customWidth="1"/>
    <col min="6" max="6" width="16.28515625" customWidth="1"/>
  </cols>
  <sheetData>
    <row r="1" spans="1:30" x14ac:dyDescent="0.2">
      <c r="A1" s="3" t="s">
        <v>40</v>
      </c>
      <c r="B1" s="2" t="s">
        <v>41</v>
      </c>
      <c r="C1" s="2" t="s">
        <v>42</v>
      </c>
      <c r="D1" s="2" t="s">
        <v>43</v>
      </c>
      <c r="E1" s="2" t="s">
        <v>44</v>
      </c>
      <c r="F1" s="2" t="s">
        <v>45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30" x14ac:dyDescent="0.2">
      <c r="A2" s="3" t="s">
        <v>46</v>
      </c>
      <c r="B2" s="2"/>
      <c r="C2" s="2"/>
      <c r="D2" s="2" t="s">
        <v>47</v>
      </c>
      <c r="E2" s="2" t="s">
        <v>48</v>
      </c>
      <c r="F2" s="2"/>
      <c r="G2" s="2"/>
      <c r="H2" s="2"/>
      <c r="I2" s="2" t="s">
        <v>49</v>
      </c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</row>
    <row r="3" spans="1:30" x14ac:dyDescent="0.2">
      <c r="A3" s="4" t="e">
        <f>#REF!</f>
        <v>#REF!</v>
      </c>
      <c r="B3" s="5" t="str">
        <f>$I$3</f>
        <v>X</v>
      </c>
      <c r="C3" s="6"/>
      <c r="D3" s="5" t="str">
        <f t="shared" ref="D3:D20" si="0">$D$2</f>
        <v>U11</v>
      </c>
      <c r="E3" s="5" t="str">
        <f t="shared" ref="E3:E20" si="1">$E$2</f>
        <v>B</v>
      </c>
      <c r="F3" s="7" t="str">
        <f t="shared" ref="F3:F20" si="2">$A$1</f>
        <v>Team Name</v>
      </c>
      <c r="G3" s="1" t="e">
        <f>A3</f>
        <v>#REF!</v>
      </c>
      <c r="I3" s="3" t="s">
        <v>50</v>
      </c>
    </row>
    <row r="4" spans="1:30" x14ac:dyDescent="0.2">
      <c r="A4" s="8" t="e">
        <f>#REF!</f>
        <v>#REF!</v>
      </c>
      <c r="B4" s="9" t="str">
        <f>$I$4</f>
        <v>XX</v>
      </c>
      <c r="C4" s="10"/>
      <c r="D4" s="9" t="str">
        <f t="shared" si="0"/>
        <v>U11</v>
      </c>
      <c r="E4" s="9" t="str">
        <f t="shared" si="1"/>
        <v>B</v>
      </c>
      <c r="F4" s="11" t="str">
        <f t="shared" si="2"/>
        <v>Team Name</v>
      </c>
      <c r="G4" s="1" t="e">
        <f>A3</f>
        <v>#REF!</v>
      </c>
      <c r="I4" s="3" t="s">
        <v>51</v>
      </c>
    </row>
    <row r="5" spans="1:30" x14ac:dyDescent="0.2">
      <c r="A5" s="4" t="e">
        <f>#REF!</f>
        <v>#REF!</v>
      </c>
      <c r="B5" s="5" t="str">
        <f>$I$3</f>
        <v>X</v>
      </c>
      <c r="C5" s="6"/>
      <c r="D5" s="5" t="str">
        <f t="shared" si="0"/>
        <v>U11</v>
      </c>
      <c r="E5" s="5" t="str">
        <f t="shared" si="1"/>
        <v>B</v>
      </c>
      <c r="F5" s="7" t="str">
        <f t="shared" si="2"/>
        <v>Team Name</v>
      </c>
      <c r="G5" s="1" t="e">
        <f>A5</f>
        <v>#REF!</v>
      </c>
      <c r="I5" s="3" t="s">
        <v>51</v>
      </c>
    </row>
    <row r="6" spans="1:30" x14ac:dyDescent="0.2">
      <c r="A6" s="8" t="e">
        <f>#REF!</f>
        <v>#REF!</v>
      </c>
      <c r="B6" s="9" t="str">
        <f>$I$4</f>
        <v>XX</v>
      </c>
      <c r="C6" s="10"/>
      <c r="D6" s="9" t="str">
        <f t="shared" si="0"/>
        <v>U11</v>
      </c>
      <c r="E6" s="9" t="str">
        <f t="shared" si="1"/>
        <v>B</v>
      </c>
      <c r="F6" s="11" t="str">
        <f t="shared" si="2"/>
        <v>Team Name</v>
      </c>
      <c r="G6" s="1" t="e">
        <f>A5</f>
        <v>#REF!</v>
      </c>
    </row>
    <row r="7" spans="1:30" x14ac:dyDescent="0.2">
      <c r="A7" s="4" t="e">
        <f>#REF!</f>
        <v>#REF!</v>
      </c>
      <c r="B7" s="5" t="str">
        <f>$I$3</f>
        <v>X</v>
      </c>
      <c r="C7" s="6"/>
      <c r="D7" s="5" t="str">
        <f t="shared" si="0"/>
        <v>U11</v>
      </c>
      <c r="E7" s="5" t="str">
        <f t="shared" si="1"/>
        <v>B</v>
      </c>
      <c r="F7" s="7" t="str">
        <f t="shared" si="2"/>
        <v>Team Name</v>
      </c>
      <c r="G7" s="1" t="e">
        <f>A7</f>
        <v>#REF!</v>
      </c>
    </row>
    <row r="8" spans="1:30" x14ac:dyDescent="0.2">
      <c r="A8" s="8" t="e">
        <f>#REF!</f>
        <v>#REF!</v>
      </c>
      <c r="B8" s="9" t="str">
        <f>$I$4</f>
        <v>XX</v>
      </c>
      <c r="C8" s="10"/>
      <c r="D8" s="9" t="str">
        <f t="shared" si="0"/>
        <v>U11</v>
      </c>
      <c r="E8" s="9" t="str">
        <f t="shared" si="1"/>
        <v>B</v>
      </c>
      <c r="F8" s="11" t="str">
        <f t="shared" si="2"/>
        <v>Team Name</v>
      </c>
      <c r="G8" s="1" t="e">
        <f>A7</f>
        <v>#REF!</v>
      </c>
    </row>
    <row r="9" spans="1:30" x14ac:dyDescent="0.2">
      <c r="A9" s="4" t="e">
        <f>#REF!</f>
        <v>#REF!</v>
      </c>
      <c r="B9" s="5" t="str">
        <f>$I$3</f>
        <v>X</v>
      </c>
      <c r="C9" s="6"/>
      <c r="D9" s="5" t="str">
        <f t="shared" si="0"/>
        <v>U11</v>
      </c>
      <c r="E9" s="5" t="str">
        <f t="shared" si="1"/>
        <v>B</v>
      </c>
      <c r="F9" s="7" t="str">
        <f t="shared" si="2"/>
        <v>Team Name</v>
      </c>
      <c r="G9" s="1" t="e">
        <f>A9</f>
        <v>#REF!</v>
      </c>
    </row>
    <row r="10" spans="1:30" x14ac:dyDescent="0.2">
      <c r="A10" s="8" t="e">
        <f>#REF!</f>
        <v>#REF!</v>
      </c>
      <c r="B10" s="9" t="str">
        <f>$I$4</f>
        <v>XX</v>
      </c>
      <c r="C10" s="10"/>
      <c r="D10" s="9" t="str">
        <f t="shared" si="0"/>
        <v>U11</v>
      </c>
      <c r="E10" s="9" t="str">
        <f t="shared" si="1"/>
        <v>B</v>
      </c>
      <c r="F10" s="11" t="str">
        <f t="shared" si="2"/>
        <v>Team Name</v>
      </c>
      <c r="G10" s="1" t="e">
        <f>A9</f>
        <v>#REF!</v>
      </c>
    </row>
    <row r="11" spans="1:30" x14ac:dyDescent="0.2">
      <c r="A11" s="4" t="e">
        <f>#REF!</f>
        <v>#REF!</v>
      </c>
      <c r="B11" s="5" t="str">
        <f>$I$3</f>
        <v>X</v>
      </c>
      <c r="C11" s="6"/>
      <c r="D11" s="5" t="str">
        <f t="shared" si="0"/>
        <v>U11</v>
      </c>
      <c r="E11" s="5" t="str">
        <f t="shared" si="1"/>
        <v>B</v>
      </c>
      <c r="F11" s="7" t="str">
        <f t="shared" si="2"/>
        <v>Team Name</v>
      </c>
      <c r="G11" s="1" t="e">
        <f>A11</f>
        <v>#REF!</v>
      </c>
    </row>
    <row r="12" spans="1:30" x14ac:dyDescent="0.2">
      <c r="A12" s="8" t="e">
        <f>#REF!</f>
        <v>#REF!</v>
      </c>
      <c r="B12" s="9" t="str">
        <f>$I$4</f>
        <v>XX</v>
      </c>
      <c r="C12" s="10"/>
      <c r="D12" s="9" t="str">
        <f t="shared" si="0"/>
        <v>U11</v>
      </c>
      <c r="E12" s="9" t="str">
        <f t="shared" si="1"/>
        <v>B</v>
      </c>
      <c r="F12" s="11" t="str">
        <f t="shared" si="2"/>
        <v>Team Name</v>
      </c>
      <c r="G12" s="1" t="e">
        <f>A11</f>
        <v>#REF!</v>
      </c>
    </row>
    <row r="13" spans="1:30" x14ac:dyDescent="0.2">
      <c r="A13" s="4" t="e">
        <f>#REF!</f>
        <v>#REF!</v>
      </c>
      <c r="B13" s="5" t="str">
        <f>$I$3</f>
        <v>X</v>
      </c>
      <c r="C13" s="6"/>
      <c r="D13" s="5" t="str">
        <f t="shared" si="0"/>
        <v>U11</v>
      </c>
      <c r="E13" s="5" t="str">
        <f t="shared" si="1"/>
        <v>B</v>
      </c>
      <c r="F13" s="7" t="str">
        <f t="shared" si="2"/>
        <v>Team Name</v>
      </c>
      <c r="G13" s="1" t="e">
        <f>A13</f>
        <v>#REF!</v>
      </c>
    </row>
    <row r="14" spans="1:30" x14ac:dyDescent="0.2">
      <c r="A14" s="8" t="e">
        <f>#REF!</f>
        <v>#REF!</v>
      </c>
      <c r="B14" s="9" t="str">
        <f>$I$4</f>
        <v>XX</v>
      </c>
      <c r="C14" s="10"/>
      <c r="D14" s="9" t="str">
        <f t="shared" si="0"/>
        <v>U11</v>
      </c>
      <c r="E14" s="9" t="str">
        <f t="shared" si="1"/>
        <v>B</v>
      </c>
      <c r="F14" s="11" t="str">
        <f t="shared" si="2"/>
        <v>Team Name</v>
      </c>
      <c r="G14" s="1" t="e">
        <f>A13</f>
        <v>#REF!</v>
      </c>
    </row>
    <row r="15" spans="1:30" x14ac:dyDescent="0.2">
      <c r="A15" s="4" t="e">
        <f>#REF!</f>
        <v>#REF!</v>
      </c>
      <c r="B15" s="5" t="str">
        <f>$I$3</f>
        <v>X</v>
      </c>
      <c r="C15" s="6"/>
      <c r="D15" s="5" t="str">
        <f t="shared" si="0"/>
        <v>U11</v>
      </c>
      <c r="E15" s="5" t="str">
        <f t="shared" si="1"/>
        <v>B</v>
      </c>
      <c r="F15" s="7" t="str">
        <f t="shared" si="2"/>
        <v>Team Name</v>
      </c>
      <c r="G15" s="1" t="e">
        <f>A15</f>
        <v>#REF!</v>
      </c>
    </row>
    <row r="16" spans="1:30" x14ac:dyDescent="0.2">
      <c r="A16" s="8" t="e">
        <f>#REF!</f>
        <v>#REF!</v>
      </c>
      <c r="B16" s="9" t="str">
        <f>$I$4</f>
        <v>XX</v>
      </c>
      <c r="C16" s="10"/>
      <c r="D16" s="9" t="str">
        <f t="shared" si="0"/>
        <v>U11</v>
      </c>
      <c r="E16" s="9" t="str">
        <f t="shared" si="1"/>
        <v>B</v>
      </c>
      <c r="F16" s="11" t="str">
        <f t="shared" si="2"/>
        <v>Team Name</v>
      </c>
      <c r="G16" s="1" t="e">
        <f>A15</f>
        <v>#REF!</v>
      </c>
    </row>
    <row r="17" spans="1:30" x14ac:dyDescent="0.2">
      <c r="A17" s="4" t="e">
        <f>#REF!</f>
        <v>#REF!</v>
      </c>
      <c r="B17" s="5" t="str">
        <f>$I$3</f>
        <v>X</v>
      </c>
      <c r="C17" s="6"/>
      <c r="D17" s="5" t="str">
        <f t="shared" si="0"/>
        <v>U11</v>
      </c>
      <c r="E17" s="5" t="str">
        <f t="shared" si="1"/>
        <v>B</v>
      </c>
      <c r="F17" s="7" t="str">
        <f t="shared" si="2"/>
        <v>Team Name</v>
      </c>
      <c r="G17" s="1" t="e">
        <f>A17</f>
        <v>#REF!</v>
      </c>
    </row>
    <row r="18" spans="1:30" x14ac:dyDescent="0.2">
      <c r="A18" s="8" t="e">
        <f>#REF!</f>
        <v>#REF!</v>
      </c>
      <c r="B18" s="9" t="str">
        <f>$I$4</f>
        <v>XX</v>
      </c>
      <c r="C18" s="10"/>
      <c r="D18" s="9" t="str">
        <f t="shared" si="0"/>
        <v>U11</v>
      </c>
      <c r="E18" s="9" t="str">
        <f t="shared" si="1"/>
        <v>B</v>
      </c>
      <c r="F18" s="11" t="str">
        <f t="shared" si="2"/>
        <v>Team Name</v>
      </c>
      <c r="G18" s="1" t="e">
        <f>A17</f>
        <v>#REF!</v>
      </c>
    </row>
    <row r="19" spans="1:30" x14ac:dyDescent="0.2">
      <c r="A19" s="4" t="s">
        <v>52</v>
      </c>
      <c r="B19" s="5" t="str">
        <f>$I$3</f>
        <v>X</v>
      </c>
      <c r="C19" s="6"/>
      <c r="D19" s="5" t="str">
        <f t="shared" si="0"/>
        <v>U11</v>
      </c>
      <c r="E19" s="5" t="str">
        <f t="shared" si="1"/>
        <v>B</v>
      </c>
      <c r="F19" s="7" t="str">
        <f t="shared" si="2"/>
        <v>Team Name</v>
      </c>
      <c r="G19" s="1" t="str">
        <f>A19</f>
        <v>Mixed 4x50m</v>
      </c>
    </row>
    <row r="20" spans="1:30" x14ac:dyDescent="0.2">
      <c r="A20" s="12" t="s">
        <v>53</v>
      </c>
      <c r="B20" s="9"/>
      <c r="C20" s="10"/>
      <c r="D20" s="9" t="str">
        <f t="shared" si="0"/>
        <v>U11</v>
      </c>
      <c r="E20" s="9" t="str">
        <f t="shared" si="1"/>
        <v>B</v>
      </c>
      <c r="F20" s="11" t="str">
        <f t="shared" si="2"/>
        <v>Team Name</v>
      </c>
      <c r="G20" s="1" t="str">
        <f>A19</f>
        <v>Mixed 4x50m</v>
      </c>
    </row>
    <row r="21" spans="1:30" x14ac:dyDescent="0.2">
      <c r="A21" s="3"/>
      <c r="C21" s="2"/>
    </row>
    <row r="22" spans="1:30" x14ac:dyDescent="0.2">
      <c r="A22" s="3" t="s">
        <v>54</v>
      </c>
      <c r="B22" s="2"/>
      <c r="C22" s="2"/>
      <c r="D22" s="2" t="s">
        <v>47</v>
      </c>
      <c r="E22" s="2" t="s">
        <v>55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30" x14ac:dyDescent="0.2">
      <c r="A23" s="4" t="e">
        <f>#REF!</f>
        <v>#REF!</v>
      </c>
      <c r="B23" s="5" t="str">
        <f>$I$3</f>
        <v>X</v>
      </c>
      <c r="C23" s="6"/>
      <c r="D23" s="5" t="str">
        <f t="shared" ref="D23:D40" si="3">$D$22</f>
        <v>U11</v>
      </c>
      <c r="E23" s="5" t="str">
        <f t="shared" ref="E23:E40" si="4">$E$22</f>
        <v>G</v>
      </c>
      <c r="F23" s="7" t="str">
        <f t="shared" ref="F23:F40" si="5">$A$1</f>
        <v>Team Name</v>
      </c>
      <c r="G23" s="1" t="e">
        <f>A23</f>
        <v>#REF!</v>
      </c>
    </row>
    <row r="24" spans="1:30" x14ac:dyDescent="0.2">
      <c r="A24" s="8" t="e">
        <f>#REF!</f>
        <v>#REF!</v>
      </c>
      <c r="B24" s="9" t="str">
        <f>$I$4</f>
        <v>XX</v>
      </c>
      <c r="C24" s="10"/>
      <c r="D24" s="9" t="str">
        <f t="shared" si="3"/>
        <v>U11</v>
      </c>
      <c r="E24" s="9" t="str">
        <f t="shared" si="4"/>
        <v>G</v>
      </c>
      <c r="F24" s="11" t="str">
        <f t="shared" si="5"/>
        <v>Team Name</v>
      </c>
      <c r="G24" s="1" t="e">
        <f>A23</f>
        <v>#REF!</v>
      </c>
    </row>
    <row r="25" spans="1:30" x14ac:dyDescent="0.2">
      <c r="A25" s="4" t="e">
        <f>#REF!</f>
        <v>#REF!</v>
      </c>
      <c r="B25" s="5" t="str">
        <f>$I$3</f>
        <v>X</v>
      </c>
      <c r="C25" s="6"/>
      <c r="D25" s="5" t="str">
        <f t="shared" si="3"/>
        <v>U11</v>
      </c>
      <c r="E25" s="5" t="str">
        <f t="shared" si="4"/>
        <v>G</v>
      </c>
      <c r="F25" s="7" t="str">
        <f t="shared" si="5"/>
        <v>Team Name</v>
      </c>
      <c r="G25" s="1" t="e">
        <f>A25</f>
        <v>#REF!</v>
      </c>
    </row>
    <row r="26" spans="1:30" x14ac:dyDescent="0.2">
      <c r="A26" s="8" t="e">
        <f>#REF!</f>
        <v>#REF!</v>
      </c>
      <c r="B26" s="9" t="str">
        <f>$I$4</f>
        <v>XX</v>
      </c>
      <c r="C26" s="10"/>
      <c r="D26" s="9" t="str">
        <f t="shared" si="3"/>
        <v>U11</v>
      </c>
      <c r="E26" s="9" t="str">
        <f t="shared" si="4"/>
        <v>G</v>
      </c>
      <c r="F26" s="11" t="str">
        <f t="shared" si="5"/>
        <v>Team Name</v>
      </c>
      <c r="G26" s="1" t="e">
        <f>A25</f>
        <v>#REF!</v>
      </c>
    </row>
    <row r="27" spans="1:30" x14ac:dyDescent="0.2">
      <c r="A27" s="4" t="e">
        <f>#REF!</f>
        <v>#REF!</v>
      </c>
      <c r="B27" s="5" t="str">
        <f>$I$3</f>
        <v>X</v>
      </c>
      <c r="C27" s="6"/>
      <c r="D27" s="5" t="str">
        <f t="shared" si="3"/>
        <v>U11</v>
      </c>
      <c r="E27" s="5" t="str">
        <f t="shared" si="4"/>
        <v>G</v>
      </c>
      <c r="F27" s="7" t="str">
        <f t="shared" si="5"/>
        <v>Team Name</v>
      </c>
      <c r="G27" s="1" t="e">
        <f>A27</f>
        <v>#REF!</v>
      </c>
    </row>
    <row r="28" spans="1:30" x14ac:dyDescent="0.2">
      <c r="A28" s="8" t="e">
        <f>#REF!</f>
        <v>#REF!</v>
      </c>
      <c r="B28" s="9" t="str">
        <f>$I$4</f>
        <v>XX</v>
      </c>
      <c r="C28" s="10"/>
      <c r="D28" s="9" t="str">
        <f t="shared" si="3"/>
        <v>U11</v>
      </c>
      <c r="E28" s="9" t="str">
        <f t="shared" si="4"/>
        <v>G</v>
      </c>
      <c r="F28" s="11" t="str">
        <f t="shared" si="5"/>
        <v>Team Name</v>
      </c>
      <c r="G28" s="1" t="e">
        <f>A27</f>
        <v>#REF!</v>
      </c>
    </row>
    <row r="29" spans="1:30" x14ac:dyDescent="0.2">
      <c r="A29" s="4" t="e">
        <f>#REF!</f>
        <v>#REF!</v>
      </c>
      <c r="B29" s="5" t="str">
        <f>$I$3</f>
        <v>X</v>
      </c>
      <c r="C29" s="6"/>
      <c r="D29" s="5" t="str">
        <f t="shared" si="3"/>
        <v>U11</v>
      </c>
      <c r="E29" s="5" t="str">
        <f t="shared" si="4"/>
        <v>G</v>
      </c>
      <c r="F29" s="7" t="str">
        <f t="shared" si="5"/>
        <v>Team Name</v>
      </c>
      <c r="G29" s="1" t="e">
        <f>A29</f>
        <v>#REF!</v>
      </c>
    </row>
    <row r="30" spans="1:30" x14ac:dyDescent="0.2">
      <c r="A30" s="8" t="e">
        <f>#REF!</f>
        <v>#REF!</v>
      </c>
      <c r="B30" s="9" t="str">
        <f>$I$4</f>
        <v>XX</v>
      </c>
      <c r="C30" s="10"/>
      <c r="D30" s="9" t="str">
        <f t="shared" si="3"/>
        <v>U11</v>
      </c>
      <c r="E30" s="9" t="str">
        <f t="shared" si="4"/>
        <v>G</v>
      </c>
      <c r="F30" s="11" t="str">
        <f t="shared" si="5"/>
        <v>Team Name</v>
      </c>
      <c r="G30" s="1" t="e">
        <f>A29</f>
        <v>#REF!</v>
      </c>
    </row>
    <row r="31" spans="1:30" x14ac:dyDescent="0.2">
      <c r="A31" s="4" t="e">
        <f>#REF!</f>
        <v>#REF!</v>
      </c>
      <c r="B31" s="5" t="str">
        <f>$I$3</f>
        <v>X</v>
      </c>
      <c r="C31" s="6"/>
      <c r="D31" s="5" t="str">
        <f t="shared" si="3"/>
        <v>U11</v>
      </c>
      <c r="E31" s="5" t="str">
        <f t="shared" si="4"/>
        <v>G</v>
      </c>
      <c r="F31" s="7" t="str">
        <f t="shared" si="5"/>
        <v>Team Name</v>
      </c>
      <c r="G31" s="1" t="e">
        <f>A31</f>
        <v>#REF!</v>
      </c>
    </row>
    <row r="32" spans="1:30" x14ac:dyDescent="0.2">
      <c r="A32" s="8" t="e">
        <f>#REF!</f>
        <v>#REF!</v>
      </c>
      <c r="B32" s="9" t="str">
        <f>$I$4</f>
        <v>XX</v>
      </c>
      <c r="C32" s="10"/>
      <c r="D32" s="9" t="str">
        <f t="shared" si="3"/>
        <v>U11</v>
      </c>
      <c r="E32" s="9" t="str">
        <f t="shared" si="4"/>
        <v>G</v>
      </c>
      <c r="F32" s="11" t="str">
        <f t="shared" si="5"/>
        <v>Team Name</v>
      </c>
      <c r="G32" s="1" t="e">
        <f>A31</f>
        <v>#REF!</v>
      </c>
    </row>
    <row r="33" spans="1:30" x14ac:dyDescent="0.2">
      <c r="A33" s="4" t="e">
        <f>#REF!</f>
        <v>#REF!</v>
      </c>
      <c r="B33" s="5" t="str">
        <f>$I$3</f>
        <v>X</v>
      </c>
      <c r="C33" s="6"/>
      <c r="D33" s="5" t="str">
        <f t="shared" si="3"/>
        <v>U11</v>
      </c>
      <c r="E33" s="5" t="str">
        <f t="shared" si="4"/>
        <v>G</v>
      </c>
      <c r="F33" s="7" t="str">
        <f t="shared" si="5"/>
        <v>Team Name</v>
      </c>
      <c r="G33" s="1" t="e">
        <f>A33</f>
        <v>#REF!</v>
      </c>
    </row>
    <row r="34" spans="1:30" x14ac:dyDescent="0.2">
      <c r="A34" s="8" t="e">
        <f>#REF!</f>
        <v>#REF!</v>
      </c>
      <c r="B34" s="9" t="str">
        <f>$I$4</f>
        <v>XX</v>
      </c>
      <c r="C34" s="10"/>
      <c r="D34" s="9" t="str">
        <f t="shared" si="3"/>
        <v>U11</v>
      </c>
      <c r="E34" s="9" t="str">
        <f t="shared" si="4"/>
        <v>G</v>
      </c>
      <c r="F34" s="11" t="str">
        <f t="shared" si="5"/>
        <v>Team Name</v>
      </c>
      <c r="G34" s="1" t="e">
        <f>A33</f>
        <v>#REF!</v>
      </c>
    </row>
    <row r="35" spans="1:30" x14ac:dyDescent="0.2">
      <c r="A35" s="4" t="e">
        <f>#REF!</f>
        <v>#REF!</v>
      </c>
      <c r="B35" s="5" t="str">
        <f>$I$3</f>
        <v>X</v>
      </c>
      <c r="C35" s="6"/>
      <c r="D35" s="5" t="str">
        <f t="shared" si="3"/>
        <v>U11</v>
      </c>
      <c r="E35" s="5" t="str">
        <f t="shared" si="4"/>
        <v>G</v>
      </c>
      <c r="F35" s="7" t="str">
        <f t="shared" si="5"/>
        <v>Team Name</v>
      </c>
      <c r="G35" s="1" t="e">
        <f>A35</f>
        <v>#REF!</v>
      </c>
    </row>
    <row r="36" spans="1:30" x14ac:dyDescent="0.2">
      <c r="A36" s="8" t="e">
        <f>#REF!</f>
        <v>#REF!</v>
      </c>
      <c r="B36" s="9" t="str">
        <f>$I$4</f>
        <v>XX</v>
      </c>
      <c r="C36" s="10"/>
      <c r="D36" s="9" t="str">
        <f t="shared" si="3"/>
        <v>U11</v>
      </c>
      <c r="E36" s="9" t="str">
        <f t="shared" si="4"/>
        <v>G</v>
      </c>
      <c r="F36" s="11" t="str">
        <f t="shared" si="5"/>
        <v>Team Name</v>
      </c>
      <c r="G36" s="1" t="e">
        <f>A35</f>
        <v>#REF!</v>
      </c>
    </row>
    <row r="37" spans="1:30" x14ac:dyDescent="0.2">
      <c r="A37" s="4" t="e">
        <f>#REF!</f>
        <v>#REF!</v>
      </c>
      <c r="B37" s="5" t="str">
        <f>$I$3</f>
        <v>X</v>
      </c>
      <c r="C37" s="6"/>
      <c r="D37" s="5" t="str">
        <f t="shared" si="3"/>
        <v>U11</v>
      </c>
      <c r="E37" s="5" t="str">
        <f t="shared" si="4"/>
        <v>G</v>
      </c>
      <c r="F37" s="7" t="str">
        <f t="shared" si="5"/>
        <v>Team Name</v>
      </c>
      <c r="G37" s="1" t="e">
        <f>A37</f>
        <v>#REF!</v>
      </c>
    </row>
    <row r="38" spans="1:30" x14ac:dyDescent="0.2">
      <c r="A38" s="8" t="e">
        <f>#REF!</f>
        <v>#REF!</v>
      </c>
      <c r="B38" s="9" t="str">
        <f>$I$4</f>
        <v>XX</v>
      </c>
      <c r="C38" s="10"/>
      <c r="D38" s="9" t="str">
        <f t="shared" si="3"/>
        <v>U11</v>
      </c>
      <c r="E38" s="9" t="str">
        <f t="shared" si="4"/>
        <v>G</v>
      </c>
      <c r="F38" s="11" t="str">
        <f t="shared" si="5"/>
        <v>Team Name</v>
      </c>
      <c r="G38" s="1" t="e">
        <f>A37</f>
        <v>#REF!</v>
      </c>
    </row>
    <row r="39" spans="1:30" x14ac:dyDescent="0.2">
      <c r="A39" s="4" t="s">
        <v>52</v>
      </c>
      <c r="B39" s="5" t="str">
        <f>$I$3</f>
        <v>X</v>
      </c>
      <c r="C39" s="6"/>
      <c r="D39" s="5" t="str">
        <f t="shared" si="3"/>
        <v>U11</v>
      </c>
      <c r="E39" s="5" t="str">
        <f t="shared" si="4"/>
        <v>G</v>
      </c>
      <c r="F39" s="7" t="str">
        <f t="shared" si="5"/>
        <v>Team Name</v>
      </c>
      <c r="G39" s="1" t="str">
        <f>A39</f>
        <v>Mixed 4x50m</v>
      </c>
    </row>
    <row r="40" spans="1:30" x14ac:dyDescent="0.2">
      <c r="A40" s="12" t="s">
        <v>53</v>
      </c>
      <c r="B40" s="9"/>
      <c r="C40" s="10"/>
      <c r="D40" s="9" t="str">
        <f t="shared" si="3"/>
        <v>U11</v>
      </c>
      <c r="E40" s="9" t="str">
        <f t="shared" si="4"/>
        <v>G</v>
      </c>
      <c r="F40" s="11" t="str">
        <f t="shared" si="5"/>
        <v>Team Name</v>
      </c>
      <c r="G40" s="1" t="str">
        <f>A39</f>
        <v>Mixed 4x50m</v>
      </c>
    </row>
    <row r="41" spans="1:30" x14ac:dyDescent="0.2">
      <c r="A41" s="3"/>
      <c r="C41" s="2"/>
    </row>
    <row r="42" spans="1:30" x14ac:dyDescent="0.2">
      <c r="A42" s="3" t="s">
        <v>56</v>
      </c>
      <c r="B42" s="2"/>
      <c r="C42" s="2"/>
      <c r="D42" s="2" t="s">
        <v>57</v>
      </c>
      <c r="E42" s="2" t="s">
        <v>48</v>
      </c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</row>
    <row r="43" spans="1:30" x14ac:dyDescent="0.2">
      <c r="A43" s="4" t="e">
        <f>#REF!</f>
        <v>#REF!</v>
      </c>
      <c r="B43" s="5" t="str">
        <f>$I$3</f>
        <v>X</v>
      </c>
      <c r="C43" s="6"/>
      <c r="D43" s="5" t="str">
        <f t="shared" ref="D43:D59" si="6">$D$42</f>
        <v>U13</v>
      </c>
      <c r="E43" s="5" t="str">
        <f t="shared" ref="E43:E59" si="7">$E$42</f>
        <v>B</v>
      </c>
      <c r="F43" s="7" t="str">
        <f t="shared" ref="F43:F62" si="8">$A$1</f>
        <v>Team Name</v>
      </c>
      <c r="G43" s="1" t="e">
        <f>A43</f>
        <v>#REF!</v>
      </c>
    </row>
    <row r="44" spans="1:30" x14ac:dyDescent="0.2">
      <c r="A44" s="8" t="e">
        <f>#REF!</f>
        <v>#REF!</v>
      </c>
      <c r="B44" s="9" t="str">
        <f>$I$4</f>
        <v>XX</v>
      </c>
      <c r="C44" s="10"/>
      <c r="D44" s="9" t="str">
        <f t="shared" si="6"/>
        <v>U13</v>
      </c>
      <c r="E44" s="9" t="str">
        <f t="shared" si="7"/>
        <v>B</v>
      </c>
      <c r="F44" s="11" t="str">
        <f t="shared" si="8"/>
        <v>Team Name</v>
      </c>
      <c r="G44" s="1" t="e">
        <f>A43</f>
        <v>#REF!</v>
      </c>
    </row>
    <row r="45" spans="1:30" x14ac:dyDescent="0.2">
      <c r="A45" s="4" t="e">
        <f>#REF!</f>
        <v>#REF!</v>
      </c>
      <c r="B45" s="5" t="str">
        <f>$I$3</f>
        <v>X</v>
      </c>
      <c r="C45" s="6"/>
      <c r="D45" s="5" t="str">
        <f t="shared" si="6"/>
        <v>U13</v>
      </c>
      <c r="E45" s="5" t="str">
        <f t="shared" si="7"/>
        <v>B</v>
      </c>
      <c r="F45" s="7" t="str">
        <f t="shared" si="8"/>
        <v>Team Name</v>
      </c>
      <c r="G45" s="1" t="e">
        <f>A45</f>
        <v>#REF!</v>
      </c>
    </row>
    <row r="46" spans="1:30" x14ac:dyDescent="0.2">
      <c r="A46" s="8" t="e">
        <f>#REF!</f>
        <v>#REF!</v>
      </c>
      <c r="B46" s="9" t="str">
        <f>$I$4</f>
        <v>XX</v>
      </c>
      <c r="C46" s="10"/>
      <c r="D46" s="9" t="str">
        <f t="shared" si="6"/>
        <v>U13</v>
      </c>
      <c r="E46" s="9" t="str">
        <f t="shared" si="7"/>
        <v>B</v>
      </c>
      <c r="F46" s="11" t="str">
        <f t="shared" si="8"/>
        <v>Team Name</v>
      </c>
      <c r="G46" s="1" t="e">
        <f>A45</f>
        <v>#REF!</v>
      </c>
    </row>
    <row r="47" spans="1:30" x14ac:dyDescent="0.2">
      <c r="A47" s="4" t="e">
        <f>#REF!</f>
        <v>#REF!</v>
      </c>
      <c r="B47" s="5" t="str">
        <f>$I$3</f>
        <v>X</v>
      </c>
      <c r="C47" s="6"/>
      <c r="D47" s="5" t="str">
        <f t="shared" si="6"/>
        <v>U13</v>
      </c>
      <c r="E47" s="5" t="str">
        <f t="shared" si="7"/>
        <v>B</v>
      </c>
      <c r="F47" s="7" t="str">
        <f t="shared" si="8"/>
        <v>Team Name</v>
      </c>
      <c r="G47" s="1" t="e">
        <f>A47</f>
        <v>#REF!</v>
      </c>
    </row>
    <row r="48" spans="1:30" x14ac:dyDescent="0.2">
      <c r="A48" s="8" t="e">
        <f>#REF!</f>
        <v>#REF!</v>
      </c>
      <c r="B48" s="9" t="str">
        <f>$I$4</f>
        <v>XX</v>
      </c>
      <c r="C48" s="10"/>
      <c r="D48" s="9" t="str">
        <f t="shared" si="6"/>
        <v>U13</v>
      </c>
      <c r="E48" s="9" t="str">
        <f t="shared" si="7"/>
        <v>B</v>
      </c>
      <c r="F48" s="11" t="str">
        <f t="shared" si="8"/>
        <v>Team Name</v>
      </c>
      <c r="G48" s="1" t="e">
        <f>A47</f>
        <v>#REF!</v>
      </c>
    </row>
    <row r="49" spans="1:30" x14ac:dyDescent="0.2">
      <c r="A49" s="4" t="e">
        <f>#REF!</f>
        <v>#REF!</v>
      </c>
      <c r="B49" s="5" t="str">
        <f>$I$3</f>
        <v>X</v>
      </c>
      <c r="C49" s="6"/>
      <c r="D49" s="5" t="str">
        <f t="shared" si="6"/>
        <v>U13</v>
      </c>
      <c r="E49" s="5" t="str">
        <f t="shared" si="7"/>
        <v>B</v>
      </c>
      <c r="F49" s="7" t="str">
        <f t="shared" si="8"/>
        <v>Team Name</v>
      </c>
      <c r="G49" s="1" t="e">
        <f>A49</f>
        <v>#REF!</v>
      </c>
    </row>
    <row r="50" spans="1:30" x14ac:dyDescent="0.2">
      <c r="A50" s="8" t="e">
        <f>#REF!</f>
        <v>#REF!</v>
      </c>
      <c r="B50" s="9" t="str">
        <f>$I$4</f>
        <v>XX</v>
      </c>
      <c r="C50" s="10"/>
      <c r="D50" s="9" t="str">
        <f t="shared" si="6"/>
        <v>U13</v>
      </c>
      <c r="E50" s="9" t="str">
        <f t="shared" si="7"/>
        <v>B</v>
      </c>
      <c r="F50" s="11" t="str">
        <f t="shared" si="8"/>
        <v>Team Name</v>
      </c>
      <c r="G50" s="1" t="e">
        <f>A49</f>
        <v>#REF!</v>
      </c>
    </row>
    <row r="51" spans="1:30" x14ac:dyDescent="0.2">
      <c r="A51" s="4" t="e">
        <f>#REF!</f>
        <v>#REF!</v>
      </c>
      <c r="B51" s="5" t="str">
        <f>$I$3</f>
        <v>X</v>
      </c>
      <c r="C51" s="6"/>
      <c r="D51" s="5" t="str">
        <f t="shared" si="6"/>
        <v>U13</v>
      </c>
      <c r="E51" s="5" t="str">
        <f t="shared" si="7"/>
        <v>B</v>
      </c>
      <c r="F51" s="7" t="str">
        <f t="shared" si="8"/>
        <v>Team Name</v>
      </c>
      <c r="G51" s="1" t="e">
        <f>A51</f>
        <v>#REF!</v>
      </c>
    </row>
    <row r="52" spans="1:30" x14ac:dyDescent="0.2">
      <c r="A52" s="8" t="e">
        <f>#REF!</f>
        <v>#REF!</v>
      </c>
      <c r="B52" s="9" t="str">
        <f>$I$4</f>
        <v>XX</v>
      </c>
      <c r="C52" s="10"/>
      <c r="D52" s="5" t="str">
        <f t="shared" si="6"/>
        <v>U13</v>
      </c>
      <c r="E52" s="5" t="str">
        <f t="shared" si="7"/>
        <v>B</v>
      </c>
      <c r="F52" s="11" t="str">
        <f t="shared" si="8"/>
        <v>Team Name</v>
      </c>
      <c r="G52" s="1" t="e">
        <f>A51</f>
        <v>#REF!</v>
      </c>
    </row>
    <row r="53" spans="1:30" x14ac:dyDescent="0.2">
      <c r="A53" s="4" t="e">
        <f>#REF!</f>
        <v>#REF!</v>
      </c>
      <c r="B53" s="5" t="str">
        <f>$I$3</f>
        <v>X</v>
      </c>
      <c r="C53" s="6"/>
      <c r="D53" s="5" t="str">
        <f t="shared" si="6"/>
        <v>U13</v>
      </c>
      <c r="E53" s="5" t="str">
        <f t="shared" si="7"/>
        <v>B</v>
      </c>
      <c r="F53" s="7" t="str">
        <f t="shared" si="8"/>
        <v>Team Name</v>
      </c>
      <c r="G53" s="1" t="e">
        <f>A53</f>
        <v>#REF!</v>
      </c>
    </row>
    <row r="54" spans="1:30" x14ac:dyDescent="0.2">
      <c r="A54" s="8" t="e">
        <f>#REF!</f>
        <v>#REF!</v>
      </c>
      <c r="B54" s="9" t="str">
        <f>$I$4</f>
        <v>XX</v>
      </c>
      <c r="C54" s="10"/>
      <c r="D54" s="5" t="str">
        <f t="shared" si="6"/>
        <v>U13</v>
      </c>
      <c r="E54" s="5" t="str">
        <f t="shared" si="7"/>
        <v>B</v>
      </c>
      <c r="F54" s="11" t="str">
        <f t="shared" si="8"/>
        <v>Team Name</v>
      </c>
      <c r="G54" s="1" t="e">
        <f>A53</f>
        <v>#REF!</v>
      </c>
    </row>
    <row r="55" spans="1:30" x14ac:dyDescent="0.2">
      <c r="A55" s="4" t="e">
        <f>#REF!</f>
        <v>#REF!</v>
      </c>
      <c r="B55" s="5" t="str">
        <f>$I$3</f>
        <v>X</v>
      </c>
      <c r="C55" s="6"/>
      <c r="D55" s="5" t="str">
        <f t="shared" si="6"/>
        <v>U13</v>
      </c>
      <c r="E55" s="5" t="str">
        <f t="shared" si="7"/>
        <v>B</v>
      </c>
      <c r="F55" s="7" t="str">
        <f t="shared" si="8"/>
        <v>Team Name</v>
      </c>
      <c r="G55" s="1" t="e">
        <f>A55</f>
        <v>#REF!</v>
      </c>
    </row>
    <row r="56" spans="1:30" x14ac:dyDescent="0.2">
      <c r="A56" s="8" t="e">
        <f>#REF!</f>
        <v>#REF!</v>
      </c>
      <c r="B56" s="9" t="str">
        <f>$I$4</f>
        <v>XX</v>
      </c>
      <c r="C56" s="10"/>
      <c r="D56" s="5" t="str">
        <f t="shared" si="6"/>
        <v>U13</v>
      </c>
      <c r="E56" s="5" t="str">
        <f t="shared" si="7"/>
        <v>B</v>
      </c>
      <c r="F56" s="11" t="str">
        <f t="shared" si="8"/>
        <v>Team Name</v>
      </c>
      <c r="G56" s="1" t="e">
        <f>A55</f>
        <v>#REF!</v>
      </c>
    </row>
    <row r="57" spans="1:30" x14ac:dyDescent="0.2">
      <c r="A57" s="4" t="e">
        <f>#REF!</f>
        <v>#REF!</v>
      </c>
      <c r="B57" s="5" t="str">
        <f>$I$3</f>
        <v>X</v>
      </c>
      <c r="C57" s="6"/>
      <c r="D57" s="5" t="str">
        <f t="shared" si="6"/>
        <v>U13</v>
      </c>
      <c r="E57" s="5" t="str">
        <f t="shared" si="7"/>
        <v>B</v>
      </c>
      <c r="F57" s="7" t="str">
        <f t="shared" si="8"/>
        <v>Team Name</v>
      </c>
      <c r="G57" s="1" t="e">
        <f>A57</f>
        <v>#REF!</v>
      </c>
    </row>
    <row r="58" spans="1:30" x14ac:dyDescent="0.2">
      <c r="A58" s="8" t="e">
        <f>#REF!</f>
        <v>#REF!</v>
      </c>
      <c r="B58" s="9" t="str">
        <f>$I$4</f>
        <v>XX</v>
      </c>
      <c r="C58" s="10"/>
      <c r="D58" s="5" t="str">
        <f t="shared" si="6"/>
        <v>U13</v>
      </c>
      <c r="E58" s="5" t="str">
        <f t="shared" si="7"/>
        <v>B</v>
      </c>
      <c r="F58" s="11" t="str">
        <f t="shared" si="8"/>
        <v>Team Name</v>
      </c>
      <c r="G58" s="1" t="e">
        <f>A57</f>
        <v>#REF!</v>
      </c>
    </row>
    <row r="59" spans="1:30" x14ac:dyDescent="0.2">
      <c r="A59" s="4" t="s">
        <v>58</v>
      </c>
      <c r="B59" s="5" t="str">
        <f>$I$3</f>
        <v>X</v>
      </c>
      <c r="C59" s="6"/>
      <c r="D59" s="5" t="str">
        <f t="shared" si="6"/>
        <v>U13</v>
      </c>
      <c r="E59" s="5" t="str">
        <f t="shared" si="7"/>
        <v>B</v>
      </c>
      <c r="F59" s="7" t="str">
        <f t="shared" si="8"/>
        <v>Team Name</v>
      </c>
      <c r="G59" s="1" t="str">
        <f>A59</f>
        <v>4x100m</v>
      </c>
    </row>
    <row r="60" spans="1:30" x14ac:dyDescent="0.2">
      <c r="A60" s="12" t="s">
        <v>53</v>
      </c>
      <c r="B60" s="9"/>
      <c r="C60" s="10"/>
      <c r="D60" s="9" t="s">
        <v>57</v>
      </c>
      <c r="E60" s="9" t="s">
        <v>55</v>
      </c>
      <c r="F60" s="11" t="str">
        <f t="shared" si="8"/>
        <v>Team Name</v>
      </c>
      <c r="G60" s="1" t="str">
        <f>A59</f>
        <v>4x100m</v>
      </c>
    </row>
    <row r="61" spans="1:30" x14ac:dyDescent="0.2">
      <c r="A61" s="4"/>
      <c r="B61" s="5"/>
      <c r="C61" s="6"/>
      <c r="D61" s="5" t="s">
        <v>57</v>
      </c>
      <c r="E61" s="5" t="s">
        <v>55</v>
      </c>
      <c r="F61" s="7" t="str">
        <f t="shared" si="8"/>
        <v>Team Name</v>
      </c>
      <c r="G61" s="1" t="str">
        <f>A59</f>
        <v>4x100m</v>
      </c>
    </row>
    <row r="62" spans="1:30" x14ac:dyDescent="0.2">
      <c r="A62" s="12"/>
      <c r="B62" s="9"/>
      <c r="C62" s="10"/>
      <c r="D62" s="9" t="s">
        <v>57</v>
      </c>
      <c r="E62" s="9" t="s">
        <v>55</v>
      </c>
      <c r="F62" s="11" t="str">
        <f t="shared" si="8"/>
        <v>Team Name</v>
      </c>
      <c r="G62" s="1" t="str">
        <f>A59</f>
        <v>4x100m</v>
      </c>
    </row>
    <row r="63" spans="1:30" x14ac:dyDescent="0.2">
      <c r="A63" s="3"/>
      <c r="C63" s="2"/>
    </row>
    <row r="64" spans="1:30" x14ac:dyDescent="0.2">
      <c r="A64" s="3" t="s">
        <v>59</v>
      </c>
      <c r="B64" s="2"/>
      <c r="C64" s="2"/>
      <c r="D64" s="2" t="s">
        <v>57</v>
      </c>
      <c r="E64" s="2" t="s">
        <v>55</v>
      </c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</row>
    <row r="65" spans="1:7" x14ac:dyDescent="0.2">
      <c r="A65" s="4" t="e">
        <f>#REF!</f>
        <v>#REF!</v>
      </c>
      <c r="B65" s="5" t="str">
        <f>$I$3</f>
        <v>X</v>
      </c>
      <c r="C65" s="6"/>
      <c r="D65" s="5" t="str">
        <f t="shared" ref="D65:D84" si="9">$D$64</f>
        <v>U13</v>
      </c>
      <c r="E65" s="5" t="str">
        <f t="shared" ref="E65:E84" si="10">$E$64</f>
        <v>G</v>
      </c>
      <c r="F65" s="7" t="str">
        <f t="shared" ref="F65:F84" si="11">$A$1</f>
        <v>Team Name</v>
      </c>
      <c r="G65" s="1" t="e">
        <f>A65</f>
        <v>#REF!</v>
      </c>
    </row>
    <row r="66" spans="1:7" x14ac:dyDescent="0.2">
      <c r="A66" s="8" t="e">
        <f>#REF!</f>
        <v>#REF!</v>
      </c>
      <c r="B66" s="9" t="str">
        <f>$I$4</f>
        <v>XX</v>
      </c>
      <c r="C66" s="10"/>
      <c r="D66" s="9" t="str">
        <f t="shared" si="9"/>
        <v>U13</v>
      </c>
      <c r="E66" s="9" t="str">
        <f t="shared" si="10"/>
        <v>G</v>
      </c>
      <c r="F66" s="11" t="str">
        <f t="shared" si="11"/>
        <v>Team Name</v>
      </c>
      <c r="G66" s="1" t="e">
        <f>A65</f>
        <v>#REF!</v>
      </c>
    </row>
    <row r="67" spans="1:7" x14ac:dyDescent="0.2">
      <c r="A67" s="4" t="e">
        <f>#REF!</f>
        <v>#REF!</v>
      </c>
      <c r="B67" s="5" t="str">
        <f>$I$3</f>
        <v>X</v>
      </c>
      <c r="C67" s="6"/>
      <c r="D67" s="5" t="str">
        <f t="shared" si="9"/>
        <v>U13</v>
      </c>
      <c r="E67" s="5" t="str">
        <f t="shared" si="10"/>
        <v>G</v>
      </c>
      <c r="F67" s="7" t="str">
        <f t="shared" si="11"/>
        <v>Team Name</v>
      </c>
      <c r="G67" s="1" t="e">
        <f>A67</f>
        <v>#REF!</v>
      </c>
    </row>
    <row r="68" spans="1:7" x14ac:dyDescent="0.2">
      <c r="A68" s="8" t="e">
        <f>#REF!</f>
        <v>#REF!</v>
      </c>
      <c r="B68" s="9" t="str">
        <f>$I$4</f>
        <v>XX</v>
      </c>
      <c r="C68" s="10"/>
      <c r="D68" s="9" t="str">
        <f t="shared" si="9"/>
        <v>U13</v>
      </c>
      <c r="E68" s="9" t="str">
        <f t="shared" si="10"/>
        <v>G</v>
      </c>
      <c r="F68" s="11" t="str">
        <f t="shared" si="11"/>
        <v>Team Name</v>
      </c>
      <c r="G68" s="1" t="e">
        <f>A67</f>
        <v>#REF!</v>
      </c>
    </row>
    <row r="69" spans="1:7" x14ac:dyDescent="0.2">
      <c r="A69" s="4" t="e">
        <f>#REF!</f>
        <v>#REF!</v>
      </c>
      <c r="B69" s="5" t="str">
        <f>$I$3</f>
        <v>X</v>
      </c>
      <c r="C69" s="6"/>
      <c r="D69" s="5" t="str">
        <f t="shared" si="9"/>
        <v>U13</v>
      </c>
      <c r="E69" s="5" t="str">
        <f t="shared" si="10"/>
        <v>G</v>
      </c>
      <c r="F69" s="7" t="str">
        <f t="shared" si="11"/>
        <v>Team Name</v>
      </c>
      <c r="G69" s="1" t="e">
        <f>A69</f>
        <v>#REF!</v>
      </c>
    </row>
    <row r="70" spans="1:7" x14ac:dyDescent="0.2">
      <c r="A70" s="8" t="e">
        <f>#REF!</f>
        <v>#REF!</v>
      </c>
      <c r="B70" s="9" t="str">
        <f>$I$4</f>
        <v>XX</v>
      </c>
      <c r="C70" s="10"/>
      <c r="D70" s="9" t="str">
        <f t="shared" si="9"/>
        <v>U13</v>
      </c>
      <c r="E70" s="9" t="str">
        <f t="shared" si="10"/>
        <v>G</v>
      </c>
      <c r="F70" s="11" t="str">
        <f t="shared" si="11"/>
        <v>Team Name</v>
      </c>
      <c r="G70" s="1" t="e">
        <f>A69</f>
        <v>#REF!</v>
      </c>
    </row>
    <row r="71" spans="1:7" x14ac:dyDescent="0.2">
      <c r="A71" s="4" t="e">
        <f>#REF!</f>
        <v>#REF!</v>
      </c>
      <c r="B71" s="5" t="str">
        <f>$I$3</f>
        <v>X</v>
      </c>
      <c r="C71" s="6"/>
      <c r="D71" s="5" t="str">
        <f t="shared" si="9"/>
        <v>U13</v>
      </c>
      <c r="E71" s="5" t="str">
        <f t="shared" si="10"/>
        <v>G</v>
      </c>
      <c r="F71" s="7" t="str">
        <f t="shared" si="11"/>
        <v>Team Name</v>
      </c>
      <c r="G71" s="1" t="e">
        <f>A71</f>
        <v>#REF!</v>
      </c>
    </row>
    <row r="72" spans="1:7" x14ac:dyDescent="0.2">
      <c r="A72" s="8" t="e">
        <f>#REF!</f>
        <v>#REF!</v>
      </c>
      <c r="B72" s="9" t="str">
        <f>$I$4</f>
        <v>XX</v>
      </c>
      <c r="C72" s="10"/>
      <c r="D72" s="9" t="str">
        <f t="shared" si="9"/>
        <v>U13</v>
      </c>
      <c r="E72" s="9" t="str">
        <f t="shared" si="10"/>
        <v>G</v>
      </c>
      <c r="F72" s="11" t="str">
        <f t="shared" si="11"/>
        <v>Team Name</v>
      </c>
      <c r="G72" s="1" t="e">
        <f>A71</f>
        <v>#REF!</v>
      </c>
    </row>
    <row r="73" spans="1:7" x14ac:dyDescent="0.2">
      <c r="A73" s="4" t="e">
        <f>#REF!</f>
        <v>#REF!</v>
      </c>
      <c r="B73" s="5" t="str">
        <f>$I$3</f>
        <v>X</v>
      </c>
      <c r="C73" s="6"/>
      <c r="D73" s="5" t="str">
        <f t="shared" si="9"/>
        <v>U13</v>
      </c>
      <c r="E73" s="5" t="str">
        <f t="shared" si="10"/>
        <v>G</v>
      </c>
      <c r="F73" s="7" t="str">
        <f t="shared" si="11"/>
        <v>Team Name</v>
      </c>
      <c r="G73" s="1" t="e">
        <f>A73</f>
        <v>#REF!</v>
      </c>
    </row>
    <row r="74" spans="1:7" x14ac:dyDescent="0.2">
      <c r="A74" s="8" t="e">
        <f>#REF!</f>
        <v>#REF!</v>
      </c>
      <c r="B74" s="9" t="str">
        <f>$I$4</f>
        <v>XX</v>
      </c>
      <c r="C74" s="10"/>
      <c r="D74" s="9" t="str">
        <f t="shared" si="9"/>
        <v>U13</v>
      </c>
      <c r="E74" s="9" t="str">
        <f t="shared" si="10"/>
        <v>G</v>
      </c>
      <c r="F74" s="11" t="str">
        <f t="shared" si="11"/>
        <v>Team Name</v>
      </c>
      <c r="G74" s="1" t="e">
        <f>A73</f>
        <v>#REF!</v>
      </c>
    </row>
    <row r="75" spans="1:7" x14ac:dyDescent="0.2">
      <c r="A75" s="4" t="e">
        <f>#REF!</f>
        <v>#REF!</v>
      </c>
      <c r="B75" s="5" t="str">
        <f>$I$3</f>
        <v>X</v>
      </c>
      <c r="C75" s="6"/>
      <c r="D75" s="5" t="str">
        <f t="shared" si="9"/>
        <v>U13</v>
      </c>
      <c r="E75" s="5" t="str">
        <f t="shared" si="10"/>
        <v>G</v>
      </c>
      <c r="F75" s="7" t="str">
        <f t="shared" si="11"/>
        <v>Team Name</v>
      </c>
      <c r="G75" s="1" t="e">
        <f>A75</f>
        <v>#REF!</v>
      </c>
    </row>
    <row r="76" spans="1:7" x14ac:dyDescent="0.2">
      <c r="A76" s="8" t="e">
        <f>#REF!</f>
        <v>#REF!</v>
      </c>
      <c r="B76" s="13" t="str">
        <f>$I$4</f>
        <v>XX</v>
      </c>
      <c r="C76" s="14"/>
      <c r="D76" s="13" t="str">
        <f t="shared" si="9"/>
        <v>U13</v>
      </c>
      <c r="E76" s="13" t="str">
        <f t="shared" si="10"/>
        <v>G</v>
      </c>
      <c r="F76" s="15" t="str">
        <f t="shared" si="11"/>
        <v>Team Name</v>
      </c>
      <c r="G76" s="1" t="e">
        <f>A75</f>
        <v>#REF!</v>
      </c>
    </row>
    <row r="77" spans="1:7" x14ac:dyDescent="0.2">
      <c r="A77" s="4" t="e">
        <f>#REF!</f>
        <v>#REF!</v>
      </c>
      <c r="B77" s="5" t="str">
        <f>$I$3</f>
        <v>X</v>
      </c>
      <c r="C77" s="6"/>
      <c r="D77" s="5" t="str">
        <f t="shared" si="9"/>
        <v>U13</v>
      </c>
      <c r="E77" s="5" t="str">
        <f t="shared" si="10"/>
        <v>G</v>
      </c>
      <c r="F77" s="7" t="str">
        <f t="shared" si="11"/>
        <v>Team Name</v>
      </c>
      <c r="G77" s="1" t="e">
        <f>A77</f>
        <v>#REF!</v>
      </c>
    </row>
    <row r="78" spans="1:7" x14ac:dyDescent="0.2">
      <c r="A78" s="8" t="e">
        <f>#REF!</f>
        <v>#REF!</v>
      </c>
      <c r="B78" s="9" t="str">
        <f>$I$4</f>
        <v>XX</v>
      </c>
      <c r="C78" s="10"/>
      <c r="D78" s="9" t="str">
        <f t="shared" si="9"/>
        <v>U13</v>
      </c>
      <c r="E78" s="9" t="str">
        <f t="shared" si="10"/>
        <v>G</v>
      </c>
      <c r="F78" s="11" t="str">
        <f t="shared" si="11"/>
        <v>Team Name</v>
      </c>
      <c r="G78" s="1" t="e">
        <f>A77</f>
        <v>#REF!</v>
      </c>
    </row>
    <row r="79" spans="1:7" x14ac:dyDescent="0.2">
      <c r="A79" s="4" t="e">
        <f>#REF!</f>
        <v>#REF!</v>
      </c>
      <c r="B79" s="5" t="str">
        <f>$I$3</f>
        <v>X</v>
      </c>
      <c r="C79" s="6"/>
      <c r="D79" s="5" t="str">
        <f t="shared" si="9"/>
        <v>U13</v>
      </c>
      <c r="E79" s="5" t="str">
        <f t="shared" si="10"/>
        <v>G</v>
      </c>
      <c r="F79" s="7" t="str">
        <f t="shared" si="11"/>
        <v>Team Name</v>
      </c>
      <c r="G79" s="1" t="e">
        <f>A79</f>
        <v>#REF!</v>
      </c>
    </row>
    <row r="80" spans="1:7" x14ac:dyDescent="0.2">
      <c r="A80" s="8" t="e">
        <f>#REF!</f>
        <v>#REF!</v>
      </c>
      <c r="B80" s="13" t="str">
        <f>$I$4</f>
        <v>XX</v>
      </c>
      <c r="C80" s="14"/>
      <c r="D80" s="13" t="str">
        <f t="shared" si="9"/>
        <v>U13</v>
      </c>
      <c r="E80" s="13" t="str">
        <f t="shared" si="10"/>
        <v>G</v>
      </c>
      <c r="F80" s="15" t="str">
        <f t="shared" si="11"/>
        <v>Team Name</v>
      </c>
      <c r="G80" s="1" t="e">
        <f>A79</f>
        <v>#REF!</v>
      </c>
    </row>
    <row r="81" spans="1:30" x14ac:dyDescent="0.2">
      <c r="A81" s="4" t="s">
        <v>58</v>
      </c>
      <c r="B81" s="5" t="str">
        <f>$I$3</f>
        <v>X</v>
      </c>
      <c r="C81" s="6"/>
      <c r="D81" s="5" t="str">
        <f t="shared" si="9"/>
        <v>U13</v>
      </c>
      <c r="E81" s="5" t="str">
        <f t="shared" si="10"/>
        <v>G</v>
      </c>
      <c r="F81" s="7" t="str">
        <f t="shared" si="11"/>
        <v>Team Name</v>
      </c>
      <c r="G81" s="1" t="str">
        <f>A81</f>
        <v>4x100m</v>
      </c>
    </row>
    <row r="82" spans="1:30" x14ac:dyDescent="0.2">
      <c r="A82" s="16" t="s">
        <v>53</v>
      </c>
      <c r="B82" s="13"/>
      <c r="C82" s="14"/>
      <c r="D82" s="13" t="str">
        <f t="shared" si="9"/>
        <v>U13</v>
      </c>
      <c r="E82" s="13" t="str">
        <f t="shared" si="10"/>
        <v>G</v>
      </c>
      <c r="F82" s="15" t="str">
        <f t="shared" si="11"/>
        <v>Team Name</v>
      </c>
      <c r="G82" s="1" t="str">
        <f>A81</f>
        <v>4x100m</v>
      </c>
    </row>
    <row r="83" spans="1:30" x14ac:dyDescent="0.2">
      <c r="A83" s="17"/>
      <c r="B83" s="1"/>
      <c r="C83" s="2"/>
      <c r="D83" s="1" t="str">
        <f t="shared" si="9"/>
        <v>U13</v>
      </c>
      <c r="E83" s="1" t="str">
        <f t="shared" si="10"/>
        <v>G</v>
      </c>
      <c r="F83" s="18" t="str">
        <f t="shared" si="11"/>
        <v>Team Name</v>
      </c>
      <c r="G83" s="1" t="str">
        <f>A81</f>
        <v>4x100m</v>
      </c>
    </row>
    <row r="84" spans="1:30" x14ac:dyDescent="0.2">
      <c r="A84" s="12"/>
      <c r="B84" s="9"/>
      <c r="C84" s="10"/>
      <c r="D84" s="9" t="str">
        <f t="shared" si="9"/>
        <v>U13</v>
      </c>
      <c r="E84" s="9" t="str">
        <f t="shared" si="10"/>
        <v>G</v>
      </c>
      <c r="F84" s="11" t="str">
        <f t="shared" si="11"/>
        <v>Team Name</v>
      </c>
      <c r="G84" s="1" t="str">
        <f>A81</f>
        <v>4x100m</v>
      </c>
    </row>
    <row r="85" spans="1:30" x14ac:dyDescent="0.2">
      <c r="A85" s="3"/>
      <c r="C85" s="2"/>
    </row>
    <row r="86" spans="1:30" x14ac:dyDescent="0.2">
      <c r="A86" s="3" t="s">
        <v>60</v>
      </c>
      <c r="B86" s="2"/>
      <c r="C86" s="2"/>
      <c r="D86" s="2" t="s">
        <v>61</v>
      </c>
      <c r="E86" s="2" t="s">
        <v>48</v>
      </c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</row>
    <row r="87" spans="1:30" x14ac:dyDescent="0.2">
      <c r="A87" s="4" t="e">
        <f>#REF!</f>
        <v>#REF!</v>
      </c>
      <c r="B87" s="5" t="str">
        <f>$I$3</f>
        <v>X</v>
      </c>
      <c r="C87" s="6"/>
      <c r="D87" s="5" t="str">
        <f t="shared" ref="D87:D106" si="12">$D$86</f>
        <v>U15</v>
      </c>
      <c r="E87" s="5" t="str">
        <f t="shared" ref="E87:E106" si="13">$E$86</f>
        <v>B</v>
      </c>
      <c r="F87" s="7" t="str">
        <f t="shared" ref="F87:F106" si="14">$A$1</f>
        <v>Team Name</v>
      </c>
      <c r="G87" s="1" t="e">
        <f>A87</f>
        <v>#REF!</v>
      </c>
    </row>
    <row r="88" spans="1:30" x14ac:dyDescent="0.2">
      <c r="A88" s="8" t="e">
        <f>#REF!</f>
        <v>#REF!</v>
      </c>
      <c r="B88" s="9" t="str">
        <f>$I$4</f>
        <v>XX</v>
      </c>
      <c r="C88" s="10"/>
      <c r="D88" s="9" t="str">
        <f t="shared" si="12"/>
        <v>U15</v>
      </c>
      <c r="E88" s="9" t="str">
        <f t="shared" si="13"/>
        <v>B</v>
      </c>
      <c r="F88" s="11" t="str">
        <f t="shared" si="14"/>
        <v>Team Name</v>
      </c>
      <c r="G88" s="1" t="e">
        <f>A87</f>
        <v>#REF!</v>
      </c>
    </row>
    <row r="89" spans="1:30" x14ac:dyDescent="0.2">
      <c r="A89" s="4" t="e">
        <f>#REF!</f>
        <v>#REF!</v>
      </c>
      <c r="B89" s="5" t="str">
        <f>$I$3</f>
        <v>X</v>
      </c>
      <c r="C89" s="6"/>
      <c r="D89" s="5" t="str">
        <f t="shared" si="12"/>
        <v>U15</v>
      </c>
      <c r="E89" s="5" t="str">
        <f t="shared" si="13"/>
        <v>B</v>
      </c>
      <c r="F89" s="7" t="str">
        <f t="shared" si="14"/>
        <v>Team Name</v>
      </c>
      <c r="G89" s="1" t="e">
        <f>A89</f>
        <v>#REF!</v>
      </c>
    </row>
    <row r="90" spans="1:30" x14ac:dyDescent="0.2">
      <c r="A90" s="8" t="e">
        <f>#REF!</f>
        <v>#REF!</v>
      </c>
      <c r="B90" s="9" t="str">
        <f>$I$4</f>
        <v>XX</v>
      </c>
      <c r="C90" s="10"/>
      <c r="D90" s="9" t="str">
        <f t="shared" si="12"/>
        <v>U15</v>
      </c>
      <c r="E90" s="9" t="str">
        <f t="shared" si="13"/>
        <v>B</v>
      </c>
      <c r="F90" s="11" t="str">
        <f t="shared" si="14"/>
        <v>Team Name</v>
      </c>
      <c r="G90" s="1" t="e">
        <f>A89</f>
        <v>#REF!</v>
      </c>
    </row>
    <row r="91" spans="1:30" x14ac:dyDescent="0.2">
      <c r="A91" s="4" t="e">
        <f>#REF!</f>
        <v>#REF!</v>
      </c>
      <c r="B91" s="5" t="str">
        <f>$I$3</f>
        <v>X</v>
      </c>
      <c r="C91" s="6"/>
      <c r="D91" s="5" t="str">
        <f t="shared" si="12"/>
        <v>U15</v>
      </c>
      <c r="E91" s="5" t="str">
        <f t="shared" si="13"/>
        <v>B</v>
      </c>
      <c r="F91" s="7" t="str">
        <f t="shared" si="14"/>
        <v>Team Name</v>
      </c>
      <c r="G91" s="1" t="e">
        <f>A91</f>
        <v>#REF!</v>
      </c>
    </row>
    <row r="92" spans="1:30" x14ac:dyDescent="0.2">
      <c r="A92" s="8" t="e">
        <f>#REF!</f>
        <v>#REF!</v>
      </c>
      <c r="B92" s="9" t="str">
        <f>$I$4</f>
        <v>XX</v>
      </c>
      <c r="C92" s="10"/>
      <c r="D92" s="9" t="str">
        <f t="shared" si="12"/>
        <v>U15</v>
      </c>
      <c r="E92" s="9" t="str">
        <f t="shared" si="13"/>
        <v>B</v>
      </c>
      <c r="F92" s="11" t="str">
        <f t="shared" si="14"/>
        <v>Team Name</v>
      </c>
      <c r="G92" s="1" t="e">
        <f>A91</f>
        <v>#REF!</v>
      </c>
    </row>
    <row r="93" spans="1:30" x14ac:dyDescent="0.2">
      <c r="A93" s="4" t="e">
        <f>#REF!</f>
        <v>#REF!</v>
      </c>
      <c r="B93" s="5" t="str">
        <f>$I$3</f>
        <v>X</v>
      </c>
      <c r="C93" s="6"/>
      <c r="D93" s="5" t="str">
        <f t="shared" si="12"/>
        <v>U15</v>
      </c>
      <c r="E93" s="5" t="str">
        <f t="shared" si="13"/>
        <v>B</v>
      </c>
      <c r="F93" s="7" t="str">
        <f t="shared" si="14"/>
        <v>Team Name</v>
      </c>
      <c r="G93" s="1" t="e">
        <f>A93</f>
        <v>#REF!</v>
      </c>
    </row>
    <row r="94" spans="1:30" x14ac:dyDescent="0.2">
      <c r="A94" s="8" t="e">
        <f>#REF!</f>
        <v>#REF!</v>
      </c>
      <c r="B94" s="9" t="str">
        <f>$I$4</f>
        <v>XX</v>
      </c>
      <c r="C94" s="10"/>
      <c r="D94" s="9" t="str">
        <f t="shared" si="12"/>
        <v>U15</v>
      </c>
      <c r="E94" s="9" t="str">
        <f t="shared" si="13"/>
        <v>B</v>
      </c>
      <c r="F94" s="11" t="str">
        <f t="shared" si="14"/>
        <v>Team Name</v>
      </c>
      <c r="G94" s="1" t="e">
        <f>A93</f>
        <v>#REF!</v>
      </c>
    </row>
    <row r="95" spans="1:30" x14ac:dyDescent="0.2">
      <c r="A95" s="4" t="e">
        <f>#REF!</f>
        <v>#REF!</v>
      </c>
      <c r="B95" s="5" t="str">
        <f>$I$3</f>
        <v>X</v>
      </c>
      <c r="C95" s="6"/>
      <c r="D95" s="5" t="str">
        <f t="shared" si="12"/>
        <v>U15</v>
      </c>
      <c r="E95" s="5" t="str">
        <f t="shared" si="13"/>
        <v>B</v>
      </c>
      <c r="F95" s="7" t="str">
        <f t="shared" si="14"/>
        <v>Team Name</v>
      </c>
      <c r="G95" s="1" t="e">
        <f>A95</f>
        <v>#REF!</v>
      </c>
    </row>
    <row r="96" spans="1:30" x14ac:dyDescent="0.2">
      <c r="A96" s="12" t="e">
        <f>#REF!</f>
        <v>#REF!</v>
      </c>
      <c r="B96" s="9" t="str">
        <f>$I$4</f>
        <v>XX</v>
      </c>
      <c r="C96" s="10"/>
      <c r="D96" s="9" t="str">
        <f t="shared" si="12"/>
        <v>U15</v>
      </c>
      <c r="E96" s="9" t="str">
        <f t="shared" si="13"/>
        <v>B</v>
      </c>
      <c r="F96" s="11" t="str">
        <f t="shared" si="14"/>
        <v>Team Name</v>
      </c>
      <c r="G96" s="1" t="e">
        <f>A95</f>
        <v>#REF!</v>
      </c>
    </row>
    <row r="97" spans="1:30" x14ac:dyDescent="0.2">
      <c r="A97" s="4" t="e">
        <f>#REF!</f>
        <v>#REF!</v>
      </c>
      <c r="B97" s="5" t="str">
        <f>$I$3</f>
        <v>X</v>
      </c>
      <c r="C97" s="6"/>
      <c r="D97" s="5" t="str">
        <f t="shared" si="12"/>
        <v>U15</v>
      </c>
      <c r="E97" s="5" t="str">
        <f t="shared" si="13"/>
        <v>B</v>
      </c>
      <c r="F97" s="7" t="str">
        <f t="shared" si="14"/>
        <v>Team Name</v>
      </c>
      <c r="G97" s="1" t="e">
        <f>A97</f>
        <v>#REF!</v>
      </c>
    </row>
    <row r="98" spans="1:30" x14ac:dyDescent="0.2">
      <c r="A98" s="8" t="e">
        <f>#REF!</f>
        <v>#REF!</v>
      </c>
      <c r="B98" s="9" t="str">
        <f>$I$4</f>
        <v>XX</v>
      </c>
      <c r="C98" s="10"/>
      <c r="D98" s="9" t="str">
        <f t="shared" si="12"/>
        <v>U15</v>
      </c>
      <c r="E98" s="9" t="str">
        <f t="shared" si="13"/>
        <v>B</v>
      </c>
      <c r="F98" s="11" t="str">
        <f t="shared" si="14"/>
        <v>Team Name</v>
      </c>
      <c r="G98" s="1" t="e">
        <f>A97</f>
        <v>#REF!</v>
      </c>
    </row>
    <row r="99" spans="1:30" x14ac:dyDescent="0.2">
      <c r="A99" s="4" t="e">
        <f>#REF!</f>
        <v>#REF!</v>
      </c>
      <c r="B99" s="5" t="str">
        <f>$I$3</f>
        <v>X</v>
      </c>
      <c r="C99" s="6"/>
      <c r="D99" s="5" t="str">
        <f t="shared" si="12"/>
        <v>U15</v>
      </c>
      <c r="E99" s="5" t="str">
        <f t="shared" si="13"/>
        <v>B</v>
      </c>
      <c r="F99" s="7" t="str">
        <f t="shared" si="14"/>
        <v>Team Name</v>
      </c>
      <c r="G99" s="1" t="e">
        <f>A99</f>
        <v>#REF!</v>
      </c>
    </row>
    <row r="100" spans="1:30" x14ac:dyDescent="0.2">
      <c r="A100" s="8" t="e">
        <f>#REF!</f>
        <v>#REF!</v>
      </c>
      <c r="B100" s="9" t="str">
        <f>$I$4</f>
        <v>XX</v>
      </c>
      <c r="C100" s="10"/>
      <c r="D100" s="9" t="str">
        <f t="shared" si="12"/>
        <v>U15</v>
      </c>
      <c r="E100" s="9" t="str">
        <f t="shared" si="13"/>
        <v>B</v>
      </c>
      <c r="F100" s="11" t="str">
        <f t="shared" si="14"/>
        <v>Team Name</v>
      </c>
      <c r="G100" s="1" t="e">
        <f>A99</f>
        <v>#REF!</v>
      </c>
    </row>
    <row r="101" spans="1:30" x14ac:dyDescent="0.2">
      <c r="A101" s="4" t="e">
        <f>#REF!</f>
        <v>#REF!</v>
      </c>
      <c r="B101" s="5" t="str">
        <f>$I$3</f>
        <v>X</v>
      </c>
      <c r="C101" s="6"/>
      <c r="D101" s="5" t="str">
        <f t="shared" si="12"/>
        <v>U15</v>
      </c>
      <c r="E101" s="5" t="str">
        <f t="shared" si="13"/>
        <v>B</v>
      </c>
      <c r="F101" s="7" t="str">
        <f t="shared" si="14"/>
        <v>Team Name</v>
      </c>
      <c r="G101" s="1" t="e">
        <f>A101</f>
        <v>#REF!</v>
      </c>
    </row>
    <row r="102" spans="1:30" x14ac:dyDescent="0.2">
      <c r="A102" s="8" t="e">
        <f>#REF!</f>
        <v>#REF!</v>
      </c>
      <c r="B102" s="9" t="str">
        <f>$I$4</f>
        <v>XX</v>
      </c>
      <c r="C102" s="10"/>
      <c r="D102" s="9" t="str">
        <f t="shared" si="12"/>
        <v>U15</v>
      </c>
      <c r="E102" s="9" t="str">
        <f t="shared" si="13"/>
        <v>B</v>
      </c>
      <c r="F102" s="11" t="str">
        <f t="shared" si="14"/>
        <v>Team Name</v>
      </c>
      <c r="G102" s="1" t="e">
        <f>A101</f>
        <v>#REF!</v>
      </c>
    </row>
    <row r="103" spans="1:30" x14ac:dyDescent="0.2">
      <c r="A103" s="4" t="s">
        <v>58</v>
      </c>
      <c r="B103" s="5" t="str">
        <f>$I$3</f>
        <v>X</v>
      </c>
      <c r="C103" s="6"/>
      <c r="D103" s="5" t="str">
        <f t="shared" si="12"/>
        <v>U15</v>
      </c>
      <c r="E103" s="5" t="str">
        <f t="shared" si="13"/>
        <v>B</v>
      </c>
      <c r="F103" s="7" t="str">
        <f t="shared" si="14"/>
        <v>Team Name</v>
      </c>
      <c r="G103" s="1" t="str">
        <f>A103</f>
        <v>4x100m</v>
      </c>
    </row>
    <row r="104" spans="1:30" x14ac:dyDescent="0.2">
      <c r="A104" s="16" t="s">
        <v>53</v>
      </c>
      <c r="B104" s="13"/>
      <c r="C104" s="14"/>
      <c r="D104" s="13" t="str">
        <f t="shared" si="12"/>
        <v>U15</v>
      </c>
      <c r="E104" s="13" t="str">
        <f t="shared" si="13"/>
        <v>B</v>
      </c>
      <c r="F104" s="15" t="str">
        <f t="shared" si="14"/>
        <v>Team Name</v>
      </c>
      <c r="G104" s="1" t="str">
        <f>A103</f>
        <v>4x100m</v>
      </c>
    </row>
    <row r="105" spans="1:30" x14ac:dyDescent="0.2">
      <c r="A105" s="17"/>
      <c r="B105" s="1"/>
      <c r="C105" s="2"/>
      <c r="D105" s="1" t="str">
        <f t="shared" si="12"/>
        <v>U15</v>
      </c>
      <c r="E105" s="1" t="str">
        <f t="shared" si="13"/>
        <v>B</v>
      </c>
      <c r="F105" s="18" t="str">
        <f t="shared" si="14"/>
        <v>Team Name</v>
      </c>
      <c r="G105" s="1" t="str">
        <f>A103</f>
        <v>4x100m</v>
      </c>
    </row>
    <row r="106" spans="1:30" x14ac:dyDescent="0.2">
      <c r="A106" s="12"/>
      <c r="B106" s="9"/>
      <c r="C106" s="10"/>
      <c r="D106" s="9" t="str">
        <f t="shared" si="12"/>
        <v>U15</v>
      </c>
      <c r="E106" s="9" t="str">
        <f t="shared" si="13"/>
        <v>B</v>
      </c>
      <c r="F106" s="11" t="str">
        <f t="shared" si="14"/>
        <v>Team Name</v>
      </c>
      <c r="G106" s="1" t="str">
        <f>A103</f>
        <v>4x100m</v>
      </c>
    </row>
    <row r="107" spans="1:30" x14ac:dyDescent="0.2">
      <c r="A107" s="3"/>
      <c r="C107" s="2"/>
    </row>
    <row r="108" spans="1:30" x14ac:dyDescent="0.2">
      <c r="A108" s="3" t="s">
        <v>62</v>
      </c>
      <c r="B108" s="2"/>
      <c r="C108" s="2"/>
      <c r="D108" s="2" t="s">
        <v>61</v>
      </c>
      <c r="E108" s="2" t="s">
        <v>55</v>
      </c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</row>
    <row r="109" spans="1:30" x14ac:dyDescent="0.2">
      <c r="A109" s="4" t="e">
        <f>#REF!</f>
        <v>#REF!</v>
      </c>
      <c r="B109" s="5" t="str">
        <f>$I$3</f>
        <v>X</v>
      </c>
      <c r="C109" s="6"/>
      <c r="D109" s="5" t="str">
        <f t="shared" ref="D109:D128" si="15">$D$108</f>
        <v>U15</v>
      </c>
      <c r="E109" s="5" t="str">
        <f t="shared" ref="E109:E128" si="16">$E$108</f>
        <v>G</v>
      </c>
      <c r="F109" s="7" t="str">
        <f t="shared" ref="F109:F128" si="17">$A$1</f>
        <v>Team Name</v>
      </c>
      <c r="G109" s="1" t="e">
        <f>A109</f>
        <v>#REF!</v>
      </c>
    </row>
    <row r="110" spans="1:30" x14ac:dyDescent="0.2">
      <c r="A110" s="8" t="e">
        <f>#REF!</f>
        <v>#REF!</v>
      </c>
      <c r="B110" s="9" t="str">
        <f>$I$4</f>
        <v>XX</v>
      </c>
      <c r="C110" s="10"/>
      <c r="D110" s="9" t="str">
        <f t="shared" si="15"/>
        <v>U15</v>
      </c>
      <c r="E110" s="9" t="str">
        <f t="shared" si="16"/>
        <v>G</v>
      </c>
      <c r="F110" s="11" t="str">
        <f t="shared" si="17"/>
        <v>Team Name</v>
      </c>
      <c r="G110" s="1" t="e">
        <f>A109</f>
        <v>#REF!</v>
      </c>
    </row>
    <row r="111" spans="1:30" x14ac:dyDescent="0.2">
      <c r="A111" s="4" t="e">
        <f>#REF!</f>
        <v>#REF!</v>
      </c>
      <c r="B111" s="5" t="str">
        <f>$I$3</f>
        <v>X</v>
      </c>
      <c r="C111" s="6"/>
      <c r="D111" s="5" t="str">
        <f t="shared" si="15"/>
        <v>U15</v>
      </c>
      <c r="E111" s="5" t="str">
        <f t="shared" si="16"/>
        <v>G</v>
      </c>
      <c r="F111" s="7" t="str">
        <f t="shared" si="17"/>
        <v>Team Name</v>
      </c>
      <c r="G111" s="1" t="e">
        <f>A111</f>
        <v>#REF!</v>
      </c>
    </row>
    <row r="112" spans="1:30" x14ac:dyDescent="0.2">
      <c r="A112" s="8" t="e">
        <f>#REF!</f>
        <v>#REF!</v>
      </c>
      <c r="B112" s="9" t="str">
        <f>$I$4</f>
        <v>XX</v>
      </c>
      <c r="C112" s="10"/>
      <c r="D112" s="9" t="str">
        <f t="shared" si="15"/>
        <v>U15</v>
      </c>
      <c r="E112" s="9" t="str">
        <f t="shared" si="16"/>
        <v>G</v>
      </c>
      <c r="F112" s="11" t="str">
        <f t="shared" si="17"/>
        <v>Team Name</v>
      </c>
      <c r="G112" s="1" t="e">
        <f>A111</f>
        <v>#REF!</v>
      </c>
    </row>
    <row r="113" spans="1:7" x14ac:dyDescent="0.2">
      <c r="A113" s="4" t="e">
        <f>#REF!</f>
        <v>#REF!</v>
      </c>
      <c r="B113" s="5" t="str">
        <f>$I$3</f>
        <v>X</v>
      </c>
      <c r="C113" s="6"/>
      <c r="D113" s="5" t="str">
        <f t="shared" si="15"/>
        <v>U15</v>
      </c>
      <c r="E113" s="5" t="str">
        <f t="shared" si="16"/>
        <v>G</v>
      </c>
      <c r="F113" s="7" t="str">
        <f t="shared" si="17"/>
        <v>Team Name</v>
      </c>
      <c r="G113" s="1" t="e">
        <f>A113</f>
        <v>#REF!</v>
      </c>
    </row>
    <row r="114" spans="1:7" x14ac:dyDescent="0.2">
      <c r="A114" s="8" t="e">
        <f>#REF!</f>
        <v>#REF!</v>
      </c>
      <c r="B114" s="9" t="str">
        <f>$I$4</f>
        <v>XX</v>
      </c>
      <c r="C114" s="10"/>
      <c r="D114" s="9" t="str">
        <f t="shared" si="15"/>
        <v>U15</v>
      </c>
      <c r="E114" s="9" t="str">
        <f t="shared" si="16"/>
        <v>G</v>
      </c>
      <c r="F114" s="11" t="str">
        <f t="shared" si="17"/>
        <v>Team Name</v>
      </c>
      <c r="G114" s="1" t="e">
        <f>A113</f>
        <v>#REF!</v>
      </c>
    </row>
    <row r="115" spans="1:7" x14ac:dyDescent="0.2">
      <c r="A115" s="4" t="e">
        <f>#REF!</f>
        <v>#REF!</v>
      </c>
      <c r="B115" s="5" t="str">
        <f>$I$3</f>
        <v>X</v>
      </c>
      <c r="C115" s="6"/>
      <c r="D115" s="5" t="str">
        <f t="shared" si="15"/>
        <v>U15</v>
      </c>
      <c r="E115" s="5" t="str">
        <f t="shared" si="16"/>
        <v>G</v>
      </c>
      <c r="F115" s="7" t="str">
        <f t="shared" si="17"/>
        <v>Team Name</v>
      </c>
      <c r="G115" s="1" t="e">
        <f>A115</f>
        <v>#REF!</v>
      </c>
    </row>
    <row r="116" spans="1:7" x14ac:dyDescent="0.2">
      <c r="A116" s="8" t="e">
        <f>#REF!</f>
        <v>#REF!</v>
      </c>
      <c r="B116" s="9" t="str">
        <f>$I$4</f>
        <v>XX</v>
      </c>
      <c r="C116" s="10"/>
      <c r="D116" s="9" t="str">
        <f t="shared" si="15"/>
        <v>U15</v>
      </c>
      <c r="E116" s="9" t="str">
        <f t="shared" si="16"/>
        <v>G</v>
      </c>
      <c r="F116" s="11" t="str">
        <f t="shared" si="17"/>
        <v>Team Name</v>
      </c>
      <c r="G116" s="1" t="e">
        <f>A115</f>
        <v>#REF!</v>
      </c>
    </row>
    <row r="117" spans="1:7" x14ac:dyDescent="0.2">
      <c r="A117" s="4" t="e">
        <f>#REF!</f>
        <v>#REF!</v>
      </c>
      <c r="B117" s="5" t="str">
        <f>$I$3</f>
        <v>X</v>
      </c>
      <c r="C117" s="6"/>
      <c r="D117" s="5" t="str">
        <f t="shared" si="15"/>
        <v>U15</v>
      </c>
      <c r="E117" s="5" t="str">
        <f t="shared" si="16"/>
        <v>G</v>
      </c>
      <c r="F117" s="7" t="str">
        <f t="shared" si="17"/>
        <v>Team Name</v>
      </c>
      <c r="G117" s="1" t="e">
        <f>A117</f>
        <v>#REF!</v>
      </c>
    </row>
    <row r="118" spans="1:7" x14ac:dyDescent="0.2">
      <c r="A118" s="12" t="e">
        <f>#REF!</f>
        <v>#REF!</v>
      </c>
      <c r="B118" s="9" t="str">
        <f>$I$4</f>
        <v>XX</v>
      </c>
      <c r="C118" s="10"/>
      <c r="D118" s="9" t="str">
        <f t="shared" si="15"/>
        <v>U15</v>
      </c>
      <c r="E118" s="9" t="str">
        <f t="shared" si="16"/>
        <v>G</v>
      </c>
      <c r="F118" s="11" t="str">
        <f t="shared" si="17"/>
        <v>Team Name</v>
      </c>
      <c r="G118" s="1" t="e">
        <f>A117</f>
        <v>#REF!</v>
      </c>
    </row>
    <row r="119" spans="1:7" x14ac:dyDescent="0.2">
      <c r="A119" s="4" t="e">
        <f>#REF!</f>
        <v>#REF!</v>
      </c>
      <c r="B119" s="5" t="str">
        <f>$I$3</f>
        <v>X</v>
      </c>
      <c r="C119" s="6"/>
      <c r="D119" s="5" t="str">
        <f t="shared" si="15"/>
        <v>U15</v>
      </c>
      <c r="E119" s="5" t="str">
        <f t="shared" si="16"/>
        <v>G</v>
      </c>
      <c r="F119" s="7" t="str">
        <f t="shared" si="17"/>
        <v>Team Name</v>
      </c>
      <c r="G119" s="1" t="e">
        <f>A119</f>
        <v>#REF!</v>
      </c>
    </row>
    <row r="120" spans="1:7" x14ac:dyDescent="0.2">
      <c r="A120" s="8" t="e">
        <f>#REF!</f>
        <v>#REF!</v>
      </c>
      <c r="B120" s="9" t="str">
        <f>$I$4</f>
        <v>XX</v>
      </c>
      <c r="C120" s="10"/>
      <c r="D120" s="9" t="str">
        <f t="shared" si="15"/>
        <v>U15</v>
      </c>
      <c r="E120" s="9" t="str">
        <f t="shared" si="16"/>
        <v>G</v>
      </c>
      <c r="F120" s="11" t="str">
        <f t="shared" si="17"/>
        <v>Team Name</v>
      </c>
      <c r="G120" s="1" t="e">
        <f>A119</f>
        <v>#REF!</v>
      </c>
    </row>
    <row r="121" spans="1:7" x14ac:dyDescent="0.2">
      <c r="A121" s="4" t="e">
        <f>#REF!</f>
        <v>#REF!</v>
      </c>
      <c r="B121" s="5" t="str">
        <f>$I$3</f>
        <v>X</v>
      </c>
      <c r="C121" s="6"/>
      <c r="D121" s="5" t="str">
        <f t="shared" si="15"/>
        <v>U15</v>
      </c>
      <c r="E121" s="5" t="str">
        <f t="shared" si="16"/>
        <v>G</v>
      </c>
      <c r="F121" s="7" t="str">
        <f t="shared" si="17"/>
        <v>Team Name</v>
      </c>
      <c r="G121" s="1" t="e">
        <f>A121</f>
        <v>#REF!</v>
      </c>
    </row>
    <row r="122" spans="1:7" x14ac:dyDescent="0.2">
      <c r="A122" s="8" t="e">
        <f>#REF!</f>
        <v>#REF!</v>
      </c>
      <c r="B122" s="9" t="str">
        <f>$I$4</f>
        <v>XX</v>
      </c>
      <c r="C122" s="10"/>
      <c r="D122" s="9" t="str">
        <f t="shared" si="15"/>
        <v>U15</v>
      </c>
      <c r="E122" s="9" t="str">
        <f t="shared" si="16"/>
        <v>G</v>
      </c>
      <c r="F122" s="11" t="str">
        <f t="shared" si="17"/>
        <v>Team Name</v>
      </c>
      <c r="G122" s="1" t="e">
        <f>A121</f>
        <v>#REF!</v>
      </c>
    </row>
    <row r="123" spans="1:7" x14ac:dyDescent="0.2">
      <c r="A123" s="4" t="e">
        <f>#REF!</f>
        <v>#REF!</v>
      </c>
      <c r="B123" s="5" t="str">
        <f>$I$3</f>
        <v>X</v>
      </c>
      <c r="C123" s="6"/>
      <c r="D123" s="5" t="str">
        <f t="shared" si="15"/>
        <v>U15</v>
      </c>
      <c r="E123" s="5" t="str">
        <f t="shared" si="16"/>
        <v>G</v>
      </c>
      <c r="F123" s="7" t="str">
        <f t="shared" si="17"/>
        <v>Team Name</v>
      </c>
      <c r="G123" s="1" t="e">
        <f>A123</f>
        <v>#REF!</v>
      </c>
    </row>
    <row r="124" spans="1:7" x14ac:dyDescent="0.2">
      <c r="A124" s="8" t="e">
        <f>#REF!</f>
        <v>#REF!</v>
      </c>
      <c r="B124" s="9" t="str">
        <f>$I$4</f>
        <v>XX</v>
      </c>
      <c r="C124" s="10"/>
      <c r="D124" s="9" t="str">
        <f t="shared" si="15"/>
        <v>U15</v>
      </c>
      <c r="E124" s="9" t="str">
        <f t="shared" si="16"/>
        <v>G</v>
      </c>
      <c r="F124" s="11" t="str">
        <f t="shared" si="17"/>
        <v>Team Name</v>
      </c>
      <c r="G124" s="1" t="e">
        <f>A123</f>
        <v>#REF!</v>
      </c>
    </row>
    <row r="125" spans="1:7" x14ac:dyDescent="0.2">
      <c r="A125" s="4" t="s">
        <v>58</v>
      </c>
      <c r="B125" s="5" t="str">
        <f>$I$3</f>
        <v>X</v>
      </c>
      <c r="C125" s="6"/>
      <c r="D125" s="5" t="str">
        <f t="shared" si="15"/>
        <v>U15</v>
      </c>
      <c r="E125" s="5" t="str">
        <f t="shared" si="16"/>
        <v>G</v>
      </c>
      <c r="F125" s="7" t="str">
        <f t="shared" si="17"/>
        <v>Team Name</v>
      </c>
      <c r="G125" s="1" t="str">
        <f>A125</f>
        <v>4x100m</v>
      </c>
    </row>
    <row r="126" spans="1:7" x14ac:dyDescent="0.2">
      <c r="A126" s="16" t="s">
        <v>53</v>
      </c>
      <c r="B126" s="13"/>
      <c r="C126" s="14"/>
      <c r="D126" s="13" t="str">
        <f t="shared" si="15"/>
        <v>U15</v>
      </c>
      <c r="E126" s="13" t="str">
        <f t="shared" si="16"/>
        <v>G</v>
      </c>
      <c r="F126" s="15" t="str">
        <f t="shared" si="17"/>
        <v>Team Name</v>
      </c>
      <c r="G126" s="1" t="str">
        <f>A125</f>
        <v>4x100m</v>
      </c>
    </row>
    <row r="127" spans="1:7" x14ac:dyDescent="0.2">
      <c r="A127" s="17"/>
      <c r="B127" s="1"/>
      <c r="C127" s="2"/>
      <c r="D127" s="1" t="str">
        <f t="shared" si="15"/>
        <v>U15</v>
      </c>
      <c r="E127" s="1" t="str">
        <f t="shared" si="16"/>
        <v>G</v>
      </c>
      <c r="F127" s="18" t="str">
        <f t="shared" si="17"/>
        <v>Team Name</v>
      </c>
      <c r="G127" s="1" t="str">
        <f>A125</f>
        <v>4x100m</v>
      </c>
    </row>
    <row r="128" spans="1:7" x14ac:dyDescent="0.2">
      <c r="A128" s="12"/>
      <c r="B128" s="9"/>
      <c r="C128" s="10"/>
      <c r="D128" s="9" t="str">
        <f t="shared" si="15"/>
        <v>U15</v>
      </c>
      <c r="E128" s="9" t="str">
        <f t="shared" si="16"/>
        <v>G</v>
      </c>
      <c r="F128" s="11" t="str">
        <f t="shared" si="17"/>
        <v>Team Name</v>
      </c>
      <c r="G128" s="1" t="str">
        <f>A125</f>
        <v>4x100m</v>
      </c>
    </row>
    <row r="129" spans="1:30" x14ac:dyDescent="0.2">
      <c r="A129" s="3"/>
      <c r="C129" s="2"/>
    </row>
    <row r="130" spans="1:30" x14ac:dyDescent="0.2">
      <c r="A130" s="3" t="s">
        <v>63</v>
      </c>
      <c r="B130" s="2"/>
      <c r="C130" s="2"/>
      <c r="D130" s="2" t="s">
        <v>64</v>
      </c>
      <c r="E130" s="2" t="s">
        <v>65</v>
      </c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</row>
    <row r="131" spans="1:30" x14ac:dyDescent="0.2">
      <c r="A131" s="4" t="e">
        <f>#REF!</f>
        <v>#REF!</v>
      </c>
      <c r="B131" s="5" t="str">
        <f>$I$3</f>
        <v>X</v>
      </c>
      <c r="C131" s="6"/>
      <c r="D131" s="5" t="str">
        <f t="shared" ref="D131:D150" si="18">$D$130</f>
        <v>U17</v>
      </c>
      <c r="E131" s="5" t="str">
        <f t="shared" ref="E131:E150" si="19">$E$130</f>
        <v>M</v>
      </c>
      <c r="F131" s="7" t="str">
        <f t="shared" ref="F131:F150" si="20">$A$1</f>
        <v>Team Name</v>
      </c>
      <c r="G131" s="1" t="e">
        <f>A131</f>
        <v>#REF!</v>
      </c>
    </row>
    <row r="132" spans="1:30" x14ac:dyDescent="0.2">
      <c r="A132" s="8" t="e">
        <f>#REF!</f>
        <v>#REF!</v>
      </c>
      <c r="B132" s="9" t="str">
        <f>$I$4</f>
        <v>XX</v>
      </c>
      <c r="C132" s="10"/>
      <c r="D132" s="9" t="str">
        <f t="shared" si="18"/>
        <v>U17</v>
      </c>
      <c r="E132" s="9" t="str">
        <f t="shared" si="19"/>
        <v>M</v>
      </c>
      <c r="F132" s="11" t="str">
        <f t="shared" si="20"/>
        <v>Team Name</v>
      </c>
      <c r="G132" s="1" t="e">
        <f>A131</f>
        <v>#REF!</v>
      </c>
    </row>
    <row r="133" spans="1:30" x14ac:dyDescent="0.2">
      <c r="A133" s="4" t="e">
        <f>#REF!</f>
        <v>#REF!</v>
      </c>
      <c r="B133" s="5" t="str">
        <f>$I$3</f>
        <v>X</v>
      </c>
      <c r="C133" s="6"/>
      <c r="D133" s="5" t="str">
        <f t="shared" si="18"/>
        <v>U17</v>
      </c>
      <c r="E133" s="5" t="str">
        <f t="shared" si="19"/>
        <v>M</v>
      </c>
      <c r="F133" s="7" t="str">
        <f t="shared" si="20"/>
        <v>Team Name</v>
      </c>
      <c r="G133" s="1" t="e">
        <f>A133</f>
        <v>#REF!</v>
      </c>
    </row>
    <row r="134" spans="1:30" x14ac:dyDescent="0.2">
      <c r="A134" s="8" t="e">
        <f>#REF!</f>
        <v>#REF!</v>
      </c>
      <c r="B134" s="9" t="str">
        <f>$I$4</f>
        <v>XX</v>
      </c>
      <c r="C134" s="10"/>
      <c r="D134" s="9" t="str">
        <f t="shared" si="18"/>
        <v>U17</v>
      </c>
      <c r="E134" s="9" t="str">
        <f t="shared" si="19"/>
        <v>M</v>
      </c>
      <c r="F134" s="11" t="str">
        <f t="shared" si="20"/>
        <v>Team Name</v>
      </c>
      <c r="G134" s="1" t="e">
        <f>A133</f>
        <v>#REF!</v>
      </c>
    </row>
    <row r="135" spans="1:30" x14ac:dyDescent="0.2">
      <c r="A135" s="4" t="e">
        <f>#REF!</f>
        <v>#REF!</v>
      </c>
      <c r="B135" s="5" t="str">
        <f>$I$3</f>
        <v>X</v>
      </c>
      <c r="C135" s="6"/>
      <c r="D135" s="5" t="str">
        <f t="shared" si="18"/>
        <v>U17</v>
      </c>
      <c r="E135" s="5" t="str">
        <f t="shared" si="19"/>
        <v>M</v>
      </c>
      <c r="F135" s="7" t="str">
        <f t="shared" si="20"/>
        <v>Team Name</v>
      </c>
      <c r="G135" s="1" t="e">
        <f>A135</f>
        <v>#REF!</v>
      </c>
    </row>
    <row r="136" spans="1:30" x14ac:dyDescent="0.2">
      <c r="A136" s="8" t="e">
        <f>#REF!</f>
        <v>#REF!</v>
      </c>
      <c r="B136" s="9" t="str">
        <f>$I$4</f>
        <v>XX</v>
      </c>
      <c r="C136" s="10"/>
      <c r="D136" s="9" t="str">
        <f t="shared" si="18"/>
        <v>U17</v>
      </c>
      <c r="E136" s="9" t="str">
        <f t="shared" si="19"/>
        <v>M</v>
      </c>
      <c r="F136" s="11" t="str">
        <f t="shared" si="20"/>
        <v>Team Name</v>
      </c>
      <c r="G136" s="1" t="e">
        <f>A135</f>
        <v>#REF!</v>
      </c>
    </row>
    <row r="137" spans="1:30" x14ac:dyDescent="0.2">
      <c r="A137" s="4" t="e">
        <f>#REF!</f>
        <v>#REF!</v>
      </c>
      <c r="B137" s="5" t="str">
        <f>$I$3</f>
        <v>X</v>
      </c>
      <c r="C137" s="6"/>
      <c r="D137" s="5" t="str">
        <f t="shared" si="18"/>
        <v>U17</v>
      </c>
      <c r="E137" s="5" t="str">
        <f t="shared" si="19"/>
        <v>M</v>
      </c>
      <c r="F137" s="7" t="str">
        <f t="shared" si="20"/>
        <v>Team Name</v>
      </c>
      <c r="G137" s="1" t="e">
        <f>A137</f>
        <v>#REF!</v>
      </c>
    </row>
    <row r="138" spans="1:30" x14ac:dyDescent="0.2">
      <c r="A138" s="8" t="e">
        <f>#REF!</f>
        <v>#REF!</v>
      </c>
      <c r="B138" s="9" t="str">
        <f>$I$4</f>
        <v>XX</v>
      </c>
      <c r="C138" s="10"/>
      <c r="D138" s="9" t="str">
        <f t="shared" si="18"/>
        <v>U17</v>
      </c>
      <c r="E138" s="9" t="str">
        <f t="shared" si="19"/>
        <v>M</v>
      </c>
      <c r="F138" s="11" t="str">
        <f t="shared" si="20"/>
        <v>Team Name</v>
      </c>
      <c r="G138" s="1" t="e">
        <f>A137</f>
        <v>#REF!</v>
      </c>
    </row>
    <row r="139" spans="1:30" x14ac:dyDescent="0.2">
      <c r="A139" s="4" t="e">
        <f>#REF!</f>
        <v>#REF!</v>
      </c>
      <c r="B139" s="5" t="str">
        <f>$I$3</f>
        <v>X</v>
      </c>
      <c r="C139" s="6"/>
      <c r="D139" s="5" t="str">
        <f t="shared" si="18"/>
        <v>U17</v>
      </c>
      <c r="E139" s="5" t="str">
        <f t="shared" si="19"/>
        <v>M</v>
      </c>
      <c r="F139" s="7" t="str">
        <f t="shared" si="20"/>
        <v>Team Name</v>
      </c>
      <c r="G139" s="1" t="e">
        <f>A139</f>
        <v>#REF!</v>
      </c>
    </row>
    <row r="140" spans="1:30" x14ac:dyDescent="0.2">
      <c r="A140" s="12" t="e">
        <f>#REF!</f>
        <v>#REF!</v>
      </c>
      <c r="B140" s="9" t="str">
        <f>$I$4</f>
        <v>XX</v>
      </c>
      <c r="C140" s="10"/>
      <c r="D140" s="9" t="str">
        <f t="shared" si="18"/>
        <v>U17</v>
      </c>
      <c r="E140" s="9" t="str">
        <f t="shared" si="19"/>
        <v>M</v>
      </c>
      <c r="F140" s="11" t="str">
        <f t="shared" si="20"/>
        <v>Team Name</v>
      </c>
      <c r="G140" s="1" t="e">
        <f>A139</f>
        <v>#REF!</v>
      </c>
    </row>
    <row r="141" spans="1:30" x14ac:dyDescent="0.2">
      <c r="A141" s="4" t="e">
        <f>#REF!</f>
        <v>#REF!</v>
      </c>
      <c r="B141" s="5" t="str">
        <f>$I$3</f>
        <v>X</v>
      </c>
      <c r="C141" s="6"/>
      <c r="D141" s="5" t="str">
        <f t="shared" si="18"/>
        <v>U17</v>
      </c>
      <c r="E141" s="5" t="str">
        <f t="shared" si="19"/>
        <v>M</v>
      </c>
      <c r="F141" s="7" t="str">
        <f t="shared" si="20"/>
        <v>Team Name</v>
      </c>
      <c r="G141" s="1" t="e">
        <f>A141</f>
        <v>#REF!</v>
      </c>
    </row>
    <row r="142" spans="1:30" x14ac:dyDescent="0.2">
      <c r="A142" s="8" t="e">
        <f>#REF!</f>
        <v>#REF!</v>
      </c>
      <c r="B142" s="9" t="str">
        <f>$I$4</f>
        <v>XX</v>
      </c>
      <c r="C142" s="10"/>
      <c r="D142" s="9" t="str">
        <f t="shared" si="18"/>
        <v>U17</v>
      </c>
      <c r="E142" s="9" t="str">
        <f t="shared" si="19"/>
        <v>M</v>
      </c>
      <c r="F142" s="11" t="str">
        <f t="shared" si="20"/>
        <v>Team Name</v>
      </c>
      <c r="G142" s="1" t="e">
        <f>A141</f>
        <v>#REF!</v>
      </c>
    </row>
    <row r="143" spans="1:30" x14ac:dyDescent="0.2">
      <c r="A143" s="4" t="e">
        <f>#REF!</f>
        <v>#REF!</v>
      </c>
      <c r="B143" s="5" t="str">
        <f>$I$3</f>
        <v>X</v>
      </c>
      <c r="C143" s="6"/>
      <c r="D143" s="5" t="str">
        <f t="shared" si="18"/>
        <v>U17</v>
      </c>
      <c r="E143" s="5" t="str">
        <f t="shared" si="19"/>
        <v>M</v>
      </c>
      <c r="F143" s="7" t="str">
        <f t="shared" si="20"/>
        <v>Team Name</v>
      </c>
      <c r="G143" s="1" t="e">
        <f>A143</f>
        <v>#REF!</v>
      </c>
    </row>
    <row r="144" spans="1:30" x14ac:dyDescent="0.2">
      <c r="A144" s="8" t="e">
        <f>#REF!</f>
        <v>#REF!</v>
      </c>
      <c r="B144" s="9" t="str">
        <f>$I$4</f>
        <v>XX</v>
      </c>
      <c r="C144" s="10"/>
      <c r="D144" s="9" t="str">
        <f t="shared" si="18"/>
        <v>U17</v>
      </c>
      <c r="E144" s="9" t="str">
        <f t="shared" si="19"/>
        <v>M</v>
      </c>
      <c r="F144" s="11" t="str">
        <f t="shared" si="20"/>
        <v>Team Name</v>
      </c>
      <c r="G144" s="1" t="e">
        <f>A143</f>
        <v>#REF!</v>
      </c>
    </row>
    <row r="145" spans="1:30" x14ac:dyDescent="0.2">
      <c r="A145" s="4" t="e">
        <f>#REF!</f>
        <v>#REF!</v>
      </c>
      <c r="B145" s="5" t="str">
        <f>$I$3</f>
        <v>X</v>
      </c>
      <c r="C145" s="6"/>
      <c r="D145" s="5" t="str">
        <f t="shared" si="18"/>
        <v>U17</v>
      </c>
      <c r="E145" s="5" t="str">
        <f t="shared" si="19"/>
        <v>M</v>
      </c>
      <c r="F145" s="7" t="str">
        <f t="shared" si="20"/>
        <v>Team Name</v>
      </c>
      <c r="G145" s="1" t="e">
        <f>A145</f>
        <v>#REF!</v>
      </c>
    </row>
    <row r="146" spans="1:30" x14ac:dyDescent="0.2">
      <c r="A146" s="8" t="e">
        <f>#REF!</f>
        <v>#REF!</v>
      </c>
      <c r="B146" s="9" t="str">
        <f>$I$4</f>
        <v>XX</v>
      </c>
      <c r="C146" s="10"/>
      <c r="D146" s="9" t="str">
        <f t="shared" si="18"/>
        <v>U17</v>
      </c>
      <c r="E146" s="9" t="str">
        <f t="shared" si="19"/>
        <v>M</v>
      </c>
      <c r="F146" s="11" t="str">
        <f t="shared" si="20"/>
        <v>Team Name</v>
      </c>
      <c r="G146" s="1" t="e">
        <f>A145</f>
        <v>#REF!</v>
      </c>
    </row>
    <row r="147" spans="1:30" x14ac:dyDescent="0.2">
      <c r="A147" s="4" t="s">
        <v>58</v>
      </c>
      <c r="B147" s="5" t="str">
        <f>$I$3</f>
        <v>X</v>
      </c>
      <c r="C147" s="6"/>
      <c r="D147" s="5" t="str">
        <f t="shared" si="18"/>
        <v>U17</v>
      </c>
      <c r="E147" s="5" t="str">
        <f t="shared" si="19"/>
        <v>M</v>
      </c>
      <c r="F147" s="7" t="str">
        <f t="shared" si="20"/>
        <v>Team Name</v>
      </c>
      <c r="G147" s="1" t="str">
        <f>A147</f>
        <v>4x100m</v>
      </c>
    </row>
    <row r="148" spans="1:30" x14ac:dyDescent="0.2">
      <c r="A148" s="16" t="s">
        <v>53</v>
      </c>
      <c r="B148" s="13"/>
      <c r="C148" s="14"/>
      <c r="D148" s="13" t="str">
        <f t="shared" si="18"/>
        <v>U17</v>
      </c>
      <c r="E148" s="13" t="str">
        <f t="shared" si="19"/>
        <v>M</v>
      </c>
      <c r="F148" s="15" t="str">
        <f t="shared" si="20"/>
        <v>Team Name</v>
      </c>
      <c r="G148" s="1" t="str">
        <f>A147</f>
        <v>4x100m</v>
      </c>
    </row>
    <row r="149" spans="1:30" x14ac:dyDescent="0.2">
      <c r="A149" s="17"/>
      <c r="B149" s="1"/>
      <c r="C149" s="2"/>
      <c r="D149" s="1" t="str">
        <f t="shared" si="18"/>
        <v>U17</v>
      </c>
      <c r="E149" s="1" t="str">
        <f t="shared" si="19"/>
        <v>M</v>
      </c>
      <c r="F149" s="18" t="str">
        <f t="shared" si="20"/>
        <v>Team Name</v>
      </c>
      <c r="G149" s="1" t="str">
        <f>A147</f>
        <v>4x100m</v>
      </c>
    </row>
    <row r="150" spans="1:30" x14ac:dyDescent="0.2">
      <c r="A150" s="12"/>
      <c r="B150" s="9"/>
      <c r="C150" s="10"/>
      <c r="D150" s="9" t="str">
        <f t="shared" si="18"/>
        <v>U17</v>
      </c>
      <c r="E150" s="9" t="str">
        <f t="shared" si="19"/>
        <v>M</v>
      </c>
      <c r="F150" s="11" t="str">
        <f t="shared" si="20"/>
        <v>Team Name</v>
      </c>
      <c r="G150" s="1" t="str">
        <f>A147</f>
        <v>4x100m</v>
      </c>
    </row>
    <row r="151" spans="1:30" x14ac:dyDescent="0.2">
      <c r="A151" s="3"/>
      <c r="C151" s="2"/>
    </row>
    <row r="152" spans="1:30" x14ac:dyDescent="0.2">
      <c r="A152" s="3" t="s">
        <v>66</v>
      </c>
      <c r="B152" s="2"/>
      <c r="C152" s="2"/>
      <c r="D152" s="2" t="s">
        <v>64</v>
      </c>
      <c r="E152" s="2" t="s">
        <v>67</v>
      </c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</row>
    <row r="153" spans="1:30" x14ac:dyDescent="0.2">
      <c r="A153" s="4" t="e">
        <f>#REF!</f>
        <v>#REF!</v>
      </c>
      <c r="B153" s="5" t="str">
        <f>$I$3</f>
        <v>X</v>
      </c>
      <c r="C153" s="6"/>
      <c r="D153" s="5" t="str">
        <f t="shared" ref="D153:D172" si="21">$D$152</f>
        <v>U17</v>
      </c>
      <c r="E153" s="5" t="str">
        <f t="shared" ref="E153:E172" si="22">$E$152</f>
        <v>W</v>
      </c>
      <c r="F153" s="7" t="str">
        <f t="shared" ref="F153:F172" si="23">$A$1</f>
        <v>Team Name</v>
      </c>
      <c r="G153" s="1" t="e">
        <f>A153</f>
        <v>#REF!</v>
      </c>
    </row>
    <row r="154" spans="1:30" x14ac:dyDescent="0.2">
      <c r="A154" s="8" t="e">
        <f>#REF!</f>
        <v>#REF!</v>
      </c>
      <c r="B154" s="9" t="str">
        <f>$I$4</f>
        <v>XX</v>
      </c>
      <c r="C154" s="10"/>
      <c r="D154" s="9" t="str">
        <f t="shared" si="21"/>
        <v>U17</v>
      </c>
      <c r="E154" s="9" t="str">
        <f t="shared" si="22"/>
        <v>W</v>
      </c>
      <c r="F154" s="11" t="str">
        <f t="shared" si="23"/>
        <v>Team Name</v>
      </c>
      <c r="G154" s="1" t="e">
        <f>A153</f>
        <v>#REF!</v>
      </c>
    </row>
    <row r="155" spans="1:30" x14ac:dyDescent="0.2">
      <c r="A155" s="4" t="e">
        <f>#REF!</f>
        <v>#REF!</v>
      </c>
      <c r="B155" s="5" t="str">
        <f>$I$3</f>
        <v>X</v>
      </c>
      <c r="C155" s="6"/>
      <c r="D155" s="5" t="str">
        <f t="shared" si="21"/>
        <v>U17</v>
      </c>
      <c r="E155" s="5" t="str">
        <f t="shared" si="22"/>
        <v>W</v>
      </c>
      <c r="F155" s="7" t="str">
        <f t="shared" si="23"/>
        <v>Team Name</v>
      </c>
      <c r="G155" s="1" t="e">
        <f>A155</f>
        <v>#REF!</v>
      </c>
    </row>
    <row r="156" spans="1:30" x14ac:dyDescent="0.2">
      <c r="A156" s="8" t="e">
        <f>#REF!</f>
        <v>#REF!</v>
      </c>
      <c r="B156" s="9" t="str">
        <f>$I$4</f>
        <v>XX</v>
      </c>
      <c r="C156" s="10"/>
      <c r="D156" s="9" t="str">
        <f t="shared" si="21"/>
        <v>U17</v>
      </c>
      <c r="E156" s="9" t="str">
        <f t="shared" si="22"/>
        <v>W</v>
      </c>
      <c r="F156" s="11" t="str">
        <f t="shared" si="23"/>
        <v>Team Name</v>
      </c>
      <c r="G156" s="1" t="e">
        <f>A155</f>
        <v>#REF!</v>
      </c>
    </row>
    <row r="157" spans="1:30" x14ac:dyDescent="0.2">
      <c r="A157" s="4" t="e">
        <f>#REF!</f>
        <v>#REF!</v>
      </c>
      <c r="B157" s="5" t="str">
        <f>$I$3</f>
        <v>X</v>
      </c>
      <c r="C157" s="6"/>
      <c r="D157" s="5" t="str">
        <f t="shared" si="21"/>
        <v>U17</v>
      </c>
      <c r="E157" s="5" t="str">
        <f t="shared" si="22"/>
        <v>W</v>
      </c>
      <c r="F157" s="7" t="str">
        <f t="shared" si="23"/>
        <v>Team Name</v>
      </c>
      <c r="G157" s="1" t="e">
        <f>A157</f>
        <v>#REF!</v>
      </c>
    </row>
    <row r="158" spans="1:30" x14ac:dyDescent="0.2">
      <c r="A158" s="8" t="e">
        <f>#REF!</f>
        <v>#REF!</v>
      </c>
      <c r="B158" s="9" t="str">
        <f>$I$4</f>
        <v>XX</v>
      </c>
      <c r="C158" s="10"/>
      <c r="D158" s="9" t="str">
        <f t="shared" si="21"/>
        <v>U17</v>
      </c>
      <c r="E158" s="9" t="str">
        <f t="shared" si="22"/>
        <v>W</v>
      </c>
      <c r="F158" s="11" t="str">
        <f t="shared" si="23"/>
        <v>Team Name</v>
      </c>
      <c r="G158" s="1" t="e">
        <f>A157</f>
        <v>#REF!</v>
      </c>
    </row>
    <row r="159" spans="1:30" x14ac:dyDescent="0.2">
      <c r="A159" s="4" t="e">
        <f>#REF!</f>
        <v>#REF!</v>
      </c>
      <c r="B159" s="5" t="str">
        <f>$I$3</f>
        <v>X</v>
      </c>
      <c r="C159" s="6"/>
      <c r="D159" s="5" t="str">
        <f t="shared" si="21"/>
        <v>U17</v>
      </c>
      <c r="E159" s="5" t="str">
        <f t="shared" si="22"/>
        <v>W</v>
      </c>
      <c r="F159" s="7" t="str">
        <f t="shared" si="23"/>
        <v>Team Name</v>
      </c>
      <c r="G159" s="1" t="e">
        <f>A159</f>
        <v>#REF!</v>
      </c>
    </row>
    <row r="160" spans="1:30" x14ac:dyDescent="0.2">
      <c r="A160" s="8" t="e">
        <f>#REF!</f>
        <v>#REF!</v>
      </c>
      <c r="B160" s="9" t="str">
        <f>$I$4</f>
        <v>XX</v>
      </c>
      <c r="C160" s="10"/>
      <c r="D160" s="9" t="str">
        <f t="shared" si="21"/>
        <v>U17</v>
      </c>
      <c r="E160" s="9" t="str">
        <f t="shared" si="22"/>
        <v>W</v>
      </c>
      <c r="F160" s="11" t="str">
        <f t="shared" si="23"/>
        <v>Team Name</v>
      </c>
      <c r="G160" s="1" t="e">
        <f>A159</f>
        <v>#REF!</v>
      </c>
    </row>
    <row r="161" spans="1:7" x14ac:dyDescent="0.2">
      <c r="A161" s="4" t="e">
        <f>#REF!</f>
        <v>#REF!</v>
      </c>
      <c r="B161" s="5" t="str">
        <f>$I$3</f>
        <v>X</v>
      </c>
      <c r="C161" s="6"/>
      <c r="D161" s="5" t="str">
        <f t="shared" si="21"/>
        <v>U17</v>
      </c>
      <c r="E161" s="5" t="str">
        <f t="shared" si="22"/>
        <v>W</v>
      </c>
      <c r="F161" s="7" t="str">
        <f t="shared" si="23"/>
        <v>Team Name</v>
      </c>
      <c r="G161" s="1" t="e">
        <f>A161</f>
        <v>#REF!</v>
      </c>
    </row>
    <row r="162" spans="1:7" x14ac:dyDescent="0.2">
      <c r="A162" s="12" t="e">
        <f>#REF!</f>
        <v>#REF!</v>
      </c>
      <c r="B162" s="9" t="str">
        <f>$I$4</f>
        <v>XX</v>
      </c>
      <c r="C162" s="10"/>
      <c r="D162" s="9" t="str">
        <f t="shared" si="21"/>
        <v>U17</v>
      </c>
      <c r="E162" s="9" t="str">
        <f t="shared" si="22"/>
        <v>W</v>
      </c>
      <c r="F162" s="11" t="str">
        <f t="shared" si="23"/>
        <v>Team Name</v>
      </c>
      <c r="G162" s="1" t="e">
        <f>A161</f>
        <v>#REF!</v>
      </c>
    </row>
    <row r="163" spans="1:7" x14ac:dyDescent="0.2">
      <c r="A163" s="4" t="e">
        <f>#REF!</f>
        <v>#REF!</v>
      </c>
      <c r="B163" s="5" t="str">
        <f>$I$3</f>
        <v>X</v>
      </c>
      <c r="C163" s="6"/>
      <c r="D163" s="5" t="str">
        <f t="shared" si="21"/>
        <v>U17</v>
      </c>
      <c r="E163" s="5" t="str">
        <f t="shared" si="22"/>
        <v>W</v>
      </c>
      <c r="F163" s="7" t="str">
        <f t="shared" si="23"/>
        <v>Team Name</v>
      </c>
      <c r="G163" s="1" t="e">
        <f>A163</f>
        <v>#REF!</v>
      </c>
    </row>
    <row r="164" spans="1:7" x14ac:dyDescent="0.2">
      <c r="A164" s="8" t="e">
        <f>#REF!</f>
        <v>#REF!</v>
      </c>
      <c r="B164" s="9" t="str">
        <f>$I$4</f>
        <v>XX</v>
      </c>
      <c r="C164" s="10"/>
      <c r="D164" s="9" t="str">
        <f t="shared" si="21"/>
        <v>U17</v>
      </c>
      <c r="E164" s="9" t="str">
        <f t="shared" si="22"/>
        <v>W</v>
      </c>
      <c r="F164" s="11" t="str">
        <f t="shared" si="23"/>
        <v>Team Name</v>
      </c>
      <c r="G164" s="1" t="e">
        <f>A163</f>
        <v>#REF!</v>
      </c>
    </row>
    <row r="165" spans="1:7" x14ac:dyDescent="0.2">
      <c r="A165" s="4" t="e">
        <f>#REF!</f>
        <v>#REF!</v>
      </c>
      <c r="B165" s="5" t="str">
        <f>$I$3</f>
        <v>X</v>
      </c>
      <c r="C165" s="6"/>
      <c r="D165" s="5" t="str">
        <f t="shared" si="21"/>
        <v>U17</v>
      </c>
      <c r="E165" s="5" t="str">
        <f t="shared" si="22"/>
        <v>W</v>
      </c>
      <c r="F165" s="7" t="str">
        <f t="shared" si="23"/>
        <v>Team Name</v>
      </c>
      <c r="G165" s="1" t="e">
        <f>A165</f>
        <v>#REF!</v>
      </c>
    </row>
    <row r="166" spans="1:7" x14ac:dyDescent="0.2">
      <c r="A166" s="8" t="e">
        <f>#REF!</f>
        <v>#REF!</v>
      </c>
      <c r="B166" s="9" t="str">
        <f>$I$4</f>
        <v>XX</v>
      </c>
      <c r="C166" s="10"/>
      <c r="D166" s="9" t="str">
        <f t="shared" si="21"/>
        <v>U17</v>
      </c>
      <c r="E166" s="9" t="str">
        <f t="shared" si="22"/>
        <v>W</v>
      </c>
      <c r="F166" s="11" t="str">
        <f t="shared" si="23"/>
        <v>Team Name</v>
      </c>
      <c r="G166" s="1" t="e">
        <f>A165</f>
        <v>#REF!</v>
      </c>
    </row>
    <row r="167" spans="1:7" x14ac:dyDescent="0.2">
      <c r="A167" s="4" t="e">
        <f>#REF!</f>
        <v>#REF!</v>
      </c>
      <c r="B167" s="5" t="str">
        <f>$I$3</f>
        <v>X</v>
      </c>
      <c r="C167" s="6"/>
      <c r="D167" s="5" t="str">
        <f t="shared" si="21"/>
        <v>U17</v>
      </c>
      <c r="E167" s="5" t="str">
        <f t="shared" si="22"/>
        <v>W</v>
      </c>
      <c r="F167" s="7" t="str">
        <f t="shared" si="23"/>
        <v>Team Name</v>
      </c>
      <c r="G167" s="1" t="e">
        <f>A167</f>
        <v>#REF!</v>
      </c>
    </row>
    <row r="168" spans="1:7" x14ac:dyDescent="0.2">
      <c r="A168" s="8" t="e">
        <f>#REF!</f>
        <v>#REF!</v>
      </c>
      <c r="B168" s="9" t="str">
        <f>$I$4</f>
        <v>XX</v>
      </c>
      <c r="C168" s="10"/>
      <c r="D168" s="9" t="str">
        <f t="shared" si="21"/>
        <v>U17</v>
      </c>
      <c r="E168" s="9" t="str">
        <f t="shared" si="22"/>
        <v>W</v>
      </c>
      <c r="F168" s="11" t="str">
        <f t="shared" si="23"/>
        <v>Team Name</v>
      </c>
      <c r="G168" s="1" t="e">
        <f>A167</f>
        <v>#REF!</v>
      </c>
    </row>
    <row r="169" spans="1:7" x14ac:dyDescent="0.2">
      <c r="A169" s="4" t="s">
        <v>58</v>
      </c>
      <c r="B169" s="5" t="str">
        <f>$I$3</f>
        <v>X</v>
      </c>
      <c r="C169" s="6"/>
      <c r="D169" s="5" t="str">
        <f t="shared" si="21"/>
        <v>U17</v>
      </c>
      <c r="E169" s="5" t="str">
        <f t="shared" si="22"/>
        <v>W</v>
      </c>
      <c r="F169" s="7" t="str">
        <f t="shared" si="23"/>
        <v>Team Name</v>
      </c>
      <c r="G169" s="1" t="str">
        <f>A169</f>
        <v>4x100m</v>
      </c>
    </row>
    <row r="170" spans="1:7" x14ac:dyDescent="0.2">
      <c r="A170" s="16" t="s">
        <v>53</v>
      </c>
      <c r="B170" s="13"/>
      <c r="C170" s="14"/>
      <c r="D170" s="13" t="str">
        <f t="shared" si="21"/>
        <v>U17</v>
      </c>
      <c r="E170" s="13" t="str">
        <f t="shared" si="22"/>
        <v>W</v>
      </c>
      <c r="F170" s="15" t="str">
        <f t="shared" si="23"/>
        <v>Team Name</v>
      </c>
      <c r="G170" s="1" t="str">
        <f>A169</f>
        <v>4x100m</v>
      </c>
    </row>
    <row r="171" spans="1:7" x14ac:dyDescent="0.2">
      <c r="A171" s="17"/>
      <c r="B171" s="1"/>
      <c r="C171" s="2"/>
      <c r="D171" s="1" t="str">
        <f t="shared" si="21"/>
        <v>U17</v>
      </c>
      <c r="E171" s="1" t="str">
        <f t="shared" si="22"/>
        <v>W</v>
      </c>
      <c r="F171" s="18" t="str">
        <f t="shared" si="23"/>
        <v>Team Name</v>
      </c>
      <c r="G171" s="1" t="str">
        <f>A169</f>
        <v>4x100m</v>
      </c>
    </row>
    <row r="172" spans="1:7" x14ac:dyDescent="0.2">
      <c r="A172" s="12"/>
      <c r="B172" s="9"/>
      <c r="C172" s="10"/>
      <c r="D172" s="9" t="str">
        <f t="shared" si="21"/>
        <v>U17</v>
      </c>
      <c r="E172" s="9" t="str">
        <f t="shared" si="22"/>
        <v>W</v>
      </c>
      <c r="F172" s="11" t="str">
        <f t="shared" si="23"/>
        <v>Team Name</v>
      </c>
      <c r="G172" s="1" t="str">
        <f>A169</f>
        <v>4x100m</v>
      </c>
    </row>
    <row r="173" spans="1:7" x14ac:dyDescent="0.2">
      <c r="A173" s="3"/>
      <c r="C173" s="2"/>
    </row>
    <row r="174" spans="1:7" x14ac:dyDescent="0.2">
      <c r="A174" s="3"/>
      <c r="C174" s="2"/>
    </row>
    <row r="175" spans="1:7" x14ac:dyDescent="0.2">
      <c r="A175" s="3"/>
      <c r="C175" s="2"/>
    </row>
    <row r="176" spans="1:7" x14ac:dyDescent="0.2">
      <c r="A176" s="3"/>
      <c r="C176" s="2"/>
    </row>
    <row r="177" spans="1:3" x14ac:dyDescent="0.2">
      <c r="A177" s="3"/>
      <c r="C177" s="2"/>
    </row>
    <row r="178" spans="1:3" x14ac:dyDescent="0.2">
      <c r="A178" s="3"/>
      <c r="C178" s="2"/>
    </row>
    <row r="179" spans="1:3" x14ac:dyDescent="0.2">
      <c r="A179" s="3"/>
      <c r="C179" s="2"/>
    </row>
    <row r="180" spans="1:3" x14ac:dyDescent="0.2">
      <c r="A180" s="3"/>
      <c r="C180" s="2"/>
    </row>
    <row r="181" spans="1:3" x14ac:dyDescent="0.2">
      <c r="A181" s="3"/>
      <c r="C181" s="2"/>
    </row>
    <row r="182" spans="1:3" x14ac:dyDescent="0.2">
      <c r="A182" s="3"/>
      <c r="C182" s="2"/>
    </row>
    <row r="183" spans="1:3" x14ac:dyDescent="0.2">
      <c r="A183" s="3"/>
      <c r="C183" s="2"/>
    </row>
    <row r="184" spans="1:3" x14ac:dyDescent="0.2">
      <c r="A184" s="3"/>
      <c r="C184" s="2"/>
    </row>
    <row r="185" spans="1:3" x14ac:dyDescent="0.2">
      <c r="A185" s="3"/>
      <c r="C185" s="2"/>
    </row>
    <row r="186" spans="1:3" x14ac:dyDescent="0.2">
      <c r="A186" s="3"/>
      <c r="C186" s="2"/>
    </row>
    <row r="187" spans="1:3" x14ac:dyDescent="0.2">
      <c r="A187" s="3"/>
      <c r="C187" s="2"/>
    </row>
    <row r="188" spans="1:3" x14ac:dyDescent="0.2">
      <c r="A188" s="3"/>
      <c r="C188" s="2"/>
    </row>
    <row r="189" spans="1:3" x14ac:dyDescent="0.2">
      <c r="A189" s="3"/>
      <c r="C189" s="2"/>
    </row>
    <row r="190" spans="1:3" x14ac:dyDescent="0.2">
      <c r="A190" s="3"/>
      <c r="C190" s="2"/>
    </row>
    <row r="191" spans="1:3" x14ac:dyDescent="0.2">
      <c r="A191" s="3"/>
      <c r="C191" s="2"/>
    </row>
    <row r="192" spans="1:3" x14ac:dyDescent="0.2">
      <c r="A192" s="3"/>
      <c r="C192" s="2"/>
    </row>
    <row r="193" spans="1:3" x14ac:dyDescent="0.2">
      <c r="A193" s="3"/>
      <c r="C193" s="2"/>
    </row>
    <row r="194" spans="1:3" x14ac:dyDescent="0.2">
      <c r="A194" s="3"/>
      <c r="C194" s="2"/>
    </row>
    <row r="195" spans="1:3" x14ac:dyDescent="0.2">
      <c r="A195" s="3"/>
      <c r="C195" s="2"/>
    </row>
    <row r="196" spans="1:3" x14ac:dyDescent="0.2">
      <c r="A196" s="3"/>
      <c r="C196" s="2"/>
    </row>
    <row r="197" spans="1:3" x14ac:dyDescent="0.2">
      <c r="A197" s="3"/>
      <c r="C197" s="2"/>
    </row>
    <row r="198" spans="1:3" x14ac:dyDescent="0.2">
      <c r="A198" s="3"/>
      <c r="C198" s="2"/>
    </row>
    <row r="199" spans="1:3" x14ac:dyDescent="0.2">
      <c r="A199" s="3"/>
      <c r="C199" s="2"/>
    </row>
    <row r="200" spans="1:3" x14ac:dyDescent="0.2">
      <c r="A200" s="3"/>
      <c r="C200" s="2"/>
    </row>
    <row r="201" spans="1:3" x14ac:dyDescent="0.2">
      <c r="A201" s="3"/>
      <c r="C201" s="2"/>
    </row>
    <row r="202" spans="1:3" x14ac:dyDescent="0.2">
      <c r="A202" s="3"/>
      <c r="C202" s="2"/>
    </row>
    <row r="203" spans="1:3" x14ac:dyDescent="0.2">
      <c r="A203" s="3"/>
      <c r="C203" s="2"/>
    </row>
    <row r="204" spans="1:3" x14ac:dyDescent="0.2">
      <c r="A204" s="3"/>
      <c r="C204" s="2"/>
    </row>
    <row r="205" spans="1:3" x14ac:dyDescent="0.2">
      <c r="A205" s="3"/>
      <c r="C205" s="2"/>
    </row>
    <row r="206" spans="1:3" x14ac:dyDescent="0.2">
      <c r="A206" s="3"/>
      <c r="C206" s="2"/>
    </row>
    <row r="207" spans="1:3" x14ac:dyDescent="0.2">
      <c r="A207" s="3"/>
      <c r="C207" s="2"/>
    </row>
    <row r="208" spans="1:3" x14ac:dyDescent="0.2">
      <c r="A208" s="3"/>
      <c r="C208" s="2"/>
    </row>
    <row r="209" spans="1:3" x14ac:dyDescent="0.2">
      <c r="A209" s="3"/>
      <c r="C209" s="2"/>
    </row>
    <row r="210" spans="1:3" x14ac:dyDescent="0.2">
      <c r="A210" s="3"/>
      <c r="C210" s="2"/>
    </row>
    <row r="211" spans="1:3" x14ac:dyDescent="0.2">
      <c r="A211" s="3"/>
      <c r="C211" s="2"/>
    </row>
    <row r="212" spans="1:3" x14ac:dyDescent="0.2">
      <c r="A212" s="3"/>
      <c r="C212" s="2"/>
    </row>
    <row r="213" spans="1:3" x14ac:dyDescent="0.2">
      <c r="A213" s="3"/>
      <c r="C213" s="2"/>
    </row>
    <row r="214" spans="1:3" x14ac:dyDescent="0.2">
      <c r="A214" s="3"/>
      <c r="C214" s="2"/>
    </row>
    <row r="215" spans="1:3" x14ac:dyDescent="0.2">
      <c r="A215" s="3"/>
      <c r="C215" s="2"/>
    </row>
    <row r="216" spans="1:3" x14ac:dyDescent="0.2">
      <c r="A216" s="3"/>
      <c r="C216" s="2"/>
    </row>
    <row r="217" spans="1:3" x14ac:dyDescent="0.2">
      <c r="A217" s="3"/>
      <c r="C217" s="2"/>
    </row>
    <row r="218" spans="1:3" x14ac:dyDescent="0.2">
      <c r="A218" s="3"/>
      <c r="C218" s="2"/>
    </row>
    <row r="219" spans="1:3" x14ac:dyDescent="0.2">
      <c r="A219" s="3"/>
      <c r="C219" s="2"/>
    </row>
    <row r="220" spans="1:3" x14ac:dyDescent="0.2">
      <c r="A220" s="3"/>
      <c r="C220" s="2"/>
    </row>
    <row r="221" spans="1:3" x14ac:dyDescent="0.2">
      <c r="A221" s="3"/>
      <c r="C221" s="2"/>
    </row>
    <row r="222" spans="1:3" x14ac:dyDescent="0.2">
      <c r="A222" s="3"/>
      <c r="C222" s="2"/>
    </row>
    <row r="223" spans="1:3" x14ac:dyDescent="0.2">
      <c r="A223" s="3"/>
      <c r="C223" s="2"/>
    </row>
    <row r="224" spans="1:3" x14ac:dyDescent="0.2">
      <c r="A224" s="3"/>
      <c r="C224" s="2"/>
    </row>
    <row r="225" spans="1:3" x14ac:dyDescent="0.2">
      <c r="A225" s="3"/>
      <c r="C225" s="2"/>
    </row>
    <row r="226" spans="1:3" x14ac:dyDescent="0.2">
      <c r="A226" s="3"/>
      <c r="C226" s="2"/>
    </row>
    <row r="227" spans="1:3" x14ac:dyDescent="0.2">
      <c r="A227" s="3"/>
      <c r="C227" s="2"/>
    </row>
    <row r="228" spans="1:3" x14ac:dyDescent="0.2">
      <c r="A228" s="3"/>
      <c r="C228" s="2"/>
    </row>
    <row r="229" spans="1:3" x14ac:dyDescent="0.2">
      <c r="A229" s="3"/>
      <c r="C229" s="2"/>
    </row>
    <row r="230" spans="1:3" x14ac:dyDescent="0.2">
      <c r="A230" s="3"/>
      <c r="C230" s="2"/>
    </row>
    <row r="231" spans="1:3" x14ac:dyDescent="0.2">
      <c r="A231" s="3"/>
      <c r="C231" s="2"/>
    </row>
    <row r="232" spans="1:3" x14ac:dyDescent="0.2">
      <c r="A232" s="3"/>
      <c r="C232" s="2"/>
    </row>
    <row r="233" spans="1:3" x14ac:dyDescent="0.2">
      <c r="A233" s="3"/>
      <c r="C233" s="2"/>
    </row>
    <row r="234" spans="1:3" x14ac:dyDescent="0.2">
      <c r="A234" s="3"/>
      <c r="C234" s="2"/>
    </row>
    <row r="235" spans="1:3" x14ac:dyDescent="0.2">
      <c r="A235" s="3"/>
      <c r="C235" s="2"/>
    </row>
    <row r="236" spans="1:3" x14ac:dyDescent="0.2">
      <c r="A236" s="3"/>
      <c r="C236" s="2"/>
    </row>
    <row r="237" spans="1:3" x14ac:dyDescent="0.2">
      <c r="A237" s="3"/>
      <c r="C237" s="2"/>
    </row>
    <row r="238" spans="1:3" x14ac:dyDescent="0.2">
      <c r="A238" s="3"/>
      <c r="C238" s="2"/>
    </row>
    <row r="239" spans="1:3" x14ac:dyDescent="0.2">
      <c r="A239" s="3"/>
      <c r="C239" s="2"/>
    </row>
    <row r="240" spans="1:3" x14ac:dyDescent="0.2">
      <c r="A240" s="3"/>
      <c r="C240" s="2"/>
    </row>
    <row r="241" spans="1:3" x14ac:dyDescent="0.2">
      <c r="A241" s="3"/>
      <c r="C241" s="2"/>
    </row>
    <row r="242" spans="1:3" x14ac:dyDescent="0.2">
      <c r="A242" s="3"/>
      <c r="C242" s="2"/>
    </row>
    <row r="243" spans="1:3" x14ac:dyDescent="0.2">
      <c r="A243" s="3"/>
      <c r="C243" s="2"/>
    </row>
    <row r="244" spans="1:3" x14ac:dyDescent="0.2">
      <c r="A244" s="3"/>
      <c r="C244" s="2"/>
    </row>
    <row r="245" spans="1:3" x14ac:dyDescent="0.2">
      <c r="A245" s="3"/>
      <c r="C245" s="2"/>
    </row>
    <row r="246" spans="1:3" x14ac:dyDescent="0.2">
      <c r="A246" s="3"/>
      <c r="C246" s="2"/>
    </row>
    <row r="247" spans="1:3" x14ac:dyDescent="0.2">
      <c r="A247" s="3"/>
      <c r="C247" s="2"/>
    </row>
    <row r="248" spans="1:3" x14ac:dyDescent="0.2">
      <c r="A248" s="3"/>
      <c r="C248" s="2"/>
    </row>
    <row r="249" spans="1:3" x14ac:dyDescent="0.2">
      <c r="A249" s="3"/>
      <c r="C249" s="2"/>
    </row>
    <row r="250" spans="1:3" x14ac:dyDescent="0.2">
      <c r="A250" s="3"/>
      <c r="C250" s="2"/>
    </row>
    <row r="251" spans="1:3" x14ac:dyDescent="0.2">
      <c r="A251" s="3"/>
      <c r="C251" s="2"/>
    </row>
    <row r="252" spans="1:3" x14ac:dyDescent="0.2">
      <c r="A252" s="3"/>
      <c r="C252" s="2"/>
    </row>
    <row r="253" spans="1:3" x14ac:dyDescent="0.2">
      <c r="A253" s="3"/>
      <c r="C253" s="2"/>
    </row>
    <row r="254" spans="1:3" x14ac:dyDescent="0.2">
      <c r="A254" s="3"/>
      <c r="C254" s="2"/>
    </row>
    <row r="255" spans="1:3" x14ac:dyDescent="0.2">
      <c r="A255" s="3"/>
      <c r="C255" s="2"/>
    </row>
    <row r="256" spans="1:3" x14ac:dyDescent="0.2">
      <c r="A256" s="3"/>
      <c r="C256" s="2"/>
    </row>
    <row r="257" spans="1:3" x14ac:dyDescent="0.2">
      <c r="A257" s="3"/>
      <c r="C257" s="2"/>
    </row>
    <row r="258" spans="1:3" x14ac:dyDescent="0.2">
      <c r="A258" s="3"/>
      <c r="C258" s="2"/>
    </row>
    <row r="259" spans="1:3" x14ac:dyDescent="0.2">
      <c r="A259" s="3"/>
      <c r="C259" s="2"/>
    </row>
    <row r="260" spans="1:3" x14ac:dyDescent="0.2">
      <c r="A260" s="3"/>
      <c r="C260" s="2"/>
    </row>
    <row r="261" spans="1:3" x14ac:dyDescent="0.2">
      <c r="A261" s="3"/>
      <c r="C261" s="2"/>
    </row>
    <row r="262" spans="1:3" x14ac:dyDescent="0.2">
      <c r="A262" s="3"/>
      <c r="C262" s="2"/>
    </row>
    <row r="263" spans="1:3" x14ac:dyDescent="0.2">
      <c r="A263" s="3"/>
      <c r="C263" s="2"/>
    </row>
    <row r="264" spans="1:3" x14ac:dyDescent="0.2">
      <c r="A264" s="3"/>
      <c r="C264" s="2"/>
    </row>
    <row r="265" spans="1:3" x14ac:dyDescent="0.2">
      <c r="A265" s="3"/>
      <c r="C265" s="2"/>
    </row>
    <row r="266" spans="1:3" x14ac:dyDescent="0.2">
      <c r="A266" s="3"/>
      <c r="C266" s="2"/>
    </row>
    <row r="267" spans="1:3" x14ac:dyDescent="0.2">
      <c r="A267" s="3"/>
      <c r="C267" s="2"/>
    </row>
    <row r="268" spans="1:3" x14ac:dyDescent="0.2">
      <c r="A268" s="3"/>
      <c r="C268" s="2"/>
    </row>
    <row r="269" spans="1:3" x14ac:dyDescent="0.2">
      <c r="A269" s="3"/>
      <c r="C269" s="2"/>
    </row>
    <row r="270" spans="1:3" x14ac:dyDescent="0.2">
      <c r="A270" s="3"/>
      <c r="C270" s="2"/>
    </row>
    <row r="271" spans="1:3" x14ac:dyDescent="0.2">
      <c r="A271" s="3"/>
      <c r="C271" s="2"/>
    </row>
    <row r="272" spans="1:3" x14ac:dyDescent="0.2">
      <c r="A272" s="3"/>
      <c r="C272" s="2"/>
    </row>
    <row r="273" spans="1:3" x14ac:dyDescent="0.2">
      <c r="A273" s="3"/>
      <c r="C273" s="2"/>
    </row>
    <row r="274" spans="1:3" x14ac:dyDescent="0.2">
      <c r="A274" s="3"/>
      <c r="C274" s="2"/>
    </row>
    <row r="275" spans="1:3" x14ac:dyDescent="0.2">
      <c r="A275" s="3"/>
      <c r="C275" s="2"/>
    </row>
    <row r="276" spans="1:3" x14ac:dyDescent="0.2">
      <c r="A276" s="3"/>
      <c r="C276" s="2"/>
    </row>
    <row r="277" spans="1:3" x14ac:dyDescent="0.2">
      <c r="A277" s="3"/>
      <c r="C277" s="2"/>
    </row>
    <row r="278" spans="1:3" x14ac:dyDescent="0.2">
      <c r="A278" s="3"/>
      <c r="C278" s="2"/>
    </row>
    <row r="279" spans="1:3" x14ac:dyDescent="0.2">
      <c r="A279" s="3"/>
      <c r="C279" s="2"/>
    </row>
    <row r="280" spans="1:3" x14ac:dyDescent="0.2">
      <c r="A280" s="3"/>
      <c r="C280" s="2"/>
    </row>
    <row r="281" spans="1:3" x14ac:dyDescent="0.2">
      <c r="A281" s="3"/>
      <c r="C281" s="2"/>
    </row>
    <row r="282" spans="1:3" x14ac:dyDescent="0.2">
      <c r="A282" s="3"/>
      <c r="C282" s="2"/>
    </row>
    <row r="283" spans="1:3" x14ac:dyDescent="0.2">
      <c r="A283" s="3"/>
      <c r="C283" s="2"/>
    </row>
    <row r="284" spans="1:3" x14ac:dyDescent="0.2">
      <c r="A284" s="3"/>
      <c r="C284" s="2"/>
    </row>
    <row r="285" spans="1:3" x14ac:dyDescent="0.2">
      <c r="A285" s="3"/>
      <c r="C285" s="2"/>
    </row>
    <row r="286" spans="1:3" x14ac:dyDescent="0.2">
      <c r="A286" s="3"/>
      <c r="C286" s="2"/>
    </row>
    <row r="287" spans="1:3" x14ac:dyDescent="0.2">
      <c r="A287" s="3"/>
      <c r="C287" s="2"/>
    </row>
    <row r="288" spans="1:3" x14ac:dyDescent="0.2">
      <c r="A288" s="3"/>
      <c r="C288" s="2"/>
    </row>
    <row r="289" spans="1:3" x14ac:dyDescent="0.2">
      <c r="A289" s="3"/>
      <c r="C289" s="2"/>
    </row>
    <row r="290" spans="1:3" x14ac:dyDescent="0.2">
      <c r="A290" s="3"/>
      <c r="C290" s="2"/>
    </row>
    <row r="291" spans="1:3" x14ac:dyDescent="0.2">
      <c r="A291" s="3"/>
      <c r="C291" s="2"/>
    </row>
    <row r="292" spans="1:3" x14ac:dyDescent="0.2">
      <c r="A292" s="3"/>
      <c r="C292" s="2"/>
    </row>
    <row r="293" spans="1:3" x14ac:dyDescent="0.2">
      <c r="A293" s="3"/>
      <c r="C293" s="2"/>
    </row>
    <row r="294" spans="1:3" x14ac:dyDescent="0.2">
      <c r="A294" s="3"/>
      <c r="C294" s="2"/>
    </row>
    <row r="295" spans="1:3" x14ac:dyDescent="0.2">
      <c r="A295" s="3"/>
      <c r="C295" s="2"/>
    </row>
    <row r="296" spans="1:3" x14ac:dyDescent="0.2">
      <c r="A296" s="3"/>
      <c r="C296" s="2"/>
    </row>
    <row r="297" spans="1:3" x14ac:dyDescent="0.2">
      <c r="A297" s="3"/>
      <c r="C297" s="2"/>
    </row>
    <row r="298" spans="1:3" x14ac:dyDescent="0.2">
      <c r="A298" s="3"/>
      <c r="C298" s="2"/>
    </row>
    <row r="299" spans="1:3" x14ac:dyDescent="0.2">
      <c r="A299" s="3"/>
      <c r="C299" s="2"/>
    </row>
    <row r="300" spans="1:3" x14ac:dyDescent="0.2">
      <c r="A300" s="3"/>
      <c r="C300" s="2"/>
    </row>
    <row r="301" spans="1:3" x14ac:dyDescent="0.2">
      <c r="A301" s="3"/>
      <c r="C301" s="2"/>
    </row>
    <row r="302" spans="1:3" x14ac:dyDescent="0.2">
      <c r="A302" s="3"/>
      <c r="C302" s="2"/>
    </row>
    <row r="303" spans="1:3" x14ac:dyDescent="0.2">
      <c r="A303" s="3"/>
      <c r="C303" s="2"/>
    </row>
    <row r="304" spans="1:3" x14ac:dyDescent="0.2">
      <c r="A304" s="3"/>
      <c r="C304" s="2"/>
    </row>
    <row r="305" spans="1:3" x14ac:dyDescent="0.2">
      <c r="A305" s="3"/>
      <c r="C305" s="2"/>
    </row>
    <row r="306" spans="1:3" x14ac:dyDescent="0.2">
      <c r="A306" s="3"/>
      <c r="C306" s="2"/>
    </row>
    <row r="307" spans="1:3" x14ac:dyDescent="0.2">
      <c r="A307" s="3"/>
      <c r="C307" s="2"/>
    </row>
    <row r="308" spans="1:3" x14ac:dyDescent="0.2">
      <c r="A308" s="3"/>
      <c r="C308" s="2"/>
    </row>
    <row r="309" spans="1:3" x14ac:dyDescent="0.2">
      <c r="A309" s="3"/>
      <c r="C309" s="2"/>
    </row>
    <row r="310" spans="1:3" x14ac:dyDescent="0.2">
      <c r="A310" s="3"/>
      <c r="C310" s="2"/>
    </row>
    <row r="311" spans="1:3" x14ac:dyDescent="0.2">
      <c r="A311" s="3"/>
      <c r="C311" s="2"/>
    </row>
    <row r="312" spans="1:3" x14ac:dyDescent="0.2">
      <c r="A312" s="3"/>
      <c r="C312" s="2"/>
    </row>
    <row r="313" spans="1:3" x14ac:dyDescent="0.2">
      <c r="A313" s="3"/>
      <c r="C313" s="2"/>
    </row>
    <row r="314" spans="1:3" x14ac:dyDescent="0.2">
      <c r="A314" s="3"/>
      <c r="C314" s="2"/>
    </row>
    <row r="315" spans="1:3" x14ac:dyDescent="0.2">
      <c r="A315" s="3"/>
      <c r="C315" s="2"/>
    </row>
    <row r="316" spans="1:3" x14ac:dyDescent="0.2">
      <c r="A316" s="3"/>
      <c r="C316" s="2"/>
    </row>
    <row r="317" spans="1:3" x14ac:dyDescent="0.2">
      <c r="A317" s="3"/>
      <c r="C317" s="2"/>
    </row>
    <row r="318" spans="1:3" x14ac:dyDescent="0.2">
      <c r="A318" s="3"/>
      <c r="C318" s="2"/>
    </row>
    <row r="319" spans="1:3" x14ac:dyDescent="0.2">
      <c r="A319" s="3"/>
      <c r="C319" s="2"/>
    </row>
    <row r="320" spans="1:3" x14ac:dyDescent="0.2">
      <c r="A320" s="3"/>
      <c r="C320" s="2"/>
    </row>
    <row r="321" spans="1:3" x14ac:dyDescent="0.2">
      <c r="A321" s="3"/>
      <c r="C321" s="2"/>
    </row>
    <row r="322" spans="1:3" x14ac:dyDescent="0.2">
      <c r="A322" s="3"/>
      <c r="C322" s="2"/>
    </row>
    <row r="323" spans="1:3" x14ac:dyDescent="0.2">
      <c r="A323" s="3"/>
      <c r="C323" s="2"/>
    </row>
    <row r="324" spans="1:3" x14ac:dyDescent="0.2">
      <c r="A324" s="3"/>
      <c r="C324" s="2"/>
    </row>
    <row r="325" spans="1:3" x14ac:dyDescent="0.2">
      <c r="A325" s="3"/>
      <c r="C325" s="2"/>
    </row>
    <row r="326" spans="1:3" x14ac:dyDescent="0.2">
      <c r="A326" s="3"/>
      <c r="C326" s="2"/>
    </row>
    <row r="327" spans="1:3" x14ac:dyDescent="0.2">
      <c r="A327" s="3"/>
      <c r="C327" s="2"/>
    </row>
    <row r="328" spans="1:3" x14ac:dyDescent="0.2">
      <c r="A328" s="3"/>
      <c r="C328" s="2"/>
    </row>
    <row r="329" spans="1:3" x14ac:dyDescent="0.2">
      <c r="A329" s="3"/>
      <c r="C329" s="2"/>
    </row>
    <row r="330" spans="1:3" x14ac:dyDescent="0.2">
      <c r="A330" s="3"/>
      <c r="C330" s="2"/>
    </row>
    <row r="331" spans="1:3" x14ac:dyDescent="0.2">
      <c r="A331" s="3"/>
      <c r="C331" s="2"/>
    </row>
    <row r="332" spans="1:3" x14ac:dyDescent="0.2">
      <c r="A332" s="3"/>
      <c r="C332" s="2"/>
    </row>
    <row r="333" spans="1:3" x14ac:dyDescent="0.2">
      <c r="A333" s="3"/>
      <c r="C333" s="2"/>
    </row>
    <row r="334" spans="1:3" x14ac:dyDescent="0.2">
      <c r="A334" s="3"/>
      <c r="C334" s="2"/>
    </row>
    <row r="335" spans="1:3" x14ac:dyDescent="0.2">
      <c r="A335" s="3"/>
      <c r="C335" s="2"/>
    </row>
    <row r="336" spans="1:3" x14ac:dyDescent="0.2">
      <c r="A336" s="3"/>
      <c r="C336" s="2"/>
    </row>
    <row r="337" spans="1:3" x14ac:dyDescent="0.2">
      <c r="A337" s="3"/>
      <c r="C337" s="2"/>
    </row>
    <row r="338" spans="1:3" x14ac:dyDescent="0.2">
      <c r="A338" s="3"/>
      <c r="C338" s="2"/>
    </row>
    <row r="339" spans="1:3" x14ac:dyDescent="0.2">
      <c r="A339" s="3"/>
      <c r="C339" s="2"/>
    </row>
    <row r="340" spans="1:3" x14ac:dyDescent="0.2">
      <c r="A340" s="3"/>
      <c r="C340" s="2"/>
    </row>
    <row r="341" spans="1:3" x14ac:dyDescent="0.2">
      <c r="A341" s="3"/>
      <c r="C341" s="2"/>
    </row>
    <row r="342" spans="1:3" x14ac:dyDescent="0.2">
      <c r="A342" s="3"/>
      <c r="C342" s="2"/>
    </row>
    <row r="343" spans="1:3" x14ac:dyDescent="0.2">
      <c r="A343" s="3"/>
      <c r="C343" s="2"/>
    </row>
    <row r="344" spans="1:3" x14ac:dyDescent="0.2">
      <c r="A344" s="3"/>
      <c r="C344" s="2"/>
    </row>
    <row r="345" spans="1:3" x14ac:dyDescent="0.2">
      <c r="A345" s="3"/>
      <c r="C345" s="2"/>
    </row>
    <row r="346" spans="1:3" x14ac:dyDescent="0.2">
      <c r="A346" s="3"/>
      <c r="C346" s="2"/>
    </row>
    <row r="347" spans="1:3" x14ac:dyDescent="0.2">
      <c r="A347" s="3"/>
      <c r="C347" s="2"/>
    </row>
    <row r="348" spans="1:3" x14ac:dyDescent="0.2">
      <c r="A348" s="3"/>
      <c r="C348" s="2"/>
    </row>
    <row r="349" spans="1:3" x14ac:dyDescent="0.2">
      <c r="A349" s="3"/>
      <c r="C349" s="2"/>
    </row>
    <row r="350" spans="1:3" x14ac:dyDescent="0.2">
      <c r="A350" s="3"/>
      <c r="C350" s="2"/>
    </row>
    <row r="351" spans="1:3" x14ac:dyDescent="0.2">
      <c r="A351" s="3"/>
      <c r="C351" s="2"/>
    </row>
    <row r="352" spans="1:3" x14ac:dyDescent="0.2">
      <c r="A352" s="3"/>
      <c r="C352" s="2"/>
    </row>
    <row r="353" spans="1:3" x14ac:dyDescent="0.2">
      <c r="A353" s="3"/>
      <c r="C353" s="2"/>
    </row>
    <row r="354" spans="1:3" x14ac:dyDescent="0.2">
      <c r="A354" s="3"/>
      <c r="C354" s="2"/>
    </row>
    <row r="355" spans="1:3" x14ac:dyDescent="0.2">
      <c r="A355" s="3"/>
      <c r="C355" s="2"/>
    </row>
    <row r="356" spans="1:3" x14ac:dyDescent="0.2">
      <c r="A356" s="3"/>
      <c r="C356" s="2"/>
    </row>
    <row r="357" spans="1:3" x14ac:dyDescent="0.2">
      <c r="A357" s="3"/>
      <c r="C357" s="2"/>
    </row>
    <row r="358" spans="1:3" x14ac:dyDescent="0.2">
      <c r="A358" s="3"/>
      <c r="C358" s="2"/>
    </row>
    <row r="359" spans="1:3" x14ac:dyDescent="0.2">
      <c r="A359" s="3"/>
      <c r="C359" s="2"/>
    </row>
    <row r="360" spans="1:3" x14ac:dyDescent="0.2">
      <c r="A360" s="3"/>
      <c r="C360" s="2"/>
    </row>
    <row r="361" spans="1:3" x14ac:dyDescent="0.2">
      <c r="A361" s="3"/>
      <c r="C361" s="2"/>
    </row>
    <row r="362" spans="1:3" x14ac:dyDescent="0.2">
      <c r="A362" s="3"/>
      <c r="C362" s="2"/>
    </row>
    <row r="363" spans="1:3" x14ac:dyDescent="0.2">
      <c r="A363" s="3"/>
      <c r="C363" s="2"/>
    </row>
    <row r="364" spans="1:3" x14ac:dyDescent="0.2">
      <c r="A364" s="3"/>
      <c r="C364" s="2"/>
    </row>
    <row r="365" spans="1:3" x14ac:dyDescent="0.2">
      <c r="A365" s="3"/>
      <c r="C365" s="2"/>
    </row>
    <row r="366" spans="1:3" x14ac:dyDescent="0.2">
      <c r="A366" s="3"/>
      <c r="C366" s="2"/>
    </row>
    <row r="367" spans="1:3" x14ac:dyDescent="0.2">
      <c r="A367" s="3"/>
      <c r="C367" s="2"/>
    </row>
    <row r="368" spans="1:3" x14ac:dyDescent="0.2">
      <c r="A368" s="3"/>
      <c r="C368" s="2"/>
    </row>
    <row r="369" spans="1:3" x14ac:dyDescent="0.2">
      <c r="A369" s="3"/>
      <c r="C369" s="2"/>
    </row>
    <row r="370" spans="1:3" x14ac:dyDescent="0.2">
      <c r="A370" s="3"/>
      <c r="C370" s="2"/>
    </row>
    <row r="371" spans="1:3" x14ac:dyDescent="0.2">
      <c r="A371" s="3"/>
      <c r="C371" s="2"/>
    </row>
    <row r="372" spans="1:3" x14ac:dyDescent="0.2">
      <c r="A372" s="3"/>
      <c r="C372" s="2"/>
    </row>
    <row r="373" spans="1:3" x14ac:dyDescent="0.2">
      <c r="A373" s="3"/>
      <c r="C373" s="2"/>
    </row>
    <row r="374" spans="1:3" x14ac:dyDescent="0.2">
      <c r="A374" s="3"/>
      <c r="C374" s="2"/>
    </row>
    <row r="375" spans="1:3" x14ac:dyDescent="0.2">
      <c r="A375" s="3"/>
      <c r="C375" s="2"/>
    </row>
    <row r="376" spans="1:3" x14ac:dyDescent="0.2">
      <c r="A376" s="3"/>
      <c r="C376" s="2"/>
    </row>
    <row r="377" spans="1:3" x14ac:dyDescent="0.2">
      <c r="A377" s="3"/>
      <c r="C377" s="2"/>
    </row>
    <row r="378" spans="1:3" x14ac:dyDescent="0.2">
      <c r="A378" s="3"/>
      <c r="C378" s="2"/>
    </row>
    <row r="379" spans="1:3" x14ac:dyDescent="0.2">
      <c r="A379" s="3"/>
      <c r="C379" s="2"/>
    </row>
    <row r="380" spans="1:3" x14ac:dyDescent="0.2">
      <c r="A380" s="3"/>
      <c r="C380" s="2"/>
    </row>
    <row r="381" spans="1:3" x14ac:dyDescent="0.2">
      <c r="A381" s="3"/>
      <c r="C381" s="2"/>
    </row>
    <row r="382" spans="1:3" x14ac:dyDescent="0.2">
      <c r="A382" s="3"/>
      <c r="C382" s="2"/>
    </row>
    <row r="383" spans="1:3" x14ac:dyDescent="0.2">
      <c r="A383" s="3"/>
      <c r="C383" s="2"/>
    </row>
    <row r="384" spans="1:3" x14ac:dyDescent="0.2">
      <c r="A384" s="3"/>
      <c r="C384" s="2"/>
    </row>
    <row r="385" spans="1:3" x14ac:dyDescent="0.2">
      <c r="A385" s="3"/>
      <c r="C385" s="2"/>
    </row>
    <row r="386" spans="1:3" x14ac:dyDescent="0.2">
      <c r="A386" s="3"/>
      <c r="C386" s="2"/>
    </row>
    <row r="387" spans="1:3" x14ac:dyDescent="0.2">
      <c r="A387" s="3"/>
      <c r="C387" s="2"/>
    </row>
    <row r="388" spans="1:3" x14ac:dyDescent="0.2">
      <c r="A388" s="3"/>
      <c r="C388" s="2"/>
    </row>
    <row r="389" spans="1:3" x14ac:dyDescent="0.2">
      <c r="A389" s="3"/>
      <c r="C389" s="2"/>
    </row>
    <row r="390" spans="1:3" x14ac:dyDescent="0.2">
      <c r="A390" s="3"/>
      <c r="C390" s="2"/>
    </row>
    <row r="391" spans="1:3" x14ac:dyDescent="0.2">
      <c r="A391" s="3"/>
      <c r="C391" s="2"/>
    </row>
    <row r="392" spans="1:3" x14ac:dyDescent="0.2">
      <c r="A392" s="3"/>
      <c r="C392" s="2"/>
    </row>
    <row r="393" spans="1:3" x14ac:dyDescent="0.2">
      <c r="A393" s="3"/>
      <c r="C393" s="2"/>
    </row>
    <row r="394" spans="1:3" x14ac:dyDescent="0.2">
      <c r="A394" s="3"/>
      <c r="C394" s="2"/>
    </row>
    <row r="395" spans="1:3" x14ac:dyDescent="0.2">
      <c r="A395" s="3"/>
      <c r="C395" s="2"/>
    </row>
    <row r="396" spans="1:3" x14ac:dyDescent="0.2">
      <c r="A396" s="3"/>
      <c r="C396" s="2"/>
    </row>
    <row r="397" spans="1:3" x14ac:dyDescent="0.2">
      <c r="A397" s="3"/>
      <c r="C397" s="2"/>
    </row>
    <row r="398" spans="1:3" x14ac:dyDescent="0.2">
      <c r="A398" s="3"/>
      <c r="C398" s="2"/>
    </row>
    <row r="399" spans="1:3" x14ac:dyDescent="0.2">
      <c r="A399" s="3"/>
      <c r="C399" s="2"/>
    </row>
    <row r="400" spans="1:3" x14ac:dyDescent="0.2">
      <c r="A400" s="3"/>
      <c r="C400" s="2"/>
    </row>
    <row r="401" spans="1:3" x14ac:dyDescent="0.2">
      <c r="A401" s="3"/>
      <c r="C401" s="2"/>
    </row>
    <row r="402" spans="1:3" x14ac:dyDescent="0.2">
      <c r="A402" s="3"/>
      <c r="C402" s="2"/>
    </row>
    <row r="403" spans="1:3" x14ac:dyDescent="0.2">
      <c r="A403" s="3"/>
      <c r="C403" s="2"/>
    </row>
    <row r="404" spans="1:3" x14ac:dyDescent="0.2">
      <c r="A404" s="3"/>
      <c r="C404" s="2"/>
    </row>
    <row r="405" spans="1:3" x14ac:dyDescent="0.2">
      <c r="A405" s="3"/>
      <c r="C405" s="2"/>
    </row>
    <row r="406" spans="1:3" x14ac:dyDescent="0.2">
      <c r="A406" s="3"/>
      <c r="C406" s="2"/>
    </row>
    <row r="407" spans="1:3" x14ac:dyDescent="0.2">
      <c r="A407" s="3"/>
      <c r="C407" s="2"/>
    </row>
    <row r="408" spans="1:3" x14ac:dyDescent="0.2">
      <c r="A408" s="3"/>
      <c r="C408" s="2"/>
    </row>
    <row r="409" spans="1:3" x14ac:dyDescent="0.2">
      <c r="A409" s="3"/>
      <c r="C409" s="2"/>
    </row>
    <row r="410" spans="1:3" x14ac:dyDescent="0.2">
      <c r="A410" s="3"/>
      <c r="C410" s="2"/>
    </row>
    <row r="411" spans="1:3" x14ac:dyDescent="0.2">
      <c r="A411" s="3"/>
      <c r="C411" s="2"/>
    </row>
    <row r="412" spans="1:3" x14ac:dyDescent="0.2">
      <c r="A412" s="3"/>
      <c r="C412" s="2"/>
    </row>
    <row r="413" spans="1:3" x14ac:dyDescent="0.2">
      <c r="A413" s="3"/>
      <c r="C413" s="2"/>
    </row>
    <row r="414" spans="1:3" x14ac:dyDescent="0.2">
      <c r="A414" s="3"/>
      <c r="C414" s="2"/>
    </row>
    <row r="415" spans="1:3" x14ac:dyDescent="0.2">
      <c r="A415" s="3"/>
      <c r="C415" s="2"/>
    </row>
    <row r="416" spans="1:3" x14ac:dyDescent="0.2">
      <c r="A416" s="3"/>
      <c r="C416" s="2"/>
    </row>
    <row r="417" spans="1:3" x14ac:dyDescent="0.2">
      <c r="A417" s="3"/>
      <c r="C417" s="2"/>
    </row>
    <row r="418" spans="1:3" x14ac:dyDescent="0.2">
      <c r="A418" s="3"/>
      <c r="C418" s="2"/>
    </row>
    <row r="419" spans="1:3" x14ac:dyDescent="0.2">
      <c r="A419" s="3"/>
      <c r="C419" s="2"/>
    </row>
    <row r="420" spans="1:3" x14ac:dyDescent="0.2">
      <c r="A420" s="3"/>
      <c r="C420" s="2"/>
    </row>
    <row r="421" spans="1:3" x14ac:dyDescent="0.2">
      <c r="A421" s="3"/>
      <c r="C421" s="2"/>
    </row>
    <row r="422" spans="1:3" x14ac:dyDescent="0.2">
      <c r="A422" s="3"/>
      <c r="C422" s="2"/>
    </row>
    <row r="423" spans="1:3" x14ac:dyDescent="0.2">
      <c r="A423" s="3"/>
      <c r="C423" s="2"/>
    </row>
    <row r="424" spans="1:3" x14ac:dyDescent="0.2">
      <c r="A424" s="3"/>
      <c r="C424" s="2"/>
    </row>
    <row r="425" spans="1:3" x14ac:dyDescent="0.2">
      <c r="A425" s="3"/>
      <c r="C425" s="2"/>
    </row>
    <row r="426" spans="1:3" x14ac:dyDescent="0.2">
      <c r="A426" s="3"/>
      <c r="C426" s="2"/>
    </row>
    <row r="427" spans="1:3" x14ac:dyDescent="0.2">
      <c r="A427" s="3"/>
      <c r="C427" s="2"/>
    </row>
    <row r="428" spans="1:3" x14ac:dyDescent="0.2">
      <c r="A428" s="3"/>
      <c r="C428" s="2"/>
    </row>
    <row r="429" spans="1:3" x14ac:dyDescent="0.2">
      <c r="A429" s="3"/>
      <c r="C429" s="2"/>
    </row>
    <row r="430" spans="1:3" x14ac:dyDescent="0.2">
      <c r="A430" s="3"/>
      <c r="C430" s="2"/>
    </row>
    <row r="431" spans="1:3" x14ac:dyDescent="0.2">
      <c r="A431" s="3"/>
      <c r="C431" s="2"/>
    </row>
    <row r="432" spans="1:3" x14ac:dyDescent="0.2">
      <c r="A432" s="3"/>
      <c r="C432" s="2"/>
    </row>
    <row r="433" spans="1:3" x14ac:dyDescent="0.2">
      <c r="A433" s="3"/>
      <c r="C433" s="2"/>
    </row>
    <row r="434" spans="1:3" x14ac:dyDescent="0.2">
      <c r="A434" s="3"/>
      <c r="C434" s="2"/>
    </row>
    <row r="435" spans="1:3" x14ac:dyDescent="0.2">
      <c r="A435" s="3"/>
      <c r="C435" s="2"/>
    </row>
    <row r="436" spans="1:3" x14ac:dyDescent="0.2">
      <c r="A436" s="3"/>
      <c r="C436" s="2"/>
    </row>
    <row r="437" spans="1:3" x14ac:dyDescent="0.2">
      <c r="A437" s="3"/>
      <c r="C437" s="2"/>
    </row>
    <row r="438" spans="1:3" x14ac:dyDescent="0.2">
      <c r="A438" s="3"/>
      <c r="C438" s="2"/>
    </row>
    <row r="439" spans="1:3" x14ac:dyDescent="0.2">
      <c r="A439" s="3"/>
      <c r="C439" s="2"/>
    </row>
    <row r="440" spans="1:3" x14ac:dyDescent="0.2">
      <c r="A440" s="3"/>
      <c r="C440" s="2"/>
    </row>
    <row r="441" spans="1:3" x14ac:dyDescent="0.2">
      <c r="A441" s="3"/>
      <c r="C441" s="2"/>
    </row>
    <row r="442" spans="1:3" x14ac:dyDescent="0.2">
      <c r="A442" s="3"/>
      <c r="C442" s="2"/>
    </row>
    <row r="443" spans="1:3" x14ac:dyDescent="0.2">
      <c r="A443" s="3"/>
      <c r="C443" s="2"/>
    </row>
    <row r="444" spans="1:3" x14ac:dyDescent="0.2">
      <c r="A444" s="3"/>
      <c r="C444" s="2"/>
    </row>
    <row r="445" spans="1:3" x14ac:dyDescent="0.2">
      <c r="A445" s="3"/>
      <c r="C445" s="2"/>
    </row>
    <row r="446" spans="1:3" x14ac:dyDescent="0.2">
      <c r="A446" s="3"/>
      <c r="C446" s="2"/>
    </row>
    <row r="447" spans="1:3" x14ac:dyDescent="0.2">
      <c r="A447" s="3"/>
      <c r="C447" s="2"/>
    </row>
    <row r="448" spans="1:3" x14ac:dyDescent="0.2">
      <c r="A448" s="3"/>
      <c r="C448" s="2"/>
    </row>
    <row r="449" spans="1:3" x14ac:dyDescent="0.2">
      <c r="A449" s="3"/>
      <c r="C449" s="2"/>
    </row>
    <row r="450" spans="1:3" x14ac:dyDescent="0.2">
      <c r="A450" s="3"/>
      <c r="C450" s="2"/>
    </row>
    <row r="451" spans="1:3" x14ac:dyDescent="0.2">
      <c r="A451" s="3"/>
      <c r="C451" s="2"/>
    </row>
    <row r="452" spans="1:3" x14ac:dyDescent="0.2">
      <c r="A452" s="3"/>
      <c r="C452" s="2"/>
    </row>
    <row r="453" spans="1:3" x14ac:dyDescent="0.2">
      <c r="A453" s="3"/>
      <c r="C453" s="2"/>
    </row>
    <row r="454" spans="1:3" x14ac:dyDescent="0.2">
      <c r="A454" s="3"/>
      <c r="C454" s="2"/>
    </row>
    <row r="455" spans="1:3" x14ac:dyDescent="0.2">
      <c r="A455" s="3"/>
      <c r="C455" s="2"/>
    </row>
    <row r="456" spans="1:3" x14ac:dyDescent="0.2">
      <c r="A456" s="3"/>
      <c r="C456" s="2"/>
    </row>
    <row r="457" spans="1:3" x14ac:dyDescent="0.2">
      <c r="A457" s="3"/>
      <c r="C457" s="2"/>
    </row>
    <row r="458" spans="1:3" x14ac:dyDescent="0.2">
      <c r="A458" s="3"/>
      <c r="C458" s="2"/>
    </row>
    <row r="459" spans="1:3" x14ac:dyDescent="0.2">
      <c r="A459" s="3"/>
      <c r="C459" s="2"/>
    </row>
    <row r="460" spans="1:3" x14ac:dyDescent="0.2">
      <c r="A460" s="3"/>
      <c r="C460" s="2"/>
    </row>
    <row r="461" spans="1:3" x14ac:dyDescent="0.2">
      <c r="A461" s="3"/>
      <c r="C461" s="2"/>
    </row>
    <row r="462" spans="1:3" x14ac:dyDescent="0.2">
      <c r="A462" s="3"/>
      <c r="C462" s="2"/>
    </row>
    <row r="463" spans="1:3" x14ac:dyDescent="0.2">
      <c r="A463" s="3"/>
      <c r="C463" s="2"/>
    </row>
    <row r="464" spans="1:3" x14ac:dyDescent="0.2">
      <c r="A464" s="3"/>
      <c r="C464" s="2"/>
    </row>
    <row r="465" spans="1:3" x14ac:dyDescent="0.2">
      <c r="A465" s="3"/>
      <c r="C465" s="2"/>
    </row>
    <row r="466" spans="1:3" x14ac:dyDescent="0.2">
      <c r="A466" s="3"/>
      <c r="C466" s="2"/>
    </row>
    <row r="467" spans="1:3" x14ac:dyDescent="0.2">
      <c r="A467" s="3"/>
      <c r="C467" s="2"/>
    </row>
    <row r="468" spans="1:3" x14ac:dyDescent="0.2">
      <c r="A468" s="3"/>
      <c r="C468" s="2"/>
    </row>
    <row r="469" spans="1:3" x14ac:dyDescent="0.2">
      <c r="A469" s="3"/>
      <c r="C469" s="2"/>
    </row>
    <row r="470" spans="1:3" x14ac:dyDescent="0.2">
      <c r="A470" s="3"/>
      <c r="C470" s="2"/>
    </row>
    <row r="471" spans="1:3" x14ac:dyDescent="0.2">
      <c r="A471" s="3"/>
      <c r="C471" s="2"/>
    </row>
    <row r="472" spans="1:3" x14ac:dyDescent="0.2">
      <c r="A472" s="3"/>
      <c r="C472" s="2"/>
    </row>
    <row r="473" spans="1:3" x14ac:dyDescent="0.2">
      <c r="A473" s="3"/>
      <c r="C473" s="2"/>
    </row>
    <row r="474" spans="1:3" x14ac:dyDescent="0.2">
      <c r="A474" s="3"/>
      <c r="C474" s="2"/>
    </row>
    <row r="475" spans="1:3" x14ac:dyDescent="0.2">
      <c r="A475" s="3"/>
      <c r="C475" s="2"/>
    </row>
    <row r="476" spans="1:3" x14ac:dyDescent="0.2">
      <c r="A476" s="3"/>
      <c r="C476" s="2"/>
    </row>
    <row r="477" spans="1:3" x14ac:dyDescent="0.2">
      <c r="A477" s="3"/>
      <c r="C477" s="2"/>
    </row>
    <row r="478" spans="1:3" x14ac:dyDescent="0.2">
      <c r="A478" s="3"/>
      <c r="C478" s="2"/>
    </row>
    <row r="479" spans="1:3" x14ac:dyDescent="0.2">
      <c r="A479" s="3"/>
      <c r="C479" s="2"/>
    </row>
    <row r="480" spans="1:3" x14ac:dyDescent="0.2">
      <c r="A480" s="3"/>
      <c r="C480" s="2"/>
    </row>
    <row r="481" spans="1:3" x14ac:dyDescent="0.2">
      <c r="A481" s="3"/>
      <c r="C481" s="2"/>
    </row>
    <row r="482" spans="1:3" x14ac:dyDescent="0.2">
      <c r="A482" s="3"/>
      <c r="C482" s="2"/>
    </row>
    <row r="483" spans="1:3" x14ac:dyDescent="0.2">
      <c r="A483" s="3"/>
      <c r="C483" s="2"/>
    </row>
    <row r="484" spans="1:3" x14ac:dyDescent="0.2">
      <c r="A484" s="3"/>
      <c r="C484" s="2"/>
    </row>
    <row r="485" spans="1:3" x14ac:dyDescent="0.2">
      <c r="A485" s="3"/>
      <c r="C485" s="2"/>
    </row>
    <row r="486" spans="1:3" x14ac:dyDescent="0.2">
      <c r="A486" s="3"/>
      <c r="C486" s="2"/>
    </row>
    <row r="487" spans="1:3" x14ac:dyDescent="0.2">
      <c r="A487" s="3"/>
      <c r="C487" s="2"/>
    </row>
    <row r="488" spans="1:3" x14ac:dyDescent="0.2">
      <c r="A488" s="3"/>
      <c r="C488" s="2"/>
    </row>
    <row r="489" spans="1:3" x14ac:dyDescent="0.2">
      <c r="A489" s="3"/>
      <c r="C489" s="2"/>
    </row>
    <row r="490" spans="1:3" x14ac:dyDescent="0.2">
      <c r="A490" s="3"/>
      <c r="C490" s="2"/>
    </row>
    <row r="491" spans="1:3" x14ac:dyDescent="0.2">
      <c r="A491" s="3"/>
      <c r="C491" s="2"/>
    </row>
    <row r="492" spans="1:3" x14ac:dyDescent="0.2">
      <c r="A492" s="3"/>
      <c r="C492" s="2"/>
    </row>
    <row r="493" spans="1:3" x14ac:dyDescent="0.2">
      <c r="A493" s="3"/>
      <c r="C493" s="2"/>
    </row>
    <row r="494" spans="1:3" x14ac:dyDescent="0.2">
      <c r="A494" s="3"/>
      <c r="C494" s="2"/>
    </row>
    <row r="495" spans="1:3" x14ac:dyDescent="0.2">
      <c r="A495" s="3"/>
      <c r="C495" s="2"/>
    </row>
    <row r="496" spans="1:3" x14ac:dyDescent="0.2">
      <c r="A496" s="3"/>
      <c r="C496" s="2"/>
    </row>
    <row r="497" spans="1:3" x14ac:dyDescent="0.2">
      <c r="A497" s="3"/>
      <c r="C497" s="2"/>
    </row>
    <row r="498" spans="1:3" x14ac:dyDescent="0.2">
      <c r="A498" s="3"/>
      <c r="C498" s="2"/>
    </row>
    <row r="499" spans="1:3" x14ac:dyDescent="0.2">
      <c r="A499" s="3"/>
      <c r="C499" s="2"/>
    </row>
    <row r="500" spans="1:3" x14ac:dyDescent="0.2">
      <c r="A500" s="3"/>
      <c r="C500" s="2"/>
    </row>
    <row r="501" spans="1:3" x14ac:dyDescent="0.2">
      <c r="A501" s="3"/>
      <c r="C501" s="2"/>
    </row>
    <row r="502" spans="1:3" x14ac:dyDescent="0.2">
      <c r="A502" s="3"/>
      <c r="C502" s="2"/>
    </row>
    <row r="503" spans="1:3" x14ac:dyDescent="0.2">
      <c r="A503" s="3"/>
      <c r="C503" s="2"/>
    </row>
    <row r="504" spans="1:3" x14ac:dyDescent="0.2">
      <c r="A504" s="3"/>
      <c r="C504" s="2"/>
    </row>
    <row r="505" spans="1:3" x14ac:dyDescent="0.2">
      <c r="A505" s="3"/>
      <c r="C505" s="2"/>
    </row>
    <row r="506" spans="1:3" x14ac:dyDescent="0.2">
      <c r="A506" s="3"/>
      <c r="C506" s="2"/>
    </row>
    <row r="507" spans="1:3" x14ac:dyDescent="0.2">
      <c r="A507" s="3"/>
      <c r="C507" s="2"/>
    </row>
    <row r="508" spans="1:3" x14ac:dyDescent="0.2">
      <c r="A508" s="3"/>
      <c r="C508" s="2"/>
    </row>
    <row r="509" spans="1:3" x14ac:dyDescent="0.2">
      <c r="A509" s="3"/>
      <c r="C509" s="2"/>
    </row>
    <row r="510" spans="1:3" x14ac:dyDescent="0.2">
      <c r="A510" s="3"/>
      <c r="C510" s="2"/>
    </row>
    <row r="511" spans="1:3" x14ac:dyDescent="0.2">
      <c r="A511" s="3"/>
      <c r="C511" s="2"/>
    </row>
    <row r="512" spans="1:3" x14ac:dyDescent="0.2">
      <c r="A512" s="3"/>
      <c r="C512" s="2"/>
    </row>
    <row r="513" spans="1:3" x14ac:dyDescent="0.2">
      <c r="A513" s="3"/>
      <c r="C513" s="2"/>
    </row>
    <row r="514" spans="1:3" x14ac:dyDescent="0.2">
      <c r="A514" s="3"/>
      <c r="C514" s="2"/>
    </row>
    <row r="515" spans="1:3" x14ac:dyDescent="0.2">
      <c r="A515" s="3"/>
      <c r="C515" s="2"/>
    </row>
    <row r="516" spans="1:3" x14ac:dyDescent="0.2">
      <c r="A516" s="3"/>
      <c r="C516" s="2"/>
    </row>
    <row r="517" spans="1:3" x14ac:dyDescent="0.2">
      <c r="A517" s="3"/>
      <c r="C517" s="2"/>
    </row>
    <row r="518" spans="1:3" x14ac:dyDescent="0.2">
      <c r="A518" s="3"/>
      <c r="C518" s="2"/>
    </row>
    <row r="519" spans="1:3" x14ac:dyDescent="0.2">
      <c r="A519" s="3"/>
      <c r="C519" s="2"/>
    </row>
    <row r="520" spans="1:3" x14ac:dyDescent="0.2">
      <c r="A520" s="3"/>
      <c r="C520" s="2"/>
    </row>
    <row r="521" spans="1:3" x14ac:dyDescent="0.2">
      <c r="A521" s="3"/>
      <c r="C521" s="2"/>
    </row>
    <row r="522" spans="1:3" x14ac:dyDescent="0.2">
      <c r="A522" s="3"/>
      <c r="C522" s="2"/>
    </row>
    <row r="523" spans="1:3" x14ac:dyDescent="0.2">
      <c r="A523" s="3"/>
      <c r="C523" s="2"/>
    </row>
    <row r="524" spans="1:3" x14ac:dyDescent="0.2">
      <c r="A524" s="3"/>
      <c r="C524" s="2"/>
    </row>
    <row r="525" spans="1:3" x14ac:dyDescent="0.2">
      <c r="A525" s="3"/>
      <c r="C525" s="2"/>
    </row>
    <row r="526" spans="1:3" x14ac:dyDescent="0.2">
      <c r="A526" s="3"/>
      <c r="C526" s="2"/>
    </row>
    <row r="527" spans="1:3" x14ac:dyDescent="0.2">
      <c r="A527" s="3"/>
      <c r="C527" s="2"/>
    </row>
    <row r="528" spans="1:3" x14ac:dyDescent="0.2">
      <c r="A528" s="3"/>
      <c r="C528" s="2"/>
    </row>
    <row r="529" spans="1:3" x14ac:dyDescent="0.2">
      <c r="A529" s="3"/>
      <c r="C529" s="2"/>
    </row>
    <row r="530" spans="1:3" x14ac:dyDescent="0.2">
      <c r="A530" s="3"/>
      <c r="C530" s="2"/>
    </row>
    <row r="531" spans="1:3" x14ac:dyDescent="0.2">
      <c r="A531" s="3"/>
      <c r="C531" s="2"/>
    </row>
    <row r="532" spans="1:3" x14ac:dyDescent="0.2">
      <c r="A532" s="3"/>
      <c r="C532" s="2"/>
    </row>
    <row r="533" spans="1:3" x14ac:dyDescent="0.2">
      <c r="A533" s="3"/>
      <c r="C533" s="2"/>
    </row>
    <row r="534" spans="1:3" x14ac:dyDescent="0.2">
      <c r="A534" s="3"/>
      <c r="C534" s="2"/>
    </row>
    <row r="535" spans="1:3" x14ac:dyDescent="0.2">
      <c r="A535" s="3"/>
      <c r="C535" s="2"/>
    </row>
    <row r="536" spans="1:3" x14ac:dyDescent="0.2">
      <c r="A536" s="3"/>
      <c r="C536" s="2"/>
    </row>
    <row r="537" spans="1:3" x14ac:dyDescent="0.2">
      <c r="A537" s="3"/>
      <c r="C537" s="2"/>
    </row>
    <row r="538" spans="1:3" x14ac:dyDescent="0.2">
      <c r="A538" s="3"/>
      <c r="C538" s="2"/>
    </row>
    <row r="539" spans="1:3" x14ac:dyDescent="0.2">
      <c r="A539" s="3"/>
      <c r="C539" s="2"/>
    </row>
    <row r="540" spans="1:3" x14ac:dyDescent="0.2">
      <c r="A540" s="3"/>
      <c r="C540" s="2"/>
    </row>
    <row r="541" spans="1:3" x14ac:dyDescent="0.2">
      <c r="A541" s="3"/>
      <c r="C541" s="2"/>
    </row>
    <row r="542" spans="1:3" x14ac:dyDescent="0.2">
      <c r="A542" s="3"/>
      <c r="C542" s="2"/>
    </row>
    <row r="543" spans="1:3" x14ac:dyDescent="0.2">
      <c r="A543" s="3"/>
      <c r="C543" s="2"/>
    </row>
    <row r="544" spans="1:3" x14ac:dyDescent="0.2">
      <c r="A544" s="3"/>
      <c r="C544" s="2"/>
    </row>
    <row r="545" spans="1:3" x14ac:dyDescent="0.2">
      <c r="A545" s="3"/>
      <c r="C545" s="2"/>
    </row>
    <row r="546" spans="1:3" x14ac:dyDescent="0.2">
      <c r="A546" s="3"/>
      <c r="C546" s="2"/>
    </row>
    <row r="547" spans="1:3" x14ac:dyDescent="0.2">
      <c r="A547" s="3"/>
      <c r="C547" s="2"/>
    </row>
    <row r="548" spans="1:3" x14ac:dyDescent="0.2">
      <c r="A548" s="3"/>
      <c r="C548" s="2"/>
    </row>
    <row r="549" spans="1:3" x14ac:dyDescent="0.2">
      <c r="A549" s="3"/>
      <c r="C549" s="2"/>
    </row>
    <row r="550" spans="1:3" x14ac:dyDescent="0.2">
      <c r="A550" s="3"/>
      <c r="C550" s="2"/>
    </row>
    <row r="551" spans="1:3" x14ac:dyDescent="0.2">
      <c r="A551" s="3"/>
      <c r="C551" s="2"/>
    </row>
    <row r="552" spans="1:3" x14ac:dyDescent="0.2">
      <c r="A552" s="3"/>
      <c r="C552" s="2"/>
    </row>
    <row r="553" spans="1:3" x14ac:dyDescent="0.2">
      <c r="A553" s="3"/>
      <c r="C553" s="2"/>
    </row>
    <row r="554" spans="1:3" x14ac:dyDescent="0.2">
      <c r="A554" s="3"/>
      <c r="C554" s="2"/>
    </row>
    <row r="555" spans="1:3" x14ac:dyDescent="0.2">
      <c r="A555" s="3"/>
      <c r="C555" s="2"/>
    </row>
    <row r="556" spans="1:3" x14ac:dyDescent="0.2">
      <c r="A556" s="3"/>
      <c r="C556" s="2"/>
    </row>
    <row r="557" spans="1:3" x14ac:dyDescent="0.2">
      <c r="A557" s="3"/>
      <c r="C557" s="2"/>
    </row>
    <row r="558" spans="1:3" x14ac:dyDescent="0.2">
      <c r="A558" s="3"/>
      <c r="C558" s="2"/>
    </row>
    <row r="559" spans="1:3" x14ac:dyDescent="0.2">
      <c r="A559" s="3"/>
      <c r="C559" s="2"/>
    </row>
    <row r="560" spans="1:3" x14ac:dyDescent="0.2">
      <c r="A560" s="3"/>
      <c r="C560" s="2"/>
    </row>
    <row r="561" spans="1:3" x14ac:dyDescent="0.2">
      <c r="A561" s="3"/>
      <c r="C561" s="2"/>
    </row>
    <row r="562" spans="1:3" x14ac:dyDescent="0.2">
      <c r="A562" s="3"/>
      <c r="C562" s="2"/>
    </row>
    <row r="563" spans="1:3" x14ac:dyDescent="0.2">
      <c r="A563" s="3"/>
      <c r="C563" s="2"/>
    </row>
    <row r="564" spans="1:3" x14ac:dyDescent="0.2">
      <c r="A564" s="3"/>
      <c r="C564" s="2"/>
    </row>
    <row r="565" spans="1:3" x14ac:dyDescent="0.2">
      <c r="A565" s="3"/>
      <c r="C565" s="2"/>
    </row>
    <row r="566" spans="1:3" x14ac:dyDescent="0.2">
      <c r="A566" s="3"/>
      <c r="C566" s="2"/>
    </row>
    <row r="567" spans="1:3" x14ac:dyDescent="0.2">
      <c r="A567" s="3"/>
      <c r="C567" s="2"/>
    </row>
    <row r="568" spans="1:3" x14ac:dyDescent="0.2">
      <c r="A568" s="3"/>
      <c r="C568" s="2"/>
    </row>
    <row r="569" spans="1:3" x14ac:dyDescent="0.2">
      <c r="A569" s="3"/>
      <c r="C569" s="2"/>
    </row>
    <row r="570" spans="1:3" x14ac:dyDescent="0.2">
      <c r="A570" s="3"/>
      <c r="C570" s="2"/>
    </row>
    <row r="571" spans="1:3" x14ac:dyDescent="0.2">
      <c r="A571" s="3"/>
      <c r="C571" s="2"/>
    </row>
    <row r="572" spans="1:3" x14ac:dyDescent="0.2">
      <c r="A572" s="3"/>
      <c r="C572" s="2"/>
    </row>
    <row r="573" spans="1:3" x14ac:dyDescent="0.2">
      <c r="A573" s="3"/>
      <c r="C573" s="2"/>
    </row>
    <row r="574" spans="1:3" x14ac:dyDescent="0.2">
      <c r="A574" s="3"/>
      <c r="C574" s="2"/>
    </row>
    <row r="575" spans="1:3" x14ac:dyDescent="0.2">
      <c r="A575" s="3"/>
      <c r="C575" s="2"/>
    </row>
    <row r="576" spans="1:3" x14ac:dyDescent="0.2">
      <c r="A576" s="3"/>
      <c r="C576" s="2"/>
    </row>
    <row r="577" spans="1:3" x14ac:dyDescent="0.2">
      <c r="A577" s="3"/>
      <c r="C577" s="2"/>
    </row>
    <row r="578" spans="1:3" x14ac:dyDescent="0.2">
      <c r="A578" s="3"/>
      <c r="C578" s="2"/>
    </row>
    <row r="579" spans="1:3" x14ac:dyDescent="0.2">
      <c r="A579" s="3"/>
      <c r="C579" s="2"/>
    </row>
    <row r="580" spans="1:3" x14ac:dyDescent="0.2">
      <c r="A580" s="3"/>
      <c r="C580" s="2"/>
    </row>
    <row r="581" spans="1:3" x14ac:dyDescent="0.2">
      <c r="A581" s="3"/>
      <c r="C581" s="2"/>
    </row>
    <row r="582" spans="1:3" x14ac:dyDescent="0.2">
      <c r="A582" s="3"/>
      <c r="C582" s="2"/>
    </row>
    <row r="583" spans="1:3" x14ac:dyDescent="0.2">
      <c r="A583" s="3"/>
      <c r="C583" s="2"/>
    </row>
    <row r="584" spans="1:3" x14ac:dyDescent="0.2">
      <c r="A584" s="3"/>
      <c r="C584" s="2"/>
    </row>
    <row r="585" spans="1:3" x14ac:dyDescent="0.2">
      <c r="A585" s="3"/>
      <c r="C585" s="2"/>
    </row>
    <row r="586" spans="1:3" x14ac:dyDescent="0.2">
      <c r="A586" s="3"/>
      <c r="C586" s="2"/>
    </row>
    <row r="587" spans="1:3" x14ac:dyDescent="0.2">
      <c r="A587" s="3"/>
      <c r="C587" s="2"/>
    </row>
    <row r="588" spans="1:3" x14ac:dyDescent="0.2">
      <c r="A588" s="3"/>
      <c r="C588" s="2"/>
    </row>
    <row r="589" spans="1:3" x14ac:dyDescent="0.2">
      <c r="A589" s="3"/>
      <c r="C589" s="2"/>
    </row>
    <row r="590" spans="1:3" x14ac:dyDescent="0.2">
      <c r="A590" s="3"/>
      <c r="C590" s="2"/>
    </row>
    <row r="591" spans="1:3" x14ac:dyDescent="0.2">
      <c r="A591" s="3"/>
      <c r="C591" s="2"/>
    </row>
    <row r="592" spans="1:3" x14ac:dyDescent="0.2">
      <c r="A592" s="3"/>
      <c r="C592" s="2"/>
    </row>
    <row r="593" spans="1:3" x14ac:dyDescent="0.2">
      <c r="A593" s="3"/>
      <c r="C593" s="2"/>
    </row>
    <row r="594" spans="1:3" x14ac:dyDescent="0.2">
      <c r="A594" s="3"/>
      <c r="C594" s="2"/>
    </row>
    <row r="595" spans="1:3" x14ac:dyDescent="0.2">
      <c r="A595" s="3"/>
      <c r="C595" s="2"/>
    </row>
    <row r="596" spans="1:3" x14ac:dyDescent="0.2">
      <c r="A596" s="3"/>
      <c r="C596" s="2"/>
    </row>
    <row r="597" spans="1:3" x14ac:dyDescent="0.2">
      <c r="A597" s="3"/>
      <c r="C597" s="2"/>
    </row>
    <row r="598" spans="1:3" x14ac:dyDescent="0.2">
      <c r="A598" s="3"/>
      <c r="C598" s="2"/>
    </row>
    <row r="599" spans="1:3" x14ac:dyDescent="0.2">
      <c r="A599" s="3"/>
      <c r="C599" s="2"/>
    </row>
    <row r="600" spans="1:3" x14ac:dyDescent="0.2">
      <c r="A600" s="3"/>
      <c r="C600" s="2"/>
    </row>
    <row r="601" spans="1:3" x14ac:dyDescent="0.2">
      <c r="A601" s="3"/>
      <c r="C601" s="2"/>
    </row>
    <row r="602" spans="1:3" x14ac:dyDescent="0.2">
      <c r="A602" s="3"/>
      <c r="C602" s="2"/>
    </row>
    <row r="603" spans="1:3" x14ac:dyDescent="0.2">
      <c r="A603" s="3"/>
      <c r="C603" s="2"/>
    </row>
    <row r="604" spans="1:3" x14ac:dyDescent="0.2">
      <c r="A604" s="3"/>
      <c r="C604" s="2"/>
    </row>
    <row r="605" spans="1:3" x14ac:dyDescent="0.2">
      <c r="A605" s="3"/>
      <c r="C605" s="2"/>
    </row>
    <row r="606" spans="1:3" x14ac:dyDescent="0.2">
      <c r="A606" s="3"/>
      <c r="C606" s="2"/>
    </row>
    <row r="607" spans="1:3" x14ac:dyDescent="0.2">
      <c r="A607" s="3"/>
      <c r="C607" s="2"/>
    </row>
    <row r="608" spans="1:3" x14ac:dyDescent="0.2">
      <c r="A608" s="3"/>
      <c r="C608" s="2"/>
    </row>
    <row r="609" spans="1:3" x14ac:dyDescent="0.2">
      <c r="A609" s="3"/>
      <c r="C609" s="2"/>
    </row>
    <row r="610" spans="1:3" x14ac:dyDescent="0.2">
      <c r="A610" s="3"/>
      <c r="C610" s="2"/>
    </row>
    <row r="611" spans="1:3" x14ac:dyDescent="0.2">
      <c r="A611" s="3"/>
      <c r="C611" s="2"/>
    </row>
    <row r="612" spans="1:3" x14ac:dyDescent="0.2">
      <c r="A612" s="3"/>
      <c r="C612" s="2"/>
    </row>
    <row r="613" spans="1:3" x14ac:dyDescent="0.2">
      <c r="A613" s="3"/>
      <c r="C613" s="2"/>
    </row>
    <row r="614" spans="1:3" x14ac:dyDescent="0.2">
      <c r="A614" s="3"/>
      <c r="C614" s="2"/>
    </row>
    <row r="615" spans="1:3" x14ac:dyDescent="0.2">
      <c r="A615" s="3"/>
      <c r="C615" s="2"/>
    </row>
    <row r="616" spans="1:3" x14ac:dyDescent="0.2">
      <c r="A616" s="3"/>
      <c r="C616" s="2"/>
    </row>
    <row r="617" spans="1:3" x14ac:dyDescent="0.2">
      <c r="A617" s="3"/>
      <c r="C617" s="2"/>
    </row>
    <row r="618" spans="1:3" x14ac:dyDescent="0.2">
      <c r="A618" s="3"/>
      <c r="C618" s="2"/>
    </row>
    <row r="619" spans="1:3" x14ac:dyDescent="0.2">
      <c r="A619" s="3"/>
      <c r="C619" s="2"/>
    </row>
    <row r="620" spans="1:3" x14ac:dyDescent="0.2">
      <c r="A620" s="3"/>
      <c r="C620" s="2"/>
    </row>
    <row r="621" spans="1:3" x14ac:dyDescent="0.2">
      <c r="A621" s="3"/>
      <c r="C621" s="2"/>
    </row>
    <row r="622" spans="1:3" x14ac:dyDescent="0.2">
      <c r="A622" s="3"/>
      <c r="C622" s="2"/>
    </row>
    <row r="623" spans="1:3" x14ac:dyDescent="0.2">
      <c r="A623" s="3"/>
      <c r="C623" s="2"/>
    </row>
    <row r="624" spans="1:3" x14ac:dyDescent="0.2">
      <c r="A624" s="3"/>
      <c r="C624" s="2"/>
    </row>
    <row r="625" spans="1:3" x14ac:dyDescent="0.2">
      <c r="A625" s="3"/>
      <c r="C625" s="2"/>
    </row>
    <row r="626" spans="1:3" x14ac:dyDescent="0.2">
      <c r="A626" s="3"/>
      <c r="C626" s="2"/>
    </row>
    <row r="627" spans="1:3" x14ac:dyDescent="0.2">
      <c r="A627" s="3"/>
      <c r="C627" s="2"/>
    </row>
    <row r="628" spans="1:3" x14ac:dyDescent="0.2">
      <c r="A628" s="3"/>
      <c r="C628" s="2"/>
    </row>
    <row r="629" spans="1:3" x14ac:dyDescent="0.2">
      <c r="A629" s="3"/>
      <c r="C629" s="2"/>
    </row>
    <row r="630" spans="1:3" x14ac:dyDescent="0.2">
      <c r="A630" s="3"/>
      <c r="C630" s="2"/>
    </row>
    <row r="631" spans="1:3" x14ac:dyDescent="0.2">
      <c r="A631" s="3"/>
      <c r="C631" s="2"/>
    </row>
    <row r="632" spans="1:3" x14ac:dyDescent="0.2">
      <c r="A632" s="3"/>
      <c r="C632" s="2"/>
    </row>
    <row r="633" spans="1:3" x14ac:dyDescent="0.2">
      <c r="A633" s="3"/>
      <c r="C633" s="2"/>
    </row>
    <row r="634" spans="1:3" x14ac:dyDescent="0.2">
      <c r="A634" s="3"/>
      <c r="C634" s="2"/>
    </row>
    <row r="635" spans="1:3" x14ac:dyDescent="0.2">
      <c r="A635" s="3"/>
      <c r="C635" s="2"/>
    </row>
    <row r="636" spans="1:3" x14ac:dyDescent="0.2">
      <c r="A636" s="3"/>
      <c r="C636" s="2"/>
    </row>
    <row r="637" spans="1:3" x14ac:dyDescent="0.2">
      <c r="A637" s="3"/>
      <c r="C637" s="2"/>
    </row>
    <row r="638" spans="1:3" x14ac:dyDescent="0.2">
      <c r="A638" s="3"/>
      <c r="C638" s="2"/>
    </row>
    <row r="639" spans="1:3" x14ac:dyDescent="0.2">
      <c r="A639" s="3"/>
      <c r="C639" s="2"/>
    </row>
    <row r="640" spans="1:3" x14ac:dyDescent="0.2">
      <c r="A640" s="3"/>
      <c r="C640" s="2"/>
    </row>
    <row r="641" spans="1:3" x14ac:dyDescent="0.2">
      <c r="A641" s="3"/>
      <c r="C641" s="2"/>
    </row>
    <row r="642" spans="1:3" x14ac:dyDescent="0.2">
      <c r="A642" s="3"/>
      <c r="C642" s="2"/>
    </row>
    <row r="643" spans="1:3" x14ac:dyDescent="0.2">
      <c r="A643" s="3"/>
      <c r="C643" s="2"/>
    </row>
    <row r="644" spans="1:3" x14ac:dyDescent="0.2">
      <c r="A644" s="3"/>
      <c r="C644" s="2"/>
    </row>
    <row r="645" spans="1:3" x14ac:dyDescent="0.2">
      <c r="A645" s="3"/>
      <c r="C645" s="2"/>
    </row>
    <row r="646" spans="1:3" x14ac:dyDescent="0.2">
      <c r="A646" s="3"/>
      <c r="C646" s="2"/>
    </row>
    <row r="647" spans="1:3" x14ac:dyDescent="0.2">
      <c r="A647" s="3"/>
      <c r="C647" s="2"/>
    </row>
    <row r="648" spans="1:3" x14ac:dyDescent="0.2">
      <c r="A648" s="3"/>
      <c r="C648" s="2"/>
    </row>
    <row r="649" spans="1:3" x14ac:dyDescent="0.2">
      <c r="A649" s="3"/>
      <c r="C649" s="2"/>
    </row>
    <row r="650" spans="1:3" x14ac:dyDescent="0.2">
      <c r="A650" s="3"/>
      <c r="C650" s="2"/>
    </row>
    <row r="651" spans="1:3" x14ac:dyDescent="0.2">
      <c r="A651" s="3"/>
      <c r="C651" s="2"/>
    </row>
    <row r="652" spans="1:3" x14ac:dyDescent="0.2">
      <c r="A652" s="3"/>
      <c r="C652" s="2"/>
    </row>
    <row r="653" spans="1:3" x14ac:dyDescent="0.2">
      <c r="A653" s="3"/>
      <c r="C653" s="2"/>
    </row>
    <row r="654" spans="1:3" x14ac:dyDescent="0.2">
      <c r="A654" s="3"/>
      <c r="C654" s="2"/>
    </row>
    <row r="655" spans="1:3" x14ac:dyDescent="0.2">
      <c r="A655" s="3"/>
      <c r="C655" s="2"/>
    </row>
    <row r="656" spans="1:3" x14ac:dyDescent="0.2">
      <c r="A656" s="3"/>
      <c r="C656" s="2"/>
    </row>
    <row r="657" spans="1:3" x14ac:dyDescent="0.2">
      <c r="A657" s="3"/>
      <c r="C657" s="2"/>
    </row>
    <row r="658" spans="1:3" x14ac:dyDescent="0.2">
      <c r="A658" s="3"/>
      <c r="C658" s="2"/>
    </row>
    <row r="659" spans="1:3" x14ac:dyDescent="0.2">
      <c r="A659" s="3"/>
      <c r="C659" s="2"/>
    </row>
    <row r="660" spans="1:3" x14ac:dyDescent="0.2">
      <c r="A660" s="3"/>
      <c r="C660" s="2"/>
    </row>
    <row r="661" spans="1:3" x14ac:dyDescent="0.2">
      <c r="A661" s="3"/>
      <c r="C661" s="2"/>
    </row>
    <row r="662" spans="1:3" x14ac:dyDescent="0.2">
      <c r="A662" s="3"/>
      <c r="C662" s="2"/>
    </row>
    <row r="663" spans="1:3" x14ac:dyDescent="0.2">
      <c r="A663" s="3"/>
      <c r="C663" s="2"/>
    </row>
    <row r="664" spans="1:3" x14ac:dyDescent="0.2">
      <c r="A664" s="3"/>
      <c r="C664" s="2"/>
    </row>
    <row r="665" spans="1:3" x14ac:dyDescent="0.2">
      <c r="A665" s="3"/>
      <c r="C665" s="2"/>
    </row>
    <row r="666" spans="1:3" x14ac:dyDescent="0.2">
      <c r="A666" s="3"/>
      <c r="C666" s="2"/>
    </row>
    <row r="667" spans="1:3" x14ac:dyDescent="0.2">
      <c r="A667" s="3"/>
      <c r="C667" s="2"/>
    </row>
    <row r="668" spans="1:3" x14ac:dyDescent="0.2">
      <c r="A668" s="3"/>
      <c r="C668" s="2"/>
    </row>
    <row r="669" spans="1:3" x14ac:dyDescent="0.2">
      <c r="A669" s="3"/>
      <c r="C669" s="2"/>
    </row>
    <row r="670" spans="1:3" x14ac:dyDescent="0.2">
      <c r="A670" s="3"/>
      <c r="C670" s="2"/>
    </row>
    <row r="671" spans="1:3" x14ac:dyDescent="0.2">
      <c r="A671" s="3"/>
      <c r="C671" s="2"/>
    </row>
    <row r="672" spans="1:3" x14ac:dyDescent="0.2">
      <c r="A672" s="3"/>
      <c r="C672" s="2"/>
    </row>
    <row r="673" spans="1:3" x14ac:dyDescent="0.2">
      <c r="A673" s="3"/>
      <c r="C673" s="2"/>
    </row>
    <row r="674" spans="1:3" x14ac:dyDescent="0.2">
      <c r="A674" s="3"/>
      <c r="C674" s="2"/>
    </row>
    <row r="675" spans="1:3" x14ac:dyDescent="0.2">
      <c r="A675" s="3"/>
      <c r="C675" s="2"/>
    </row>
    <row r="676" spans="1:3" x14ac:dyDescent="0.2">
      <c r="A676" s="3"/>
      <c r="C676" s="2"/>
    </row>
    <row r="677" spans="1:3" x14ac:dyDescent="0.2">
      <c r="A677" s="3"/>
      <c r="C677" s="2"/>
    </row>
    <row r="678" spans="1:3" x14ac:dyDescent="0.2">
      <c r="A678" s="3"/>
      <c r="C678" s="2"/>
    </row>
    <row r="679" spans="1:3" x14ac:dyDescent="0.2">
      <c r="A679" s="3"/>
      <c r="C679" s="2"/>
    </row>
    <row r="680" spans="1:3" x14ac:dyDescent="0.2">
      <c r="A680" s="3"/>
      <c r="C680" s="2"/>
    </row>
    <row r="681" spans="1:3" x14ac:dyDescent="0.2">
      <c r="A681" s="3"/>
      <c r="C681" s="2"/>
    </row>
    <row r="682" spans="1:3" x14ac:dyDescent="0.2">
      <c r="A682" s="3"/>
      <c r="C682" s="2"/>
    </row>
    <row r="683" spans="1:3" x14ac:dyDescent="0.2">
      <c r="A683" s="3"/>
      <c r="C683" s="2"/>
    </row>
    <row r="684" spans="1:3" x14ac:dyDescent="0.2">
      <c r="A684" s="3"/>
      <c r="C684" s="2"/>
    </row>
    <row r="685" spans="1:3" x14ac:dyDescent="0.2">
      <c r="A685" s="3"/>
      <c r="C685" s="2"/>
    </row>
    <row r="686" spans="1:3" x14ac:dyDescent="0.2">
      <c r="A686" s="3"/>
      <c r="C686" s="2"/>
    </row>
    <row r="687" spans="1:3" x14ac:dyDescent="0.2">
      <c r="A687" s="3"/>
      <c r="C687" s="2"/>
    </row>
    <row r="688" spans="1:3" x14ac:dyDescent="0.2">
      <c r="A688" s="3"/>
      <c r="C688" s="2"/>
    </row>
    <row r="689" spans="1:3" x14ac:dyDescent="0.2">
      <c r="A689" s="3"/>
      <c r="C689" s="2"/>
    </row>
    <row r="690" spans="1:3" x14ac:dyDescent="0.2">
      <c r="A690" s="3"/>
      <c r="C690" s="2"/>
    </row>
    <row r="691" spans="1:3" x14ac:dyDescent="0.2">
      <c r="A691" s="3"/>
      <c r="C691" s="2"/>
    </row>
    <row r="692" spans="1:3" x14ac:dyDescent="0.2">
      <c r="A692" s="3"/>
      <c r="C692" s="2"/>
    </row>
    <row r="693" spans="1:3" x14ac:dyDescent="0.2">
      <c r="A693" s="3"/>
      <c r="C693" s="2"/>
    </row>
    <row r="694" spans="1:3" x14ac:dyDescent="0.2">
      <c r="A694" s="3"/>
      <c r="C694" s="2"/>
    </row>
    <row r="695" spans="1:3" x14ac:dyDescent="0.2">
      <c r="A695" s="3"/>
      <c r="C695" s="2"/>
    </row>
    <row r="696" spans="1:3" x14ac:dyDescent="0.2">
      <c r="A696" s="3"/>
      <c r="C696" s="2"/>
    </row>
    <row r="697" spans="1:3" x14ac:dyDescent="0.2">
      <c r="A697" s="3"/>
      <c r="C697" s="2"/>
    </row>
    <row r="698" spans="1:3" x14ac:dyDescent="0.2">
      <c r="A698" s="3"/>
      <c r="C698" s="2"/>
    </row>
    <row r="699" spans="1:3" x14ac:dyDescent="0.2">
      <c r="A699" s="3"/>
      <c r="C699" s="2"/>
    </row>
    <row r="700" spans="1:3" x14ac:dyDescent="0.2">
      <c r="A700" s="3"/>
      <c r="C700" s="2"/>
    </row>
    <row r="701" spans="1:3" x14ac:dyDescent="0.2">
      <c r="A701" s="3"/>
      <c r="C701" s="2"/>
    </row>
    <row r="702" spans="1:3" x14ac:dyDescent="0.2">
      <c r="A702" s="3"/>
      <c r="C702" s="2"/>
    </row>
    <row r="703" spans="1:3" x14ac:dyDescent="0.2">
      <c r="A703" s="3"/>
      <c r="C703" s="2"/>
    </row>
    <row r="704" spans="1:3" x14ac:dyDescent="0.2">
      <c r="A704" s="3"/>
      <c r="C704" s="2"/>
    </row>
    <row r="705" spans="1:3" x14ac:dyDescent="0.2">
      <c r="A705" s="3"/>
      <c r="C705" s="2"/>
    </row>
    <row r="706" spans="1:3" x14ac:dyDescent="0.2">
      <c r="A706" s="3"/>
      <c r="C706" s="2"/>
    </row>
    <row r="707" spans="1:3" x14ac:dyDescent="0.2">
      <c r="A707" s="3"/>
      <c r="C707" s="2"/>
    </row>
    <row r="708" spans="1:3" x14ac:dyDescent="0.2">
      <c r="A708" s="3"/>
      <c r="C708" s="2"/>
    </row>
    <row r="709" spans="1:3" x14ac:dyDescent="0.2">
      <c r="A709" s="3"/>
      <c r="C709" s="2"/>
    </row>
    <row r="710" spans="1:3" x14ac:dyDescent="0.2">
      <c r="A710" s="3"/>
      <c r="C710" s="2"/>
    </row>
    <row r="711" spans="1:3" x14ac:dyDescent="0.2">
      <c r="A711" s="3"/>
      <c r="C711" s="2"/>
    </row>
    <row r="712" spans="1:3" x14ac:dyDescent="0.2">
      <c r="A712" s="3"/>
      <c r="C712" s="2"/>
    </row>
    <row r="713" spans="1:3" x14ac:dyDescent="0.2">
      <c r="A713" s="3"/>
      <c r="C713" s="2"/>
    </row>
    <row r="714" spans="1:3" x14ac:dyDescent="0.2">
      <c r="A714" s="3"/>
      <c r="C714" s="2"/>
    </row>
    <row r="715" spans="1:3" x14ac:dyDescent="0.2">
      <c r="A715" s="3"/>
      <c r="C715" s="2"/>
    </row>
    <row r="716" spans="1:3" x14ac:dyDescent="0.2">
      <c r="A716" s="3"/>
      <c r="C716" s="2"/>
    </row>
    <row r="717" spans="1:3" x14ac:dyDescent="0.2">
      <c r="A717" s="3"/>
      <c r="C717" s="2"/>
    </row>
    <row r="718" spans="1:3" x14ac:dyDescent="0.2">
      <c r="A718" s="3"/>
      <c r="C718" s="2"/>
    </row>
    <row r="719" spans="1:3" x14ac:dyDescent="0.2">
      <c r="A719" s="3"/>
      <c r="C719" s="2"/>
    </row>
    <row r="720" spans="1:3" x14ac:dyDescent="0.2">
      <c r="A720" s="3"/>
      <c r="C720" s="2"/>
    </row>
    <row r="721" spans="1:3" x14ac:dyDescent="0.2">
      <c r="A721" s="3"/>
      <c r="C721" s="2"/>
    </row>
    <row r="722" spans="1:3" x14ac:dyDescent="0.2">
      <c r="A722" s="3"/>
      <c r="C722" s="2"/>
    </row>
    <row r="723" spans="1:3" x14ac:dyDescent="0.2">
      <c r="A723" s="3"/>
      <c r="C723" s="2"/>
    </row>
    <row r="724" spans="1:3" x14ac:dyDescent="0.2">
      <c r="A724" s="3"/>
      <c r="C724" s="2"/>
    </row>
    <row r="725" spans="1:3" x14ac:dyDescent="0.2">
      <c r="A725" s="3"/>
      <c r="C725" s="2"/>
    </row>
    <row r="726" spans="1:3" x14ac:dyDescent="0.2">
      <c r="A726" s="3"/>
      <c r="C726" s="2"/>
    </row>
    <row r="727" spans="1:3" x14ac:dyDescent="0.2">
      <c r="A727" s="3"/>
      <c r="C727" s="2"/>
    </row>
    <row r="728" spans="1:3" x14ac:dyDescent="0.2">
      <c r="A728" s="3"/>
      <c r="C728" s="2"/>
    </row>
    <row r="729" spans="1:3" x14ac:dyDescent="0.2">
      <c r="A729" s="3"/>
      <c r="C729" s="2"/>
    </row>
    <row r="730" spans="1:3" x14ac:dyDescent="0.2">
      <c r="A730" s="3"/>
      <c r="C730" s="2"/>
    </row>
    <row r="731" spans="1:3" x14ac:dyDescent="0.2">
      <c r="A731" s="3"/>
      <c r="C731" s="2"/>
    </row>
    <row r="732" spans="1:3" x14ac:dyDescent="0.2">
      <c r="A732" s="3"/>
      <c r="C732" s="2"/>
    </row>
    <row r="733" spans="1:3" x14ac:dyDescent="0.2">
      <c r="A733" s="3"/>
      <c r="C733" s="2"/>
    </row>
    <row r="734" spans="1:3" x14ac:dyDescent="0.2">
      <c r="A734" s="3"/>
      <c r="C734" s="2"/>
    </row>
    <row r="735" spans="1:3" x14ac:dyDescent="0.2">
      <c r="A735" s="3"/>
      <c r="C735" s="2"/>
    </row>
    <row r="736" spans="1:3" x14ac:dyDescent="0.2">
      <c r="A736" s="3"/>
      <c r="C736" s="2"/>
    </row>
    <row r="737" spans="1:3" x14ac:dyDescent="0.2">
      <c r="A737" s="3"/>
      <c r="C737" s="2"/>
    </row>
    <row r="738" spans="1:3" x14ac:dyDescent="0.2">
      <c r="A738" s="3"/>
      <c r="C738" s="2"/>
    </row>
    <row r="739" spans="1:3" x14ac:dyDescent="0.2">
      <c r="A739" s="3"/>
      <c r="C739" s="2"/>
    </row>
    <row r="740" spans="1:3" x14ac:dyDescent="0.2">
      <c r="A740" s="3"/>
      <c r="C740" s="2"/>
    </row>
    <row r="741" spans="1:3" x14ac:dyDescent="0.2">
      <c r="A741" s="3"/>
      <c r="C741" s="2"/>
    </row>
    <row r="742" spans="1:3" x14ac:dyDescent="0.2">
      <c r="A742" s="3"/>
      <c r="C742" s="2"/>
    </row>
    <row r="743" spans="1:3" x14ac:dyDescent="0.2">
      <c r="A743" s="3"/>
      <c r="C743" s="2"/>
    </row>
    <row r="744" spans="1:3" x14ac:dyDescent="0.2">
      <c r="A744" s="3"/>
      <c r="C744" s="2"/>
    </row>
    <row r="745" spans="1:3" x14ac:dyDescent="0.2">
      <c r="A745" s="3"/>
      <c r="C745" s="2"/>
    </row>
    <row r="746" spans="1:3" x14ac:dyDescent="0.2">
      <c r="A746" s="3"/>
      <c r="C746" s="2"/>
    </row>
    <row r="747" spans="1:3" x14ac:dyDescent="0.2">
      <c r="A747" s="3"/>
      <c r="C747" s="2"/>
    </row>
    <row r="748" spans="1:3" x14ac:dyDescent="0.2">
      <c r="A748" s="3"/>
      <c r="C748" s="2"/>
    </row>
    <row r="749" spans="1:3" x14ac:dyDescent="0.2">
      <c r="A749" s="3"/>
      <c r="C749" s="2"/>
    </row>
    <row r="750" spans="1:3" x14ac:dyDescent="0.2">
      <c r="A750" s="3"/>
      <c r="C750" s="2"/>
    </row>
    <row r="751" spans="1:3" x14ac:dyDescent="0.2">
      <c r="A751" s="3"/>
      <c r="C751" s="2"/>
    </row>
    <row r="752" spans="1:3" x14ac:dyDescent="0.2">
      <c r="A752" s="3"/>
      <c r="C752" s="2"/>
    </row>
    <row r="753" spans="1:3" x14ac:dyDescent="0.2">
      <c r="A753" s="3"/>
      <c r="C753" s="2"/>
    </row>
    <row r="754" spans="1:3" x14ac:dyDescent="0.2">
      <c r="A754" s="3"/>
      <c r="C754" s="2"/>
    </row>
    <row r="755" spans="1:3" x14ac:dyDescent="0.2">
      <c r="A755" s="3"/>
      <c r="C755" s="2"/>
    </row>
    <row r="756" spans="1:3" x14ac:dyDescent="0.2">
      <c r="A756" s="3"/>
      <c r="C756" s="2"/>
    </row>
    <row r="757" spans="1:3" x14ac:dyDescent="0.2">
      <c r="A757" s="3"/>
      <c r="C757" s="2"/>
    </row>
    <row r="758" spans="1:3" x14ac:dyDescent="0.2">
      <c r="A758" s="3"/>
      <c r="C758" s="2"/>
    </row>
    <row r="759" spans="1:3" x14ac:dyDescent="0.2">
      <c r="A759" s="3"/>
      <c r="C759" s="2"/>
    </row>
    <row r="760" spans="1:3" x14ac:dyDescent="0.2">
      <c r="A760" s="3"/>
      <c r="C760" s="2"/>
    </row>
    <row r="761" spans="1:3" x14ac:dyDescent="0.2">
      <c r="A761" s="3"/>
      <c r="C761" s="2"/>
    </row>
    <row r="762" spans="1:3" x14ac:dyDescent="0.2">
      <c r="A762" s="3"/>
      <c r="C762" s="2"/>
    </row>
    <row r="763" spans="1:3" x14ac:dyDescent="0.2">
      <c r="A763" s="3"/>
      <c r="C763" s="2"/>
    </row>
    <row r="764" spans="1:3" x14ac:dyDescent="0.2">
      <c r="A764" s="3"/>
      <c r="C764" s="2"/>
    </row>
    <row r="765" spans="1:3" x14ac:dyDescent="0.2">
      <c r="A765" s="3"/>
      <c r="C765" s="2"/>
    </row>
    <row r="766" spans="1:3" x14ac:dyDescent="0.2">
      <c r="A766" s="3"/>
      <c r="C766" s="2"/>
    </row>
    <row r="767" spans="1:3" x14ac:dyDescent="0.2">
      <c r="A767" s="3"/>
      <c r="C767" s="2"/>
    </row>
    <row r="768" spans="1:3" x14ac:dyDescent="0.2">
      <c r="A768" s="3"/>
      <c r="C768" s="2"/>
    </row>
    <row r="769" spans="1:3" x14ac:dyDescent="0.2">
      <c r="A769" s="3"/>
      <c r="C769" s="2"/>
    </row>
    <row r="770" spans="1:3" x14ac:dyDescent="0.2">
      <c r="A770" s="3"/>
      <c r="C770" s="2"/>
    </row>
    <row r="771" spans="1:3" x14ac:dyDescent="0.2">
      <c r="A771" s="3"/>
      <c r="C771" s="2"/>
    </row>
    <row r="772" spans="1:3" x14ac:dyDescent="0.2">
      <c r="A772" s="3"/>
      <c r="C772" s="2"/>
    </row>
    <row r="773" spans="1:3" x14ac:dyDescent="0.2">
      <c r="A773" s="3"/>
      <c r="C773" s="2"/>
    </row>
    <row r="774" spans="1:3" x14ac:dyDescent="0.2">
      <c r="A774" s="3"/>
      <c r="C774" s="2"/>
    </row>
    <row r="775" spans="1:3" x14ac:dyDescent="0.2">
      <c r="A775" s="3"/>
      <c r="C775" s="2"/>
    </row>
    <row r="776" spans="1:3" x14ac:dyDescent="0.2">
      <c r="A776" s="3"/>
      <c r="C776" s="2"/>
    </row>
    <row r="777" spans="1:3" x14ac:dyDescent="0.2">
      <c r="A777" s="3"/>
      <c r="C777" s="2"/>
    </row>
    <row r="778" spans="1:3" x14ac:dyDescent="0.2">
      <c r="A778" s="3"/>
      <c r="C778" s="2"/>
    </row>
    <row r="779" spans="1:3" x14ac:dyDescent="0.2">
      <c r="A779" s="3"/>
      <c r="C779" s="2"/>
    </row>
    <row r="780" spans="1:3" x14ac:dyDescent="0.2">
      <c r="A780" s="3"/>
      <c r="C780" s="2"/>
    </row>
    <row r="781" spans="1:3" x14ac:dyDescent="0.2">
      <c r="A781" s="3"/>
      <c r="C781" s="2"/>
    </row>
    <row r="782" spans="1:3" x14ac:dyDescent="0.2">
      <c r="A782" s="3"/>
      <c r="C782" s="2"/>
    </row>
    <row r="783" spans="1:3" x14ac:dyDescent="0.2">
      <c r="A783" s="3"/>
      <c r="C783" s="2"/>
    </row>
    <row r="784" spans="1:3" x14ac:dyDescent="0.2">
      <c r="A784" s="3"/>
      <c r="C784" s="2"/>
    </row>
    <row r="785" spans="1:3" x14ac:dyDescent="0.2">
      <c r="A785" s="3"/>
      <c r="C785" s="2"/>
    </row>
    <row r="786" spans="1:3" x14ac:dyDescent="0.2">
      <c r="A786" s="3"/>
      <c r="C786" s="2"/>
    </row>
    <row r="787" spans="1:3" x14ac:dyDescent="0.2">
      <c r="A787" s="3"/>
      <c r="C787" s="2"/>
    </row>
    <row r="788" spans="1:3" x14ac:dyDescent="0.2">
      <c r="A788" s="3"/>
      <c r="C788" s="2"/>
    </row>
    <row r="789" spans="1:3" x14ac:dyDescent="0.2">
      <c r="A789" s="3"/>
      <c r="C789" s="2"/>
    </row>
    <row r="790" spans="1:3" x14ac:dyDescent="0.2">
      <c r="A790" s="3"/>
      <c r="C790" s="2"/>
    </row>
    <row r="791" spans="1:3" x14ac:dyDescent="0.2">
      <c r="A791" s="3"/>
      <c r="C791" s="2"/>
    </row>
    <row r="792" spans="1:3" x14ac:dyDescent="0.2">
      <c r="A792" s="3"/>
      <c r="C792" s="2"/>
    </row>
    <row r="793" spans="1:3" x14ac:dyDescent="0.2">
      <c r="A793" s="3"/>
      <c r="C793" s="2"/>
    </row>
    <row r="794" spans="1:3" x14ac:dyDescent="0.2">
      <c r="A794" s="3"/>
      <c r="C794" s="2"/>
    </row>
    <row r="795" spans="1:3" x14ac:dyDescent="0.2">
      <c r="A795" s="3"/>
      <c r="C795" s="2"/>
    </row>
    <row r="796" spans="1:3" x14ac:dyDescent="0.2">
      <c r="A796" s="3"/>
      <c r="C796" s="2"/>
    </row>
    <row r="797" spans="1:3" x14ac:dyDescent="0.2">
      <c r="A797" s="3"/>
      <c r="C797" s="2"/>
    </row>
    <row r="798" spans="1:3" x14ac:dyDescent="0.2">
      <c r="A798" s="3"/>
      <c r="C798" s="2"/>
    </row>
    <row r="799" spans="1:3" x14ac:dyDescent="0.2">
      <c r="A799" s="3"/>
      <c r="C799" s="2"/>
    </row>
    <row r="800" spans="1:3" x14ac:dyDescent="0.2">
      <c r="A800" s="3"/>
      <c r="C800" s="2"/>
    </row>
    <row r="801" spans="1:3" x14ac:dyDescent="0.2">
      <c r="A801" s="3"/>
      <c r="C801" s="2"/>
    </row>
    <row r="802" spans="1:3" x14ac:dyDescent="0.2">
      <c r="A802" s="3"/>
      <c r="C802" s="2"/>
    </row>
    <row r="803" spans="1:3" x14ac:dyDescent="0.2">
      <c r="A803" s="3"/>
      <c r="C803" s="2"/>
    </row>
    <row r="804" spans="1:3" x14ac:dyDescent="0.2">
      <c r="A804" s="3"/>
      <c r="C804" s="2"/>
    </row>
    <row r="805" spans="1:3" x14ac:dyDescent="0.2">
      <c r="A805" s="3"/>
      <c r="C805" s="2"/>
    </row>
    <row r="806" spans="1:3" x14ac:dyDescent="0.2">
      <c r="A806" s="3"/>
      <c r="C806" s="2"/>
    </row>
    <row r="807" spans="1:3" x14ac:dyDescent="0.2">
      <c r="A807" s="3"/>
      <c r="C807" s="2"/>
    </row>
    <row r="808" spans="1:3" x14ac:dyDescent="0.2">
      <c r="A808" s="3"/>
      <c r="C808" s="2"/>
    </row>
    <row r="809" spans="1:3" x14ac:dyDescent="0.2">
      <c r="A809" s="3"/>
      <c r="C809" s="2"/>
    </row>
    <row r="810" spans="1:3" x14ac:dyDescent="0.2">
      <c r="A810" s="3"/>
      <c r="C810" s="2"/>
    </row>
    <row r="811" spans="1:3" x14ac:dyDescent="0.2">
      <c r="A811" s="3"/>
      <c r="C811" s="2"/>
    </row>
    <row r="812" spans="1:3" x14ac:dyDescent="0.2">
      <c r="A812" s="3"/>
      <c r="C812" s="2"/>
    </row>
    <row r="813" spans="1:3" x14ac:dyDescent="0.2">
      <c r="A813" s="3"/>
      <c r="C813" s="2"/>
    </row>
    <row r="814" spans="1:3" x14ac:dyDescent="0.2">
      <c r="A814" s="3"/>
      <c r="C814" s="2"/>
    </row>
    <row r="815" spans="1:3" x14ac:dyDescent="0.2">
      <c r="A815" s="3"/>
      <c r="C815" s="2"/>
    </row>
    <row r="816" spans="1:3" x14ac:dyDescent="0.2">
      <c r="A816" s="3"/>
      <c r="C816" s="2"/>
    </row>
    <row r="817" spans="1:3" x14ac:dyDescent="0.2">
      <c r="A817" s="3"/>
      <c r="C817" s="2"/>
    </row>
    <row r="818" spans="1:3" x14ac:dyDescent="0.2">
      <c r="A818" s="3"/>
      <c r="C818" s="2"/>
    </row>
    <row r="819" spans="1:3" x14ac:dyDescent="0.2">
      <c r="A819" s="3"/>
      <c r="C819" s="2"/>
    </row>
    <row r="820" spans="1:3" x14ac:dyDescent="0.2">
      <c r="A820" s="3"/>
      <c r="C820" s="2"/>
    </row>
    <row r="821" spans="1:3" x14ac:dyDescent="0.2">
      <c r="A821" s="3"/>
      <c r="C821" s="2"/>
    </row>
    <row r="822" spans="1:3" x14ac:dyDescent="0.2">
      <c r="A822" s="3"/>
      <c r="C822" s="2"/>
    </row>
    <row r="823" spans="1:3" x14ac:dyDescent="0.2">
      <c r="A823" s="3"/>
      <c r="C823" s="2"/>
    </row>
    <row r="824" spans="1:3" x14ac:dyDescent="0.2">
      <c r="A824" s="3"/>
      <c r="C824" s="2"/>
    </row>
    <row r="825" spans="1:3" x14ac:dyDescent="0.2">
      <c r="A825" s="3"/>
      <c r="C825" s="2"/>
    </row>
    <row r="826" spans="1:3" x14ac:dyDescent="0.2">
      <c r="A826" s="3"/>
      <c r="C826" s="2"/>
    </row>
    <row r="827" spans="1:3" x14ac:dyDescent="0.2">
      <c r="A827" s="3"/>
      <c r="C827" s="2"/>
    </row>
    <row r="828" spans="1:3" x14ac:dyDescent="0.2">
      <c r="A828" s="3"/>
      <c r="C828" s="2"/>
    </row>
    <row r="829" spans="1:3" x14ac:dyDescent="0.2">
      <c r="A829" s="3"/>
      <c r="C829" s="2"/>
    </row>
    <row r="830" spans="1:3" x14ac:dyDescent="0.2">
      <c r="A830" s="3"/>
      <c r="C830" s="2"/>
    </row>
    <row r="831" spans="1:3" x14ac:dyDescent="0.2">
      <c r="A831" s="3"/>
      <c r="C831" s="2"/>
    </row>
    <row r="832" spans="1:3" x14ac:dyDescent="0.2">
      <c r="A832" s="3"/>
      <c r="C832" s="2"/>
    </row>
    <row r="833" spans="1:3" x14ac:dyDescent="0.2">
      <c r="A833" s="3"/>
      <c r="C833" s="2"/>
    </row>
    <row r="834" spans="1:3" x14ac:dyDescent="0.2">
      <c r="A834" s="3"/>
      <c r="C834" s="2"/>
    </row>
    <row r="835" spans="1:3" x14ac:dyDescent="0.2">
      <c r="A835" s="3"/>
      <c r="C835" s="2"/>
    </row>
    <row r="836" spans="1:3" x14ac:dyDescent="0.2">
      <c r="A836" s="3"/>
      <c r="C836" s="2"/>
    </row>
    <row r="837" spans="1:3" x14ac:dyDescent="0.2">
      <c r="A837" s="3"/>
      <c r="C837" s="2"/>
    </row>
    <row r="838" spans="1:3" x14ac:dyDescent="0.2">
      <c r="A838" s="3"/>
      <c r="C838" s="2"/>
    </row>
    <row r="839" spans="1:3" x14ac:dyDescent="0.2">
      <c r="A839" s="3"/>
      <c r="C839" s="2"/>
    </row>
    <row r="840" spans="1:3" x14ac:dyDescent="0.2">
      <c r="A840" s="3"/>
      <c r="C840" s="2"/>
    </row>
    <row r="841" spans="1:3" x14ac:dyDescent="0.2">
      <c r="A841" s="3"/>
      <c r="C841" s="2"/>
    </row>
    <row r="842" spans="1:3" x14ac:dyDescent="0.2">
      <c r="A842" s="3"/>
      <c r="C842" s="2"/>
    </row>
    <row r="843" spans="1:3" x14ac:dyDescent="0.2">
      <c r="A843" s="3"/>
      <c r="C843" s="2"/>
    </row>
    <row r="844" spans="1:3" x14ac:dyDescent="0.2">
      <c r="A844" s="3"/>
      <c r="C844" s="2"/>
    </row>
    <row r="845" spans="1:3" x14ac:dyDescent="0.2">
      <c r="A845" s="3"/>
      <c r="C845" s="2"/>
    </row>
    <row r="846" spans="1:3" x14ac:dyDescent="0.2">
      <c r="A846" s="3"/>
      <c r="C846" s="2"/>
    </row>
    <row r="847" spans="1:3" x14ac:dyDescent="0.2">
      <c r="A847" s="3"/>
      <c r="C847" s="2"/>
    </row>
    <row r="848" spans="1:3" x14ac:dyDescent="0.2">
      <c r="A848" s="3"/>
      <c r="C848" s="2"/>
    </row>
    <row r="849" spans="1:3" x14ac:dyDescent="0.2">
      <c r="A849" s="3"/>
      <c r="C849" s="2"/>
    </row>
    <row r="850" spans="1:3" x14ac:dyDescent="0.2">
      <c r="A850" s="3"/>
      <c r="C850" s="2"/>
    </row>
    <row r="851" spans="1:3" x14ac:dyDescent="0.2">
      <c r="A851" s="3"/>
      <c r="C851" s="2"/>
    </row>
    <row r="852" spans="1:3" x14ac:dyDescent="0.2">
      <c r="A852" s="3"/>
      <c r="C852" s="2"/>
    </row>
    <row r="853" spans="1:3" x14ac:dyDescent="0.2">
      <c r="A853" s="3"/>
      <c r="C853" s="2"/>
    </row>
    <row r="854" spans="1:3" x14ac:dyDescent="0.2">
      <c r="A854" s="3"/>
      <c r="C854" s="2"/>
    </row>
    <row r="855" spans="1:3" x14ac:dyDescent="0.2">
      <c r="A855" s="3"/>
      <c r="C855" s="2"/>
    </row>
    <row r="856" spans="1:3" x14ac:dyDescent="0.2">
      <c r="A856" s="3"/>
      <c r="C856" s="2"/>
    </row>
    <row r="857" spans="1:3" x14ac:dyDescent="0.2">
      <c r="A857" s="3"/>
      <c r="C857" s="2"/>
    </row>
    <row r="858" spans="1:3" x14ac:dyDescent="0.2">
      <c r="A858" s="3"/>
      <c r="C858" s="2"/>
    </row>
    <row r="859" spans="1:3" x14ac:dyDescent="0.2">
      <c r="A859" s="3"/>
      <c r="C859" s="2"/>
    </row>
    <row r="860" spans="1:3" x14ac:dyDescent="0.2">
      <c r="A860" s="3"/>
      <c r="C860" s="2"/>
    </row>
    <row r="861" spans="1:3" x14ac:dyDescent="0.2">
      <c r="A861" s="3"/>
      <c r="C861" s="2"/>
    </row>
    <row r="862" spans="1:3" x14ac:dyDescent="0.2">
      <c r="A862" s="3"/>
      <c r="C862" s="2"/>
    </row>
    <row r="863" spans="1:3" x14ac:dyDescent="0.2">
      <c r="A863" s="3"/>
      <c r="C863" s="2"/>
    </row>
    <row r="864" spans="1:3" x14ac:dyDescent="0.2">
      <c r="A864" s="3"/>
      <c r="C864" s="2"/>
    </row>
    <row r="865" spans="1:3" x14ac:dyDescent="0.2">
      <c r="A865" s="3"/>
      <c r="C865" s="2"/>
    </row>
    <row r="866" spans="1:3" x14ac:dyDescent="0.2">
      <c r="A866" s="3"/>
      <c r="C866" s="2"/>
    </row>
    <row r="867" spans="1:3" x14ac:dyDescent="0.2">
      <c r="A867" s="3"/>
      <c r="C867" s="2"/>
    </row>
    <row r="868" spans="1:3" x14ac:dyDescent="0.2">
      <c r="A868" s="3"/>
      <c r="C868" s="2"/>
    </row>
    <row r="869" spans="1:3" x14ac:dyDescent="0.2">
      <c r="A869" s="3"/>
      <c r="C869" s="2"/>
    </row>
    <row r="870" spans="1:3" x14ac:dyDescent="0.2">
      <c r="A870" s="3"/>
      <c r="C870" s="2"/>
    </row>
    <row r="871" spans="1:3" x14ac:dyDescent="0.2">
      <c r="A871" s="3"/>
      <c r="C871" s="2"/>
    </row>
    <row r="872" spans="1:3" x14ac:dyDescent="0.2">
      <c r="A872" s="3"/>
      <c r="C872" s="2"/>
    </row>
    <row r="873" spans="1:3" x14ac:dyDescent="0.2">
      <c r="A873" s="3"/>
      <c r="C873" s="2"/>
    </row>
    <row r="874" spans="1:3" x14ac:dyDescent="0.2">
      <c r="A874" s="3"/>
      <c r="C874" s="2"/>
    </row>
    <row r="875" spans="1:3" x14ac:dyDescent="0.2">
      <c r="A875" s="3"/>
      <c r="C875" s="2"/>
    </row>
    <row r="876" spans="1:3" x14ac:dyDescent="0.2">
      <c r="A876" s="3"/>
      <c r="C876" s="2"/>
    </row>
    <row r="877" spans="1:3" x14ac:dyDescent="0.2">
      <c r="A877" s="3"/>
      <c r="C877" s="2"/>
    </row>
    <row r="878" spans="1:3" x14ac:dyDescent="0.2">
      <c r="A878" s="3"/>
      <c r="C878" s="2"/>
    </row>
    <row r="879" spans="1:3" x14ac:dyDescent="0.2">
      <c r="A879" s="3"/>
      <c r="C879" s="2"/>
    </row>
    <row r="880" spans="1:3" x14ac:dyDescent="0.2">
      <c r="A880" s="3"/>
      <c r="C880" s="2"/>
    </row>
    <row r="881" spans="1:3" x14ac:dyDescent="0.2">
      <c r="A881" s="3"/>
      <c r="C881" s="2"/>
    </row>
    <row r="882" spans="1:3" x14ac:dyDescent="0.2">
      <c r="A882" s="3"/>
      <c r="C882" s="2"/>
    </row>
    <row r="883" spans="1:3" x14ac:dyDescent="0.2">
      <c r="A883" s="3"/>
      <c r="C883" s="2"/>
    </row>
    <row r="884" spans="1:3" x14ac:dyDescent="0.2">
      <c r="A884" s="3"/>
      <c r="C884" s="2"/>
    </row>
    <row r="885" spans="1:3" x14ac:dyDescent="0.2">
      <c r="A885" s="3"/>
      <c r="C885" s="2"/>
    </row>
    <row r="886" spans="1:3" x14ac:dyDescent="0.2">
      <c r="A886" s="3"/>
      <c r="C886" s="2"/>
    </row>
    <row r="887" spans="1:3" x14ac:dyDescent="0.2">
      <c r="A887" s="3"/>
      <c r="C887" s="2"/>
    </row>
    <row r="888" spans="1:3" x14ac:dyDescent="0.2">
      <c r="A888" s="3"/>
      <c r="C888" s="2"/>
    </row>
    <row r="889" spans="1:3" x14ac:dyDescent="0.2">
      <c r="A889" s="3"/>
      <c r="C889" s="2"/>
    </row>
    <row r="890" spans="1:3" x14ac:dyDescent="0.2">
      <c r="A890" s="3"/>
      <c r="C890" s="2"/>
    </row>
    <row r="891" spans="1:3" x14ac:dyDescent="0.2">
      <c r="A891" s="3"/>
      <c r="C891" s="2"/>
    </row>
    <row r="892" spans="1:3" x14ac:dyDescent="0.2">
      <c r="A892" s="3"/>
      <c r="C892" s="2"/>
    </row>
    <row r="893" spans="1:3" x14ac:dyDescent="0.2">
      <c r="A893" s="3"/>
      <c r="C893" s="2"/>
    </row>
    <row r="894" spans="1:3" x14ac:dyDescent="0.2">
      <c r="A894" s="3"/>
      <c r="C894" s="2"/>
    </row>
    <row r="895" spans="1:3" x14ac:dyDescent="0.2">
      <c r="A895" s="3"/>
      <c r="C895" s="2"/>
    </row>
    <row r="896" spans="1:3" x14ac:dyDescent="0.2">
      <c r="A896" s="3"/>
      <c r="C896" s="2"/>
    </row>
    <row r="897" spans="1:3" x14ac:dyDescent="0.2">
      <c r="A897" s="3"/>
      <c r="C897" s="2"/>
    </row>
    <row r="898" spans="1:3" x14ac:dyDescent="0.2">
      <c r="A898" s="3"/>
      <c r="C898" s="2"/>
    </row>
    <row r="899" spans="1:3" x14ac:dyDescent="0.2">
      <c r="A899" s="3"/>
      <c r="C899" s="2"/>
    </row>
    <row r="900" spans="1:3" x14ac:dyDescent="0.2">
      <c r="A900" s="3"/>
      <c r="C900" s="2"/>
    </row>
    <row r="901" spans="1:3" x14ac:dyDescent="0.2">
      <c r="A901" s="3"/>
      <c r="C901" s="2"/>
    </row>
    <row r="902" spans="1:3" x14ac:dyDescent="0.2">
      <c r="A902" s="3"/>
      <c r="C902" s="2"/>
    </row>
    <row r="903" spans="1:3" x14ac:dyDescent="0.2">
      <c r="A903" s="3"/>
      <c r="C903" s="2"/>
    </row>
    <row r="904" spans="1:3" x14ac:dyDescent="0.2">
      <c r="A904" s="3"/>
      <c r="C904" s="2"/>
    </row>
    <row r="905" spans="1:3" x14ac:dyDescent="0.2">
      <c r="A905" s="3"/>
      <c r="C905" s="2"/>
    </row>
    <row r="906" spans="1:3" x14ac:dyDescent="0.2">
      <c r="A906" s="3"/>
      <c r="C906" s="2"/>
    </row>
    <row r="907" spans="1:3" x14ac:dyDescent="0.2">
      <c r="A907" s="3"/>
      <c r="C907" s="2"/>
    </row>
    <row r="908" spans="1:3" x14ac:dyDescent="0.2">
      <c r="A908" s="3"/>
      <c r="C908" s="2"/>
    </row>
    <row r="909" spans="1:3" x14ac:dyDescent="0.2">
      <c r="A909" s="3"/>
      <c r="C909" s="2"/>
    </row>
    <row r="910" spans="1:3" x14ac:dyDescent="0.2">
      <c r="A910" s="3"/>
      <c r="C910" s="2"/>
    </row>
    <row r="911" spans="1:3" x14ac:dyDescent="0.2">
      <c r="A911" s="3"/>
      <c r="C911" s="2"/>
    </row>
    <row r="912" spans="1:3" x14ac:dyDescent="0.2">
      <c r="A912" s="3"/>
      <c r="C912" s="2"/>
    </row>
    <row r="913" spans="1:3" x14ac:dyDescent="0.2">
      <c r="A913" s="3"/>
      <c r="C913" s="2"/>
    </row>
    <row r="914" spans="1:3" x14ac:dyDescent="0.2">
      <c r="A914" s="3"/>
      <c r="C914" s="2"/>
    </row>
    <row r="915" spans="1:3" x14ac:dyDescent="0.2">
      <c r="A915" s="3"/>
      <c r="C915" s="2"/>
    </row>
    <row r="916" spans="1:3" x14ac:dyDescent="0.2">
      <c r="A916" s="3"/>
      <c r="C916" s="2"/>
    </row>
    <row r="917" spans="1:3" x14ac:dyDescent="0.2">
      <c r="A917" s="3"/>
      <c r="C917" s="2"/>
    </row>
    <row r="918" spans="1:3" x14ac:dyDescent="0.2">
      <c r="A918" s="3"/>
      <c r="C918" s="2"/>
    </row>
    <row r="919" spans="1:3" x14ac:dyDescent="0.2">
      <c r="A919" s="3"/>
      <c r="C919" s="2"/>
    </row>
    <row r="920" spans="1:3" x14ac:dyDescent="0.2">
      <c r="A920" s="3"/>
      <c r="C920" s="2"/>
    </row>
    <row r="921" spans="1:3" x14ac:dyDescent="0.2">
      <c r="A921" s="3"/>
      <c r="C921" s="2"/>
    </row>
    <row r="922" spans="1:3" x14ac:dyDescent="0.2">
      <c r="A922" s="3"/>
      <c r="C922" s="2"/>
    </row>
    <row r="923" spans="1:3" x14ac:dyDescent="0.2">
      <c r="A923" s="3"/>
      <c r="C923" s="2"/>
    </row>
    <row r="924" spans="1:3" x14ac:dyDescent="0.2">
      <c r="A924" s="3"/>
      <c r="C924" s="2"/>
    </row>
    <row r="925" spans="1:3" x14ac:dyDescent="0.2">
      <c r="A925" s="3"/>
      <c r="C925" s="2"/>
    </row>
    <row r="926" spans="1:3" x14ac:dyDescent="0.2">
      <c r="A926" s="3"/>
      <c r="C926" s="2"/>
    </row>
    <row r="927" spans="1:3" x14ac:dyDescent="0.2">
      <c r="A927" s="3"/>
      <c r="C927" s="2"/>
    </row>
    <row r="928" spans="1:3" x14ac:dyDescent="0.2">
      <c r="A928" s="3"/>
      <c r="C928" s="2"/>
    </row>
    <row r="929" spans="1:3" x14ac:dyDescent="0.2">
      <c r="A929" s="3"/>
      <c r="C929" s="2"/>
    </row>
    <row r="930" spans="1:3" x14ac:dyDescent="0.2">
      <c r="A930" s="3"/>
      <c r="C930" s="2"/>
    </row>
    <row r="931" spans="1:3" x14ac:dyDescent="0.2">
      <c r="A931" s="3"/>
      <c r="C931" s="2"/>
    </row>
    <row r="932" spans="1:3" x14ac:dyDescent="0.2">
      <c r="A932" s="3"/>
      <c r="C932" s="2"/>
    </row>
    <row r="933" spans="1:3" x14ac:dyDescent="0.2">
      <c r="A933" s="3"/>
      <c r="C933" s="2"/>
    </row>
    <row r="934" spans="1:3" x14ac:dyDescent="0.2">
      <c r="A934" s="3"/>
      <c r="C934" s="2"/>
    </row>
    <row r="935" spans="1:3" x14ac:dyDescent="0.2">
      <c r="A935" s="3"/>
      <c r="C935" s="2"/>
    </row>
    <row r="936" spans="1:3" x14ac:dyDescent="0.2">
      <c r="A936" s="3"/>
      <c r="C936" s="2"/>
    </row>
    <row r="937" spans="1:3" x14ac:dyDescent="0.2">
      <c r="A937" s="3"/>
      <c r="C937" s="2"/>
    </row>
    <row r="938" spans="1:3" x14ac:dyDescent="0.2">
      <c r="A938" s="3"/>
      <c r="C938" s="2"/>
    </row>
    <row r="939" spans="1:3" x14ac:dyDescent="0.2">
      <c r="A939" s="3"/>
      <c r="C939" s="2"/>
    </row>
    <row r="940" spans="1:3" x14ac:dyDescent="0.2">
      <c r="A940" s="3"/>
      <c r="C940" s="2"/>
    </row>
    <row r="941" spans="1:3" x14ac:dyDescent="0.2">
      <c r="A941" s="3"/>
      <c r="C941" s="2"/>
    </row>
    <row r="942" spans="1:3" x14ac:dyDescent="0.2">
      <c r="A942" s="3"/>
      <c r="C942" s="2"/>
    </row>
    <row r="943" spans="1:3" x14ac:dyDescent="0.2">
      <c r="A943" s="3"/>
      <c r="C943" s="2"/>
    </row>
    <row r="944" spans="1:3" x14ac:dyDescent="0.2">
      <c r="A944" s="3"/>
      <c r="C944" s="2"/>
    </row>
    <row r="945" spans="1:3" x14ac:dyDescent="0.2">
      <c r="A945" s="3"/>
      <c r="C945" s="2"/>
    </row>
    <row r="946" spans="1:3" x14ac:dyDescent="0.2">
      <c r="A946" s="3"/>
      <c r="C946" s="2"/>
    </row>
    <row r="947" spans="1:3" x14ac:dyDescent="0.2">
      <c r="A947" s="3"/>
      <c r="C947" s="2"/>
    </row>
    <row r="948" spans="1:3" x14ac:dyDescent="0.2">
      <c r="A948" s="3"/>
      <c r="C948" s="2"/>
    </row>
    <row r="949" spans="1:3" x14ac:dyDescent="0.2">
      <c r="A949" s="3"/>
      <c r="C949" s="2"/>
    </row>
    <row r="950" spans="1:3" x14ac:dyDescent="0.2">
      <c r="A950" s="3"/>
      <c r="C950" s="2"/>
    </row>
    <row r="951" spans="1:3" x14ac:dyDescent="0.2">
      <c r="A951" s="3"/>
      <c r="C951" s="2"/>
    </row>
    <row r="952" spans="1:3" x14ac:dyDescent="0.2">
      <c r="A952" s="3"/>
      <c r="C952" s="2"/>
    </row>
    <row r="953" spans="1:3" x14ac:dyDescent="0.2">
      <c r="A953" s="3"/>
      <c r="C953" s="2"/>
    </row>
    <row r="954" spans="1:3" x14ac:dyDescent="0.2">
      <c r="A954" s="3"/>
      <c r="C954" s="2"/>
    </row>
    <row r="955" spans="1:3" x14ac:dyDescent="0.2">
      <c r="A955" s="3"/>
      <c r="C955" s="2"/>
    </row>
    <row r="956" spans="1:3" x14ac:dyDescent="0.2">
      <c r="A956" s="3"/>
      <c r="C956" s="2"/>
    </row>
    <row r="957" spans="1:3" x14ac:dyDescent="0.2">
      <c r="A957" s="3"/>
      <c r="C957" s="2"/>
    </row>
    <row r="958" spans="1:3" x14ac:dyDescent="0.2">
      <c r="A958" s="3"/>
      <c r="C958" s="2"/>
    </row>
    <row r="959" spans="1:3" x14ac:dyDescent="0.2">
      <c r="A959" s="3"/>
      <c r="C959" s="2"/>
    </row>
    <row r="960" spans="1:3" x14ac:dyDescent="0.2">
      <c r="A960" s="3"/>
      <c r="C960" s="2"/>
    </row>
    <row r="961" spans="1:3" x14ac:dyDescent="0.2">
      <c r="A961" s="3"/>
      <c r="C961" s="2"/>
    </row>
    <row r="962" spans="1:3" x14ac:dyDescent="0.2">
      <c r="A962" s="3"/>
      <c r="C962" s="2"/>
    </row>
    <row r="963" spans="1:3" x14ac:dyDescent="0.2">
      <c r="A963" s="3"/>
      <c r="C963" s="2"/>
    </row>
    <row r="964" spans="1:3" x14ac:dyDescent="0.2">
      <c r="A964" s="3"/>
      <c r="C964" s="2"/>
    </row>
    <row r="965" spans="1:3" x14ac:dyDescent="0.2">
      <c r="A965" s="3"/>
      <c r="C965" s="2"/>
    </row>
    <row r="966" spans="1:3" x14ac:dyDescent="0.2">
      <c r="A966" s="3"/>
      <c r="C966" s="2"/>
    </row>
    <row r="967" spans="1:3" x14ac:dyDescent="0.2">
      <c r="A967" s="3"/>
      <c r="C967" s="2"/>
    </row>
    <row r="968" spans="1:3" x14ac:dyDescent="0.2">
      <c r="A968" s="3"/>
      <c r="C968" s="2"/>
    </row>
    <row r="969" spans="1:3" x14ac:dyDescent="0.2">
      <c r="A969" s="3"/>
      <c r="C969" s="2"/>
    </row>
    <row r="970" spans="1:3" x14ac:dyDescent="0.2">
      <c r="A970" s="3"/>
      <c r="C970" s="2"/>
    </row>
    <row r="971" spans="1:3" x14ac:dyDescent="0.2">
      <c r="A971" s="3"/>
      <c r="C971" s="2"/>
    </row>
    <row r="972" spans="1:3" x14ac:dyDescent="0.2">
      <c r="A972" s="3"/>
      <c r="C972" s="2"/>
    </row>
    <row r="973" spans="1:3" x14ac:dyDescent="0.2">
      <c r="A973" s="3"/>
      <c r="C973" s="2"/>
    </row>
    <row r="974" spans="1:3" x14ac:dyDescent="0.2">
      <c r="A974" s="3"/>
      <c r="C974" s="2"/>
    </row>
    <row r="975" spans="1:3" x14ac:dyDescent="0.2">
      <c r="A975" s="3"/>
      <c r="C975" s="2"/>
    </row>
    <row r="976" spans="1:3" x14ac:dyDescent="0.2">
      <c r="A976" s="3"/>
      <c r="C976" s="2"/>
    </row>
    <row r="977" spans="1:3" x14ac:dyDescent="0.2">
      <c r="A977" s="3"/>
      <c r="C977" s="2"/>
    </row>
    <row r="978" spans="1:3" x14ac:dyDescent="0.2">
      <c r="A978" s="3"/>
      <c r="C978" s="2"/>
    </row>
    <row r="979" spans="1:3" x14ac:dyDescent="0.2">
      <c r="A979" s="3"/>
      <c r="C979" s="2"/>
    </row>
    <row r="980" spans="1:3" x14ac:dyDescent="0.2">
      <c r="A980" s="3"/>
      <c r="C980" s="2"/>
    </row>
    <row r="981" spans="1:3" x14ac:dyDescent="0.2">
      <c r="A981" s="3"/>
      <c r="C981" s="2"/>
    </row>
    <row r="982" spans="1:3" x14ac:dyDescent="0.2">
      <c r="A982" s="3"/>
      <c r="C982" s="2"/>
    </row>
    <row r="983" spans="1:3" x14ac:dyDescent="0.2">
      <c r="A983" s="3"/>
      <c r="C983" s="2"/>
    </row>
    <row r="984" spans="1:3" x14ac:dyDescent="0.2">
      <c r="A984" s="3"/>
      <c r="C984" s="2"/>
    </row>
    <row r="985" spans="1:3" x14ac:dyDescent="0.2">
      <c r="A985" s="3"/>
      <c r="C985" s="2"/>
    </row>
    <row r="986" spans="1:3" x14ac:dyDescent="0.2">
      <c r="A986" s="3"/>
      <c r="C986" s="2"/>
    </row>
    <row r="987" spans="1:3" x14ac:dyDescent="0.2">
      <c r="A987" s="3"/>
      <c r="C987" s="2"/>
    </row>
    <row r="988" spans="1:3" x14ac:dyDescent="0.2">
      <c r="A988" s="3"/>
      <c r="C988" s="2"/>
    </row>
    <row r="989" spans="1:3" x14ac:dyDescent="0.2">
      <c r="A989" s="3"/>
      <c r="C989" s="2"/>
    </row>
    <row r="990" spans="1:3" x14ac:dyDescent="0.2">
      <c r="A990" s="3"/>
      <c r="C990" s="2"/>
    </row>
    <row r="991" spans="1:3" x14ac:dyDescent="0.2">
      <c r="A991" s="3"/>
      <c r="C991" s="2"/>
    </row>
    <row r="992" spans="1:3" x14ac:dyDescent="0.2">
      <c r="A992" s="3"/>
      <c r="C992" s="2"/>
    </row>
    <row r="993" spans="1:3" x14ac:dyDescent="0.2">
      <c r="A993" s="3"/>
      <c r="C993" s="2"/>
    </row>
    <row r="994" spans="1:3" x14ac:dyDescent="0.2">
      <c r="A994" s="3"/>
      <c r="C994" s="2"/>
    </row>
    <row r="995" spans="1:3" x14ac:dyDescent="0.2">
      <c r="A995" s="3"/>
      <c r="C995" s="2"/>
    </row>
    <row r="996" spans="1:3" x14ac:dyDescent="0.2">
      <c r="A996" s="3"/>
      <c r="C996" s="2"/>
    </row>
    <row r="997" spans="1:3" x14ac:dyDescent="0.2">
      <c r="A997" s="3"/>
      <c r="C997" s="2"/>
    </row>
    <row r="998" spans="1:3" x14ac:dyDescent="0.2">
      <c r="A998" s="3"/>
      <c r="C998" s="2"/>
    </row>
    <row r="999" spans="1:3" x14ac:dyDescent="0.2">
      <c r="A999" s="3"/>
      <c r="C999" s="2"/>
    </row>
    <row r="1000" spans="1:3" x14ac:dyDescent="0.2">
      <c r="A1000" s="3"/>
      <c r="C1000" s="2"/>
    </row>
    <row r="1001" spans="1:3" x14ac:dyDescent="0.2">
      <c r="A1001" s="3"/>
      <c r="C1001" s="2"/>
    </row>
    <row r="1002" spans="1:3" x14ac:dyDescent="0.2">
      <c r="A1002" s="3"/>
      <c r="C1002" s="2"/>
    </row>
    <row r="1003" spans="1:3" x14ac:dyDescent="0.2">
      <c r="A1003" s="3"/>
      <c r="C1003" s="2"/>
    </row>
    <row r="1004" spans="1:3" x14ac:dyDescent="0.2">
      <c r="A1004" s="3"/>
      <c r="C1004" s="2"/>
    </row>
    <row r="1005" spans="1:3" x14ac:dyDescent="0.2">
      <c r="A1005" s="3"/>
      <c r="C1005" s="2"/>
    </row>
    <row r="1006" spans="1:3" x14ac:dyDescent="0.2">
      <c r="A1006" s="3"/>
      <c r="C1006" s="2"/>
    </row>
    <row r="1007" spans="1:3" x14ac:dyDescent="0.2">
      <c r="A1007" s="3"/>
      <c r="C1007" s="2"/>
    </row>
    <row r="1008" spans="1:3" x14ac:dyDescent="0.2">
      <c r="A1008" s="3"/>
      <c r="C1008" s="2"/>
    </row>
    <row r="1009" spans="1:3" x14ac:dyDescent="0.2">
      <c r="A1009" s="3"/>
      <c r="C1009" s="2"/>
    </row>
    <row r="1010" spans="1:3" x14ac:dyDescent="0.2">
      <c r="A1010" s="3"/>
      <c r="C1010" s="2"/>
    </row>
    <row r="1011" spans="1:3" x14ac:dyDescent="0.2">
      <c r="A1011" s="3"/>
      <c r="C1011" s="2"/>
    </row>
    <row r="1012" spans="1:3" x14ac:dyDescent="0.2">
      <c r="A1012" s="3"/>
      <c r="C1012" s="2"/>
    </row>
    <row r="1013" spans="1:3" x14ac:dyDescent="0.2">
      <c r="A1013" s="3"/>
      <c r="C1013" s="2"/>
    </row>
    <row r="1014" spans="1:3" x14ac:dyDescent="0.2">
      <c r="A1014" s="3"/>
      <c r="C1014" s="2"/>
    </row>
    <row r="1015" spans="1:3" x14ac:dyDescent="0.2">
      <c r="A1015" s="3"/>
      <c r="C1015" s="2"/>
    </row>
    <row r="1016" spans="1:3" x14ac:dyDescent="0.2">
      <c r="A1016" s="3"/>
      <c r="C1016" s="2"/>
    </row>
    <row r="1017" spans="1:3" x14ac:dyDescent="0.2">
      <c r="A1017" s="3"/>
      <c r="C1017" s="2"/>
    </row>
    <row r="1018" spans="1:3" x14ac:dyDescent="0.2">
      <c r="A1018" s="3"/>
      <c r="C1018" s="2"/>
    </row>
    <row r="1019" spans="1:3" x14ac:dyDescent="0.2">
      <c r="A1019" s="3"/>
      <c r="C1019" s="2"/>
    </row>
    <row r="1020" spans="1:3" x14ac:dyDescent="0.2">
      <c r="A1020" s="3"/>
      <c r="C1020" s="2"/>
    </row>
    <row r="1021" spans="1:3" x14ac:dyDescent="0.2">
      <c r="A1021" s="3"/>
      <c r="C1021" s="2"/>
    </row>
    <row r="1022" spans="1:3" x14ac:dyDescent="0.2">
      <c r="A1022" s="3"/>
      <c r="C1022" s="2"/>
    </row>
    <row r="1023" spans="1:3" x14ac:dyDescent="0.2">
      <c r="A1023" s="3"/>
      <c r="C1023" s="2"/>
    </row>
    <row r="1024" spans="1:3" x14ac:dyDescent="0.2">
      <c r="A1024" s="3"/>
      <c r="C1024" s="2"/>
    </row>
    <row r="1025" spans="1:3" x14ac:dyDescent="0.2">
      <c r="A1025" s="3"/>
      <c r="C1025" s="2"/>
    </row>
    <row r="1026" spans="1:3" x14ac:dyDescent="0.2">
      <c r="A1026" s="3"/>
      <c r="C1026" s="2"/>
    </row>
    <row r="1027" spans="1:3" x14ac:dyDescent="0.2">
      <c r="A1027" s="3"/>
      <c r="C1027" s="2"/>
    </row>
    <row r="1028" spans="1:3" x14ac:dyDescent="0.2">
      <c r="A1028" s="3"/>
      <c r="C1028" s="2"/>
    </row>
    <row r="1029" spans="1:3" x14ac:dyDescent="0.2">
      <c r="A1029" s="3"/>
      <c r="C1029" s="2"/>
    </row>
    <row r="1030" spans="1:3" x14ac:dyDescent="0.2">
      <c r="A1030" s="3"/>
      <c r="C1030" s="2"/>
    </row>
    <row r="1031" spans="1:3" x14ac:dyDescent="0.2">
      <c r="A1031" s="3"/>
      <c r="C1031" s="2"/>
    </row>
    <row r="1032" spans="1:3" x14ac:dyDescent="0.2">
      <c r="A1032" s="3"/>
      <c r="C1032" s="2"/>
    </row>
    <row r="1033" spans="1:3" x14ac:dyDescent="0.2">
      <c r="A1033" s="3"/>
      <c r="C1033" s="2"/>
    </row>
    <row r="1034" spans="1:3" x14ac:dyDescent="0.2">
      <c r="A1034" s="3"/>
      <c r="C1034" s="2"/>
    </row>
    <row r="1035" spans="1:3" x14ac:dyDescent="0.2">
      <c r="A1035" s="3"/>
      <c r="C1035" s="2"/>
    </row>
    <row r="1036" spans="1:3" x14ac:dyDescent="0.2">
      <c r="A1036" s="3"/>
      <c r="C1036" s="2"/>
    </row>
    <row r="1037" spans="1:3" x14ac:dyDescent="0.2">
      <c r="A1037" s="3"/>
      <c r="C1037" s="2"/>
    </row>
    <row r="1038" spans="1:3" x14ac:dyDescent="0.2">
      <c r="A1038" s="3"/>
      <c r="C1038" s="2"/>
    </row>
    <row r="1039" spans="1:3" x14ac:dyDescent="0.2">
      <c r="A1039" s="3"/>
      <c r="C1039" s="2"/>
    </row>
    <row r="1040" spans="1:3" x14ac:dyDescent="0.2">
      <c r="A1040" s="3"/>
      <c r="C1040" s="2"/>
    </row>
    <row r="1041" spans="1:3" x14ac:dyDescent="0.2">
      <c r="A1041" s="3"/>
      <c r="C1041" s="2"/>
    </row>
    <row r="1042" spans="1:3" x14ac:dyDescent="0.2">
      <c r="A1042" s="3"/>
      <c r="C1042" s="2"/>
    </row>
    <row r="1043" spans="1:3" x14ac:dyDescent="0.2">
      <c r="A1043" s="3"/>
      <c r="C1043" s="2"/>
    </row>
    <row r="1044" spans="1:3" x14ac:dyDescent="0.2">
      <c r="A1044" s="3"/>
      <c r="C1044" s="2"/>
    </row>
    <row r="1045" spans="1:3" x14ac:dyDescent="0.2">
      <c r="A1045" s="3"/>
      <c r="C1045" s="2"/>
    </row>
    <row r="1046" spans="1:3" x14ac:dyDescent="0.2">
      <c r="A1046" s="3"/>
      <c r="C1046" s="2"/>
    </row>
    <row r="1047" spans="1:3" x14ac:dyDescent="0.2">
      <c r="A1047" s="3"/>
      <c r="C1047" s="2"/>
    </row>
    <row r="1048" spans="1:3" x14ac:dyDescent="0.2">
      <c r="A1048" s="3"/>
      <c r="C1048" s="2"/>
    </row>
    <row r="1049" spans="1:3" x14ac:dyDescent="0.2">
      <c r="A1049" s="3"/>
      <c r="C1049" s="2"/>
    </row>
    <row r="1050" spans="1:3" x14ac:dyDescent="0.2">
      <c r="A1050" s="3"/>
      <c r="C1050" s="2"/>
    </row>
    <row r="1051" spans="1:3" x14ac:dyDescent="0.2">
      <c r="A1051" s="3"/>
      <c r="C1051" s="2"/>
    </row>
    <row r="1052" spans="1:3" x14ac:dyDescent="0.2">
      <c r="A1052" s="3"/>
      <c r="C1052" s="2"/>
    </row>
    <row r="1053" spans="1:3" x14ac:dyDescent="0.2">
      <c r="A1053" s="3"/>
      <c r="C1053" s="2"/>
    </row>
    <row r="1054" spans="1:3" x14ac:dyDescent="0.2">
      <c r="A1054" s="3"/>
      <c r="C1054" s="2"/>
    </row>
    <row r="1055" spans="1:3" x14ac:dyDescent="0.2">
      <c r="A1055" s="3"/>
      <c r="C1055" s="2"/>
    </row>
    <row r="1056" spans="1:3" x14ac:dyDescent="0.2">
      <c r="A1056" s="3"/>
      <c r="C1056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Z888"/>
  <sheetViews>
    <sheetView workbookViewId="0">
      <pane ySplit="1" topLeftCell="A2" activePane="bottomLeft" state="frozen"/>
      <selection pane="bottomLeft" activeCell="B3" sqref="B3"/>
    </sheetView>
  </sheetViews>
  <sheetFormatPr defaultColWidth="12.5703125" defaultRowHeight="15.75" customHeight="1" x14ac:dyDescent="0.2"/>
  <cols>
    <col min="3" max="3" width="31.5703125" customWidth="1"/>
    <col min="6" max="6" width="19.140625" customWidth="1"/>
  </cols>
  <sheetData>
    <row r="1" spans="1:26" ht="12.75" x14ac:dyDescent="0.2">
      <c r="A1" s="1"/>
      <c r="B1" s="2" t="s">
        <v>41</v>
      </c>
      <c r="C1" s="2" t="s">
        <v>231</v>
      </c>
      <c r="D1" s="2" t="s">
        <v>232</v>
      </c>
      <c r="E1" s="2" t="s">
        <v>44</v>
      </c>
      <c r="F1" s="2" t="s">
        <v>45</v>
      </c>
    </row>
    <row r="2" spans="1:26" ht="12.75" x14ac:dyDescent="0.2">
      <c r="A2" s="19">
        <v>1</v>
      </c>
      <c r="B2" s="6"/>
      <c r="C2" s="6" t="str">
        <f ca="1">IFERROR(__xludf.DUMMYFUNCTION("query(Events!$X$5:$Z888, ""select Z where X contains '"" &amp; A2 &amp; ""'"", 0)"),"U11B 600m")</f>
        <v>U11B 600m</v>
      </c>
      <c r="D2" s="6" t="str">
        <f t="shared" ref="D2:E2" ca="1" si="0">D3</f>
        <v>U11</v>
      </c>
      <c r="E2" s="6" t="str">
        <f t="shared" ca="1" si="0"/>
        <v>B</v>
      </c>
      <c r="F2" s="20"/>
      <c r="G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5.75" customHeight="1" x14ac:dyDescent="0.2">
      <c r="A3" s="21" t="str">
        <f ca="1">C2</f>
        <v>U11B 600m</v>
      </c>
      <c r="B3" s="5">
        <f ca="1">IFERROR(__xludf.DUMMYFUNCTION("query('1 Wrekin'!$B:$G, ""select B,C,D,E,F where G contains '"" &amp; $C2 &amp; ""'"", 0)"),1)</f>
        <v>1</v>
      </c>
      <c r="C3" s="5" t="str">
        <f ca="1">IFERROR(__xludf.DUMMYFUNCTION("""COMPUTED_VALUE"""),"Tom Griffiths")</f>
        <v>Tom Griffiths</v>
      </c>
      <c r="D3" s="5" t="str">
        <f ca="1">IFERROR(__xludf.DUMMYFUNCTION("""COMPUTED_VALUE"""),"U11")</f>
        <v>U11</v>
      </c>
      <c r="E3" s="5" t="str">
        <f ca="1">IFERROR(__xludf.DUMMYFUNCTION("""COMPUTED_VALUE"""),"B")</f>
        <v>B</v>
      </c>
      <c r="F3" s="7" t="str">
        <f ca="1">IFERROR(__xludf.DUMMYFUNCTION("""COMPUTED_VALUE"""),"Wrekin Harriers")</f>
        <v>Wrekin Harriers</v>
      </c>
    </row>
    <row r="4" spans="1:26" ht="15.75" customHeight="1" x14ac:dyDescent="0.2">
      <c r="A4" s="22" t="str">
        <f ca="1">C2</f>
        <v>U11B 600m</v>
      </c>
      <c r="B4" s="13">
        <f ca="1">IFERROR(__xludf.DUMMYFUNCTION("""COMPUTED_VALUE"""),11)</f>
        <v>11</v>
      </c>
      <c r="C4" s="13" t="str">
        <f ca="1">IFERROR(__xludf.DUMMYFUNCTION("""COMPUTED_VALUE"""),"Charlie Prince")</f>
        <v>Charlie Prince</v>
      </c>
      <c r="D4" s="13" t="str">
        <f ca="1">IFERROR(__xludf.DUMMYFUNCTION("""COMPUTED_VALUE"""),"U11")</f>
        <v>U11</v>
      </c>
      <c r="E4" s="13" t="str">
        <f ca="1">IFERROR(__xludf.DUMMYFUNCTION("""COMPUTED_VALUE"""),"B")</f>
        <v>B</v>
      </c>
      <c r="F4" s="15" t="str">
        <f ca="1">IFERROR(__xludf.DUMMYFUNCTION("""COMPUTED_VALUE"""),"Wrekin Harriers")</f>
        <v>Wrekin Harriers</v>
      </c>
    </row>
    <row r="5" spans="1:26" ht="15.75" customHeight="1" x14ac:dyDescent="0.2">
      <c r="A5" s="23" t="str">
        <f ca="1">C2</f>
        <v>U11B 600m</v>
      </c>
      <c r="B5" s="1">
        <f ca="1">IFERROR(__xludf.DUMMYFUNCTION("query('2 Oswestry'!$B:$G, ""select B,C,D,E,F where G contains '"" &amp; $C2 &amp; ""'"", 0)"),2)</f>
        <v>2</v>
      </c>
      <c r="C5" s="1" t="str">
        <f ca="1">IFERROR(__xludf.DUMMYFUNCTION("""COMPUTED_VALUE"""),"U13B Long Jump")</f>
        <v>U13B Long Jump</v>
      </c>
      <c r="D5" s="1" t="str">
        <f ca="1">IFERROR(__xludf.DUMMYFUNCTION("""COMPUTED_VALUE"""),"U11")</f>
        <v>U11</v>
      </c>
      <c r="E5" s="1" t="str">
        <f ca="1">IFERROR(__xludf.DUMMYFUNCTION("""COMPUTED_VALUE"""),"B")</f>
        <v>B</v>
      </c>
      <c r="F5" s="18" t="str">
        <f ca="1">IFERROR(__xludf.DUMMYFUNCTION("""COMPUTED_VALUE"""),"Oswestry Olympians")</f>
        <v>Oswestry Olympians</v>
      </c>
    </row>
    <row r="6" spans="1:26" ht="15.75" customHeight="1" x14ac:dyDescent="0.2">
      <c r="A6" s="22" t="str">
        <f ca="1">C2</f>
        <v>U11B 600m</v>
      </c>
      <c r="B6" s="13">
        <f ca="1">IFERROR(__xludf.DUMMYFUNCTION("""COMPUTED_VALUE"""),22)</f>
        <v>22</v>
      </c>
      <c r="C6" s="13" t="str">
        <f ca="1">IFERROR(__xludf.DUMMYFUNCTION("""COMPUTED_VALUE"""),"U13G 100m")</f>
        <v>U13G 100m</v>
      </c>
      <c r="D6" s="13" t="str">
        <f ca="1">IFERROR(__xludf.DUMMYFUNCTION("""COMPUTED_VALUE"""),"U11")</f>
        <v>U11</v>
      </c>
      <c r="E6" s="13" t="str">
        <f ca="1">IFERROR(__xludf.DUMMYFUNCTION("""COMPUTED_VALUE"""),"B")</f>
        <v>B</v>
      </c>
      <c r="F6" s="15" t="str">
        <f ca="1">IFERROR(__xludf.DUMMYFUNCTION("""COMPUTED_VALUE"""),"Oswestry Olympians")</f>
        <v>Oswestry Olympians</v>
      </c>
    </row>
    <row r="7" spans="1:26" ht="15.75" customHeight="1" x14ac:dyDescent="0.2">
      <c r="A7" s="23" t="str">
        <f ca="1">C2</f>
        <v>U11B 600m</v>
      </c>
      <c r="B7" s="1">
        <f ca="1">IFERROR(__xludf.DUMMYFUNCTION("query('3 Shrewsbury'!$B:$G, ""select B,C,D,E,F where G contains '"" &amp; $C2 &amp; ""'"", 0)"),3)</f>
        <v>3</v>
      </c>
      <c r="C7" s="1" t="str">
        <f ca="1">IFERROR(__xludf.DUMMYFUNCTION("""COMPUTED_VALUE"""),"U13G 800m")</f>
        <v>U13G 800m</v>
      </c>
      <c r="D7" s="1" t="str">
        <f ca="1">IFERROR(__xludf.DUMMYFUNCTION("""COMPUTED_VALUE"""),"U11")</f>
        <v>U11</v>
      </c>
      <c r="E7" s="1" t="str">
        <f ca="1">IFERROR(__xludf.DUMMYFUNCTION("""COMPUTED_VALUE"""),"B")</f>
        <v>B</v>
      </c>
      <c r="F7" s="18" t="str">
        <f ca="1">IFERROR(__xludf.DUMMYFUNCTION("""COMPUTED_VALUE"""),"Shrewsbury AC")</f>
        <v>Shrewsbury AC</v>
      </c>
    </row>
    <row r="8" spans="1:26" ht="15.75" customHeight="1" x14ac:dyDescent="0.2">
      <c r="A8" s="22" t="str">
        <f ca="1">C2</f>
        <v>U11B 600m</v>
      </c>
      <c r="B8" s="13">
        <f ca="1">IFERROR(__xludf.DUMMYFUNCTION("""COMPUTED_VALUE"""),33)</f>
        <v>33</v>
      </c>
      <c r="C8" s="13" t="str">
        <f ca="1">IFERROR(__xludf.DUMMYFUNCTION("""COMPUTED_VALUE"""),"U13G Long Jump")</f>
        <v>U13G Long Jump</v>
      </c>
      <c r="D8" s="13" t="str">
        <f ca="1">IFERROR(__xludf.DUMMYFUNCTION("""COMPUTED_VALUE"""),"U11")</f>
        <v>U11</v>
      </c>
      <c r="E8" s="13" t="str">
        <f ca="1">IFERROR(__xludf.DUMMYFUNCTION("""COMPUTED_VALUE"""),"B")</f>
        <v>B</v>
      </c>
      <c r="F8" s="15" t="str">
        <f ca="1">IFERROR(__xludf.DUMMYFUNCTION("""COMPUTED_VALUE"""),"Shrewsbury AC")</f>
        <v>Shrewsbury AC</v>
      </c>
    </row>
    <row r="9" spans="1:26" ht="15.75" customHeight="1" x14ac:dyDescent="0.2">
      <c r="A9" s="23" t="str">
        <f ca="1">C2</f>
        <v>U11B 600m</v>
      </c>
      <c r="B9" s="1">
        <f ca="1">IFERROR(__xludf.DUMMYFUNCTION("query('4 Telford'!$B:$G, ""select B,C,D,E,F where G contains '"" &amp; $C2 &amp; ""'"", 0)"),4)</f>
        <v>4</v>
      </c>
      <c r="C9" s="1" t="str">
        <f ca="1">IFERROR(__xludf.DUMMYFUNCTION("""COMPUTED_VALUE"""),"U13G Shot")</f>
        <v>U13G Shot</v>
      </c>
      <c r="D9" s="1" t="str">
        <f ca="1">IFERROR(__xludf.DUMMYFUNCTION("""COMPUTED_VALUE"""),"U11")</f>
        <v>U11</v>
      </c>
      <c r="E9" s="1" t="str">
        <f ca="1">IFERROR(__xludf.DUMMYFUNCTION("""COMPUTED_VALUE"""),"B")</f>
        <v>B</v>
      </c>
      <c r="F9" s="18" t="str">
        <f ca="1">IFERROR(__xludf.DUMMYFUNCTION("""COMPUTED_VALUE"""),"Telford AC")</f>
        <v>Telford AC</v>
      </c>
    </row>
    <row r="10" spans="1:26" ht="15.75" customHeight="1" x14ac:dyDescent="0.2">
      <c r="A10" s="22" t="str">
        <f ca="1">C2</f>
        <v>U11B 600m</v>
      </c>
      <c r="B10" s="13">
        <f ca="1">IFERROR(__xludf.DUMMYFUNCTION("""COMPUTED_VALUE"""),44)</f>
        <v>44</v>
      </c>
      <c r="C10" s="13" t="str">
        <f ca="1">IFERROR(__xludf.DUMMYFUNCTION("""COMPUTED_VALUE"""),"U15B 100m")</f>
        <v>U15B 100m</v>
      </c>
      <c r="D10" s="13" t="str">
        <f ca="1">IFERROR(__xludf.DUMMYFUNCTION("""COMPUTED_VALUE"""),"U11")</f>
        <v>U11</v>
      </c>
      <c r="E10" s="13" t="str">
        <f ca="1">IFERROR(__xludf.DUMMYFUNCTION("""COMPUTED_VALUE"""),"B")</f>
        <v>B</v>
      </c>
      <c r="F10" s="15" t="str">
        <f ca="1">IFERROR(__xludf.DUMMYFUNCTION("""COMPUTED_VALUE"""),"Telford AC")</f>
        <v>Telford AC</v>
      </c>
    </row>
    <row r="11" spans="1:26" ht="15.75" customHeight="1" x14ac:dyDescent="0.2">
      <c r="A11" s="23" t="str">
        <f ca="1">C2</f>
        <v>U11B 600m</v>
      </c>
      <c r="B11" s="1">
        <f ca="1">IFERROR(__xludf.DUMMYFUNCTION("query('5 Wenlock'!$B:$G, ""select B,C,D,E,F where G contains '"" &amp; $C2 &amp; ""'"", 0)"),5)</f>
        <v>5</v>
      </c>
      <c r="C11" s="1" t="str">
        <f ca="1">IFERROR(__xludf.DUMMYFUNCTION("""COMPUTED_VALUE"""),"U15B 800m")</f>
        <v>U15B 800m</v>
      </c>
      <c r="D11" s="1" t="str">
        <f ca="1">IFERROR(__xludf.DUMMYFUNCTION("""COMPUTED_VALUE"""),"U11")</f>
        <v>U11</v>
      </c>
      <c r="E11" s="1" t="str">
        <f ca="1">IFERROR(__xludf.DUMMYFUNCTION("""COMPUTED_VALUE"""),"B")</f>
        <v>B</v>
      </c>
      <c r="F11" s="18" t="str">
        <f ca="1">IFERROR(__xludf.DUMMYFUNCTION("""COMPUTED_VALUE"""),"Wenlock Olympians")</f>
        <v>Wenlock Olympians</v>
      </c>
    </row>
    <row r="12" spans="1:26" ht="15.75" customHeight="1" x14ac:dyDescent="0.2">
      <c r="A12" s="22" t="str">
        <f ca="1">C2</f>
        <v>U11B 600m</v>
      </c>
      <c r="B12" s="13">
        <f ca="1">IFERROR(__xludf.DUMMYFUNCTION("""COMPUTED_VALUE"""),55)</f>
        <v>55</v>
      </c>
      <c r="C12" s="13" t="str">
        <f ca="1">IFERROR(__xludf.DUMMYFUNCTION("""COMPUTED_VALUE"""),"U15B High Jump")</f>
        <v>U15B High Jump</v>
      </c>
      <c r="D12" s="13" t="str">
        <f ca="1">IFERROR(__xludf.DUMMYFUNCTION("""COMPUTED_VALUE"""),"U11")</f>
        <v>U11</v>
      </c>
      <c r="E12" s="13" t="str">
        <f ca="1">IFERROR(__xludf.DUMMYFUNCTION("""COMPUTED_VALUE"""),"B")</f>
        <v>B</v>
      </c>
      <c r="F12" s="15" t="str">
        <f ca="1">IFERROR(__xludf.DUMMYFUNCTION("""COMPUTED_VALUE"""),"Wenlock Olympians")</f>
        <v>Wenlock Olympians</v>
      </c>
    </row>
    <row r="13" spans="1:26" ht="15.75" customHeight="1" x14ac:dyDescent="0.2">
      <c r="A13" s="23" t="str">
        <f ca="1">C2</f>
        <v>U11B 600m</v>
      </c>
      <c r="B13" s="1">
        <f ca="1">IFERROR(__xludf.DUMMYFUNCTION("query('6 Maldwyn'!$B:$G, ""select B,C,D,E,F where G contains '"" &amp; $C2 &amp; ""'"", 0)"),6)</f>
        <v>6</v>
      </c>
      <c r="C13" s="1" t="str">
        <f ca="1">IFERROR(__xludf.DUMMYFUNCTION("""COMPUTED_VALUE"""),"U15G 800m")</f>
        <v>U15G 800m</v>
      </c>
      <c r="D13" s="1" t="str">
        <f ca="1">IFERROR(__xludf.DUMMYFUNCTION("""COMPUTED_VALUE"""),"U11")</f>
        <v>U11</v>
      </c>
      <c r="E13" s="1" t="str">
        <f ca="1">IFERROR(__xludf.DUMMYFUNCTION("""COMPUTED_VALUE"""),"B")</f>
        <v>B</v>
      </c>
      <c r="F13" s="18" t="str">
        <f ca="1">IFERROR(__xludf.DUMMYFUNCTION("""COMPUTED_VALUE"""),"Maldwyn Harriers")</f>
        <v>Maldwyn Harriers</v>
      </c>
    </row>
    <row r="14" spans="1:26" ht="15.75" customHeight="1" x14ac:dyDescent="0.2">
      <c r="A14" s="24" t="str">
        <f ca="1">C2</f>
        <v>U11B 600m</v>
      </c>
      <c r="B14" s="9">
        <f ca="1">IFERROR(__xludf.DUMMYFUNCTION("""COMPUTED_VALUE"""),66)</f>
        <v>66</v>
      </c>
      <c r="C14" s="9" t="str">
        <f ca="1">IFERROR(__xludf.DUMMYFUNCTION("""COMPUTED_VALUE"""),"U17W Shot")</f>
        <v>U17W Shot</v>
      </c>
      <c r="D14" s="9" t="str">
        <f ca="1">IFERROR(__xludf.DUMMYFUNCTION("""COMPUTED_VALUE"""),"U11")</f>
        <v>U11</v>
      </c>
      <c r="E14" s="9" t="str">
        <f ca="1">IFERROR(__xludf.DUMMYFUNCTION("""COMPUTED_VALUE"""),"B")</f>
        <v>B</v>
      </c>
      <c r="F14" s="11" t="str">
        <f ca="1">IFERROR(__xludf.DUMMYFUNCTION("""COMPUTED_VALUE"""),"Maldwyn Harriers")</f>
        <v>Maldwyn Harriers</v>
      </c>
    </row>
    <row r="16" spans="1:26" ht="12.75" x14ac:dyDescent="0.2">
      <c r="A16" s="19">
        <v>2</v>
      </c>
      <c r="B16" s="6"/>
      <c r="C16" s="6" t="str">
        <f ca="1">IFERROR(__xludf.DUMMYFUNCTION("query(Events!$X$5:$Z888, ""select Z where X contains '"" &amp; A16 &amp; ""'"", 0)"),"U11B 75m")</f>
        <v>U11B 75m</v>
      </c>
      <c r="D16" s="6" t="str">
        <f t="shared" ref="D16:E16" ca="1" si="1">D17</f>
        <v>U11</v>
      </c>
      <c r="E16" s="6" t="str">
        <f t="shared" ca="1" si="1"/>
        <v>B</v>
      </c>
      <c r="F16" s="20"/>
    </row>
    <row r="17" spans="1:6" ht="15.75" customHeight="1" x14ac:dyDescent="0.2">
      <c r="A17" s="21" t="str">
        <f ca="1">C16</f>
        <v>U11B 75m</v>
      </c>
      <c r="B17" s="5">
        <f ca="1">IFERROR(__xludf.DUMMYFUNCTION("query('1 Wrekin'!$B:$G, ""select B,C,D,E,F where G contains '"" &amp; $C16 &amp; ""'"", 0)"),1)</f>
        <v>1</v>
      </c>
      <c r="C17" s="5" t="str">
        <f ca="1">IFERROR(__xludf.DUMMYFUNCTION("""COMPUTED_VALUE"""),"Arlo Jones")</f>
        <v>Arlo Jones</v>
      </c>
      <c r="D17" s="5" t="str">
        <f ca="1">IFERROR(__xludf.DUMMYFUNCTION("""COMPUTED_VALUE"""),"U11")</f>
        <v>U11</v>
      </c>
      <c r="E17" s="5" t="str">
        <f ca="1">IFERROR(__xludf.DUMMYFUNCTION("""COMPUTED_VALUE"""),"B")</f>
        <v>B</v>
      </c>
      <c r="F17" s="7" t="str">
        <f ca="1">IFERROR(__xludf.DUMMYFUNCTION("""COMPUTED_VALUE"""),"Wrekin Harriers")</f>
        <v>Wrekin Harriers</v>
      </c>
    </row>
    <row r="18" spans="1:6" ht="15.75" customHeight="1" x14ac:dyDescent="0.2">
      <c r="A18" s="22" t="str">
        <f ca="1">C16</f>
        <v>U11B 75m</v>
      </c>
      <c r="B18" s="13">
        <f ca="1">IFERROR(__xludf.DUMMYFUNCTION("""COMPUTED_VALUE"""),11)</f>
        <v>11</v>
      </c>
      <c r="C18" s="13" t="str">
        <f ca="1">IFERROR(__xludf.DUMMYFUNCTION("""COMPUTED_VALUE"""),"Sammy Bell")</f>
        <v>Sammy Bell</v>
      </c>
      <c r="D18" s="13" t="str">
        <f ca="1">IFERROR(__xludf.DUMMYFUNCTION("""COMPUTED_VALUE"""),"U11")</f>
        <v>U11</v>
      </c>
      <c r="E18" s="13" t="str">
        <f ca="1">IFERROR(__xludf.DUMMYFUNCTION("""COMPUTED_VALUE"""),"B")</f>
        <v>B</v>
      </c>
      <c r="F18" s="15" t="str">
        <f ca="1">IFERROR(__xludf.DUMMYFUNCTION("""COMPUTED_VALUE"""),"Wrekin Harriers")</f>
        <v>Wrekin Harriers</v>
      </c>
    </row>
    <row r="19" spans="1:6" ht="15.75" customHeight="1" x14ac:dyDescent="0.2">
      <c r="A19" s="23" t="str">
        <f ca="1">C16</f>
        <v>U11B 75m</v>
      </c>
      <c r="B19" s="1">
        <f ca="1">IFERROR(__xludf.DUMMYFUNCTION("query('2 Oswestry'!$B:$G, ""select B,C,D,E,F where G contains '"" &amp; $C16 &amp; ""'"", 0)"),2)</f>
        <v>2</v>
      </c>
      <c r="C19" s="1" t="str">
        <f ca="1">IFERROR(__xludf.DUMMYFUNCTION("""COMPUTED_VALUE"""),"U15G 800m")</f>
        <v>U15G 800m</v>
      </c>
      <c r="D19" s="1" t="str">
        <f ca="1">IFERROR(__xludf.DUMMYFUNCTION("""COMPUTED_VALUE"""),"U11")</f>
        <v>U11</v>
      </c>
      <c r="E19" s="1" t="str">
        <f ca="1">IFERROR(__xludf.DUMMYFUNCTION("""COMPUTED_VALUE"""),"B")</f>
        <v>B</v>
      </c>
      <c r="F19" s="18" t="str">
        <f ca="1">IFERROR(__xludf.DUMMYFUNCTION("""COMPUTED_VALUE"""),"Oswestry Olympians")</f>
        <v>Oswestry Olympians</v>
      </c>
    </row>
    <row r="20" spans="1:6" ht="15.75" customHeight="1" x14ac:dyDescent="0.2">
      <c r="A20" s="22" t="str">
        <f ca="1">C16</f>
        <v>U11B 75m</v>
      </c>
      <c r="B20" s="13">
        <f ca="1">IFERROR(__xludf.DUMMYFUNCTION("""COMPUTED_VALUE"""),22)</f>
        <v>22</v>
      </c>
      <c r="C20" s="13" t="str">
        <f ca="1">IFERROR(__xludf.DUMMYFUNCTION("""COMPUTED_VALUE"""),"U15G Long Jump")</f>
        <v>U15G Long Jump</v>
      </c>
      <c r="D20" s="13" t="str">
        <f ca="1">IFERROR(__xludf.DUMMYFUNCTION("""COMPUTED_VALUE"""),"U11")</f>
        <v>U11</v>
      </c>
      <c r="E20" s="13" t="str">
        <f ca="1">IFERROR(__xludf.DUMMYFUNCTION("""COMPUTED_VALUE"""),"B")</f>
        <v>B</v>
      </c>
      <c r="F20" s="15" t="str">
        <f ca="1">IFERROR(__xludf.DUMMYFUNCTION("""COMPUTED_VALUE"""),"Oswestry Olympians")</f>
        <v>Oswestry Olympians</v>
      </c>
    </row>
    <row r="21" spans="1:6" ht="15.75" customHeight="1" x14ac:dyDescent="0.2">
      <c r="A21" s="23" t="str">
        <f ca="1">C16</f>
        <v>U11B 75m</v>
      </c>
      <c r="B21" s="1">
        <f ca="1">IFERROR(__xludf.DUMMYFUNCTION("query('3 Shrewsbury'!$B:$G, ""select B,C,D,E,F where G contains '"" &amp; $C16 &amp; ""'"", 0)"),3)</f>
        <v>3</v>
      </c>
      <c r="C21" s="1" t="str">
        <f ca="1">IFERROR(__xludf.DUMMYFUNCTION("""COMPUTED_VALUE"""),"U15G Shot")</f>
        <v>U15G Shot</v>
      </c>
      <c r="D21" s="1" t="str">
        <f ca="1">IFERROR(__xludf.DUMMYFUNCTION("""COMPUTED_VALUE"""),"U11")</f>
        <v>U11</v>
      </c>
      <c r="E21" s="1" t="str">
        <f ca="1">IFERROR(__xludf.DUMMYFUNCTION("""COMPUTED_VALUE"""),"B")</f>
        <v>B</v>
      </c>
      <c r="F21" s="18" t="str">
        <f ca="1">IFERROR(__xludf.DUMMYFUNCTION("""COMPUTED_VALUE"""),"Shrewsbury AC")</f>
        <v>Shrewsbury AC</v>
      </c>
    </row>
    <row r="22" spans="1:6" ht="15.75" customHeight="1" x14ac:dyDescent="0.2">
      <c r="A22" s="22" t="str">
        <f ca="1">C16</f>
        <v>U11B 75m</v>
      </c>
      <c r="B22" s="13">
        <f ca="1">IFERROR(__xludf.DUMMYFUNCTION("""COMPUTED_VALUE"""),33)</f>
        <v>33</v>
      </c>
      <c r="C22" s="13" t="str">
        <f ca="1">IFERROR(__xludf.DUMMYFUNCTION("""COMPUTED_VALUE"""),"U17M 100m")</f>
        <v>U17M 100m</v>
      </c>
      <c r="D22" s="13" t="str">
        <f ca="1">IFERROR(__xludf.DUMMYFUNCTION("""COMPUTED_VALUE"""),"U11")</f>
        <v>U11</v>
      </c>
      <c r="E22" s="13" t="str">
        <f ca="1">IFERROR(__xludf.DUMMYFUNCTION("""COMPUTED_VALUE"""),"B")</f>
        <v>B</v>
      </c>
      <c r="F22" s="15" t="str">
        <f ca="1">IFERROR(__xludf.DUMMYFUNCTION("""COMPUTED_VALUE"""),"Shrewsbury AC")</f>
        <v>Shrewsbury AC</v>
      </c>
    </row>
    <row r="23" spans="1:6" ht="15.75" customHeight="1" x14ac:dyDescent="0.2">
      <c r="A23" s="23" t="str">
        <f ca="1">C16</f>
        <v>U11B 75m</v>
      </c>
      <c r="B23" s="1">
        <f ca="1">IFERROR(__xludf.DUMMYFUNCTION("query('4 Telford'!$B:$G, ""select B,C,D,E,F where G contains '"" &amp; $C16 &amp; ""'"", 0)"),4)</f>
        <v>4</v>
      </c>
      <c r="C23" s="1" t="str">
        <f ca="1">IFERROR(__xludf.DUMMYFUNCTION("""COMPUTED_VALUE"""),"U17M 800m")</f>
        <v>U17M 800m</v>
      </c>
      <c r="D23" s="1" t="str">
        <f ca="1">IFERROR(__xludf.DUMMYFUNCTION("""COMPUTED_VALUE"""),"U11")</f>
        <v>U11</v>
      </c>
      <c r="E23" s="1" t="str">
        <f ca="1">IFERROR(__xludf.DUMMYFUNCTION("""COMPUTED_VALUE"""),"B")</f>
        <v>B</v>
      </c>
      <c r="F23" s="18" t="str">
        <f ca="1">IFERROR(__xludf.DUMMYFUNCTION("""COMPUTED_VALUE"""),"Telford AC")</f>
        <v>Telford AC</v>
      </c>
    </row>
    <row r="24" spans="1:6" ht="15.75" customHeight="1" x14ac:dyDescent="0.2">
      <c r="A24" s="22" t="str">
        <f ca="1">C16</f>
        <v>U11B 75m</v>
      </c>
      <c r="B24" s="13">
        <f ca="1">IFERROR(__xludf.DUMMYFUNCTION("""COMPUTED_VALUE"""),44)</f>
        <v>44</v>
      </c>
      <c r="C24" s="13" t="str">
        <f ca="1">IFERROR(__xludf.DUMMYFUNCTION("""COMPUTED_VALUE"""),"U17M High Jump")</f>
        <v>U17M High Jump</v>
      </c>
      <c r="D24" s="13" t="str">
        <f ca="1">IFERROR(__xludf.DUMMYFUNCTION("""COMPUTED_VALUE"""),"U11")</f>
        <v>U11</v>
      </c>
      <c r="E24" s="13" t="str">
        <f ca="1">IFERROR(__xludf.DUMMYFUNCTION("""COMPUTED_VALUE"""),"B")</f>
        <v>B</v>
      </c>
      <c r="F24" s="15" t="str">
        <f ca="1">IFERROR(__xludf.DUMMYFUNCTION("""COMPUTED_VALUE"""),"Telford AC")</f>
        <v>Telford AC</v>
      </c>
    </row>
    <row r="25" spans="1:6" ht="12.75" x14ac:dyDescent="0.2">
      <c r="A25" s="23" t="str">
        <f ca="1">C16</f>
        <v>U11B 75m</v>
      </c>
      <c r="B25" s="1">
        <f ca="1">IFERROR(__xludf.DUMMYFUNCTION("query('5 Wenlock'!$B:$G, ""select B,C,D,E,F where G contains '"" &amp; $C16 &amp; ""'"", 0)"),5)</f>
        <v>5</v>
      </c>
      <c r="C25" s="1" t="str">
        <f ca="1">IFERROR(__xludf.DUMMYFUNCTION("""COMPUTED_VALUE"""),"U17M Shot")</f>
        <v>U17M Shot</v>
      </c>
      <c r="D25" s="1" t="str">
        <f ca="1">IFERROR(__xludf.DUMMYFUNCTION("""COMPUTED_VALUE"""),"U11")</f>
        <v>U11</v>
      </c>
      <c r="E25" s="1" t="str">
        <f ca="1">IFERROR(__xludf.DUMMYFUNCTION("""COMPUTED_VALUE"""),"B")</f>
        <v>B</v>
      </c>
      <c r="F25" s="18" t="str">
        <f ca="1">IFERROR(__xludf.DUMMYFUNCTION("""COMPUTED_VALUE"""),"Wenlock Olympians")</f>
        <v>Wenlock Olympians</v>
      </c>
    </row>
    <row r="26" spans="1:6" ht="12.75" x14ac:dyDescent="0.2">
      <c r="A26" s="22" t="str">
        <f ca="1">C16</f>
        <v>U11B 75m</v>
      </c>
      <c r="B26" s="13">
        <f ca="1">IFERROR(__xludf.DUMMYFUNCTION("""COMPUTED_VALUE"""),55)</f>
        <v>55</v>
      </c>
      <c r="C26" s="13" t="str">
        <f ca="1">IFERROR(__xludf.DUMMYFUNCTION("""COMPUTED_VALUE"""),"U17W 100m")</f>
        <v>U17W 100m</v>
      </c>
      <c r="D26" s="13" t="str">
        <f ca="1">IFERROR(__xludf.DUMMYFUNCTION("""COMPUTED_VALUE"""),"U11")</f>
        <v>U11</v>
      </c>
      <c r="E26" s="13" t="str">
        <f ca="1">IFERROR(__xludf.DUMMYFUNCTION("""COMPUTED_VALUE"""),"B")</f>
        <v>B</v>
      </c>
      <c r="F26" s="15" t="str">
        <f ca="1">IFERROR(__xludf.DUMMYFUNCTION("""COMPUTED_VALUE"""),"Wenlock Olympians")</f>
        <v>Wenlock Olympians</v>
      </c>
    </row>
    <row r="27" spans="1:6" ht="12.75" x14ac:dyDescent="0.2">
      <c r="A27" s="23" t="str">
        <f ca="1">C16</f>
        <v>U11B 75m</v>
      </c>
      <c r="B27" s="1">
        <f ca="1">IFERROR(__xludf.DUMMYFUNCTION("query('6 Maldwyn'!$B:$G, ""select B,C,D,E,F where G contains '"" &amp; $C16 &amp; ""'"", 0)"),6)</f>
        <v>6</v>
      </c>
      <c r="C27" s="1" t="str">
        <f ca="1">IFERROR(__xludf.DUMMYFUNCTION("""COMPUTED_VALUE"""),"U17W 800m")</f>
        <v>U17W 800m</v>
      </c>
      <c r="D27" s="1" t="str">
        <f ca="1">IFERROR(__xludf.DUMMYFUNCTION("""COMPUTED_VALUE"""),"U11")</f>
        <v>U11</v>
      </c>
      <c r="E27" s="1" t="str">
        <f ca="1">IFERROR(__xludf.DUMMYFUNCTION("""COMPUTED_VALUE"""),"B")</f>
        <v>B</v>
      </c>
      <c r="F27" s="18" t="str">
        <f ca="1">IFERROR(__xludf.DUMMYFUNCTION("""COMPUTED_VALUE"""),"Maldwyn Harriers")</f>
        <v>Maldwyn Harriers</v>
      </c>
    </row>
    <row r="28" spans="1:6" ht="12.75" x14ac:dyDescent="0.2">
      <c r="A28" s="24" t="str">
        <f ca="1">C16</f>
        <v>U11B 75m</v>
      </c>
      <c r="B28" s="9">
        <f ca="1">IFERROR(__xludf.DUMMYFUNCTION("""COMPUTED_VALUE"""),66)</f>
        <v>66</v>
      </c>
      <c r="C28" s="9"/>
      <c r="D28" s="9" t="str">
        <f ca="1">IFERROR(__xludf.DUMMYFUNCTION("""COMPUTED_VALUE"""),"U11")</f>
        <v>U11</v>
      </c>
      <c r="E28" s="9" t="str">
        <f ca="1">IFERROR(__xludf.DUMMYFUNCTION("""COMPUTED_VALUE"""),"B")</f>
        <v>B</v>
      </c>
      <c r="F28" s="11" t="str">
        <f ca="1">IFERROR(__xludf.DUMMYFUNCTION("""COMPUTED_VALUE"""),"Maldwyn Harriers")</f>
        <v>Maldwyn Harriers</v>
      </c>
    </row>
    <row r="29" spans="1:6" ht="12.75" x14ac:dyDescent="0.2">
      <c r="A29" s="1"/>
      <c r="B29" s="1"/>
      <c r="C29" s="1"/>
      <c r="D29" s="1"/>
      <c r="E29" s="1"/>
      <c r="F29" s="1"/>
    </row>
    <row r="30" spans="1:6" ht="12.75" x14ac:dyDescent="0.2">
      <c r="A30" s="19">
        <v>3</v>
      </c>
      <c r="B30" s="6"/>
      <c r="C30" s="6" t="str">
        <f ca="1">IFERROR(__xludf.DUMMYFUNCTION("query(Events!$X$5:$Z888, ""select Z where X contains '"" &amp; A30 &amp; ""'"", 0)"),"U11B Howler")</f>
        <v>U11B Howler</v>
      </c>
      <c r="D30" s="6" t="str">
        <f t="shared" ref="D30:E30" ca="1" si="2">D31</f>
        <v>U11</v>
      </c>
      <c r="E30" s="6" t="str">
        <f t="shared" ca="1" si="2"/>
        <v>B</v>
      </c>
      <c r="F30" s="20"/>
    </row>
    <row r="31" spans="1:6" ht="12.75" x14ac:dyDescent="0.2">
      <c r="A31" s="21" t="str">
        <f ca="1">C30</f>
        <v>U11B Howler</v>
      </c>
      <c r="B31" s="5">
        <f ca="1">IFERROR(__xludf.DUMMYFUNCTION("query('1 Wrekin'!$B:$G, ""select B,C,D,E,F where G contains '"" &amp; $C30 &amp; ""'"", 0)"),1)</f>
        <v>1</v>
      </c>
      <c r="C31" s="5" t="str">
        <f ca="1">IFERROR(__xludf.DUMMYFUNCTION("""COMPUTED_VALUE"""),"Sammy Bell")</f>
        <v>Sammy Bell</v>
      </c>
      <c r="D31" s="5" t="str">
        <f ca="1">IFERROR(__xludf.DUMMYFUNCTION("""COMPUTED_VALUE"""),"U11")</f>
        <v>U11</v>
      </c>
      <c r="E31" s="5" t="str">
        <f ca="1">IFERROR(__xludf.DUMMYFUNCTION("""COMPUTED_VALUE"""),"B")</f>
        <v>B</v>
      </c>
      <c r="F31" s="7" t="str">
        <f ca="1">IFERROR(__xludf.DUMMYFUNCTION("""COMPUTED_VALUE"""),"Wrekin Harriers")</f>
        <v>Wrekin Harriers</v>
      </c>
    </row>
    <row r="32" spans="1:6" ht="12.75" x14ac:dyDescent="0.2">
      <c r="A32" s="22" t="str">
        <f ca="1">C30</f>
        <v>U11B Howler</v>
      </c>
      <c r="B32" s="13">
        <f ca="1">IFERROR(__xludf.DUMMYFUNCTION("""COMPUTED_VALUE"""),11)</f>
        <v>11</v>
      </c>
      <c r="C32" s="13" t="str">
        <f ca="1">IFERROR(__xludf.DUMMYFUNCTION("""COMPUTED_VALUE"""),"Noah McClure")</f>
        <v>Noah McClure</v>
      </c>
      <c r="D32" s="13" t="str">
        <f ca="1">IFERROR(__xludf.DUMMYFUNCTION("""COMPUTED_VALUE"""),"U11")</f>
        <v>U11</v>
      </c>
      <c r="E32" s="13" t="str">
        <f ca="1">IFERROR(__xludf.DUMMYFUNCTION("""COMPUTED_VALUE"""),"B")</f>
        <v>B</v>
      </c>
      <c r="F32" s="15" t="str">
        <f ca="1">IFERROR(__xludf.DUMMYFUNCTION("""COMPUTED_VALUE"""),"Wrekin Harriers")</f>
        <v>Wrekin Harriers</v>
      </c>
    </row>
    <row r="33" spans="1:6" ht="12.75" x14ac:dyDescent="0.2">
      <c r="A33" s="23" t="str">
        <f ca="1">C30</f>
        <v>U11B Howler</v>
      </c>
      <c r="B33" s="1">
        <f ca="1">IFERROR(__xludf.DUMMYFUNCTION("query('2 Oswestry'!$B:$G, ""select B,C,D,E,F where G contains '"" &amp; $C30 &amp; ""'"", 0)"),2)</f>
        <v>2</v>
      </c>
      <c r="C33" s="1" t="str">
        <f ca="1">IFERROR(__xludf.DUMMYFUNCTION("""COMPUTED_VALUE"""),"U17W High Jump")</f>
        <v>U17W High Jump</v>
      </c>
      <c r="D33" s="1" t="str">
        <f ca="1">IFERROR(__xludf.DUMMYFUNCTION("""COMPUTED_VALUE"""),"U11")</f>
        <v>U11</v>
      </c>
      <c r="E33" s="1" t="str">
        <f ca="1">IFERROR(__xludf.DUMMYFUNCTION("""COMPUTED_VALUE"""),"B")</f>
        <v>B</v>
      </c>
      <c r="F33" s="18" t="str">
        <f ca="1">IFERROR(__xludf.DUMMYFUNCTION("""COMPUTED_VALUE"""),"Oswestry Olympians")</f>
        <v>Oswestry Olympians</v>
      </c>
    </row>
    <row r="34" spans="1:6" ht="12.75" x14ac:dyDescent="0.2">
      <c r="A34" s="22" t="str">
        <f ca="1">C30</f>
        <v>U11B Howler</v>
      </c>
      <c r="B34" s="13">
        <f ca="1">IFERROR(__xludf.DUMMYFUNCTION("""COMPUTED_VALUE"""),22)</f>
        <v>22</v>
      </c>
      <c r="C34" s="13" t="str">
        <f ca="1">IFERROR(__xludf.DUMMYFUNCTION("""COMPUTED_VALUE"""),"U17W Shot")</f>
        <v>U17W Shot</v>
      </c>
      <c r="D34" s="13" t="str">
        <f ca="1">IFERROR(__xludf.DUMMYFUNCTION("""COMPUTED_VALUE"""),"U11")</f>
        <v>U11</v>
      </c>
      <c r="E34" s="13" t="str">
        <f ca="1">IFERROR(__xludf.DUMMYFUNCTION("""COMPUTED_VALUE"""),"B")</f>
        <v>B</v>
      </c>
      <c r="F34" s="15" t="str">
        <f ca="1">IFERROR(__xludf.DUMMYFUNCTION("""COMPUTED_VALUE"""),"Oswestry Olympians")</f>
        <v>Oswestry Olympians</v>
      </c>
    </row>
    <row r="35" spans="1:6" ht="12.75" x14ac:dyDescent="0.2">
      <c r="A35" s="23" t="str">
        <f ca="1">C30</f>
        <v>U11B Howler</v>
      </c>
      <c r="B35" s="1">
        <f ca="1">IFERROR(__xludf.DUMMYFUNCTION("query('3 Shrewsbury'!$B:$G, ""select B,C,D,E,F where G contains '"" &amp; $C30 &amp; ""'"", 0)"),3)</f>
        <v>3</v>
      </c>
      <c r="C35" s="1" t="str">
        <f ca="1">IFERROR(__xludf.DUMMYFUNCTION("""COMPUTED_VALUE"""),"Logan Watkins")</f>
        <v>Logan Watkins</v>
      </c>
      <c r="D35" s="1" t="str">
        <f ca="1">IFERROR(__xludf.DUMMYFUNCTION("""COMPUTED_VALUE"""),"U11")</f>
        <v>U11</v>
      </c>
      <c r="E35" s="1" t="str">
        <f ca="1">IFERROR(__xludf.DUMMYFUNCTION("""COMPUTED_VALUE"""),"B")</f>
        <v>B</v>
      </c>
      <c r="F35" s="18" t="str">
        <f ca="1">IFERROR(__xludf.DUMMYFUNCTION("""COMPUTED_VALUE"""),"Shrewsbury AC")</f>
        <v>Shrewsbury AC</v>
      </c>
    </row>
    <row r="36" spans="1:6" ht="12.75" x14ac:dyDescent="0.2">
      <c r="A36" s="22" t="str">
        <f ca="1">C30</f>
        <v>U11B Howler</v>
      </c>
      <c r="B36" s="13">
        <f ca="1">IFERROR(__xludf.DUMMYFUNCTION("""COMPUTED_VALUE"""),33)</f>
        <v>33</v>
      </c>
      <c r="C36" s="13" t="str">
        <f ca="1">IFERROR(__xludf.DUMMYFUNCTION("""COMPUTED_VALUE"""),"Jacob Parry")</f>
        <v>Jacob Parry</v>
      </c>
      <c r="D36" s="13" t="str">
        <f ca="1">IFERROR(__xludf.DUMMYFUNCTION("""COMPUTED_VALUE"""),"U11")</f>
        <v>U11</v>
      </c>
      <c r="E36" s="13" t="str">
        <f ca="1">IFERROR(__xludf.DUMMYFUNCTION("""COMPUTED_VALUE"""),"B")</f>
        <v>B</v>
      </c>
      <c r="F36" s="15" t="str">
        <f ca="1">IFERROR(__xludf.DUMMYFUNCTION("""COMPUTED_VALUE"""),"Shrewsbury AC")</f>
        <v>Shrewsbury AC</v>
      </c>
    </row>
    <row r="37" spans="1:6" ht="12.75" x14ac:dyDescent="0.2">
      <c r="A37" s="23" t="str">
        <f ca="1">C30</f>
        <v>U11B Howler</v>
      </c>
      <c r="B37" s="1">
        <f ca="1">IFERROR(__xludf.DUMMYFUNCTION("query('4 Telford'!$B:$G, ""select B,C,D,E,F where G contains '"" &amp; $C30 &amp; ""'"", 0)"),4)</f>
        <v>4</v>
      </c>
      <c r="C37" s="1" t="str">
        <f ca="1">IFERROR(__xludf.DUMMYFUNCTION("""COMPUTED_VALUE"""),"Tommy Clarke")</f>
        <v>Tommy Clarke</v>
      </c>
      <c r="D37" s="1" t="str">
        <f ca="1">IFERROR(__xludf.DUMMYFUNCTION("""COMPUTED_VALUE"""),"U11")</f>
        <v>U11</v>
      </c>
      <c r="E37" s="1" t="str">
        <f ca="1">IFERROR(__xludf.DUMMYFUNCTION("""COMPUTED_VALUE"""),"B")</f>
        <v>B</v>
      </c>
      <c r="F37" s="18" t="str">
        <f ca="1">IFERROR(__xludf.DUMMYFUNCTION("""COMPUTED_VALUE"""),"Telford AC")</f>
        <v>Telford AC</v>
      </c>
    </row>
    <row r="38" spans="1:6" ht="12.75" x14ac:dyDescent="0.2">
      <c r="A38" s="22" t="str">
        <f ca="1">C30</f>
        <v>U11B Howler</v>
      </c>
      <c r="B38" s="13">
        <f ca="1">IFERROR(__xludf.DUMMYFUNCTION("""COMPUTED_VALUE"""),44)</f>
        <v>44</v>
      </c>
      <c r="C38" s="13" t="str">
        <f ca="1">IFERROR(__xludf.DUMMYFUNCTION("""COMPUTED_VALUE"""),"William Slow")</f>
        <v>William Slow</v>
      </c>
      <c r="D38" s="13" t="str">
        <f ca="1">IFERROR(__xludf.DUMMYFUNCTION("""COMPUTED_VALUE"""),"U11")</f>
        <v>U11</v>
      </c>
      <c r="E38" s="13" t="str">
        <f ca="1">IFERROR(__xludf.DUMMYFUNCTION("""COMPUTED_VALUE"""),"B")</f>
        <v>B</v>
      </c>
      <c r="F38" s="15" t="str">
        <f ca="1">IFERROR(__xludf.DUMMYFUNCTION("""COMPUTED_VALUE"""),"Telford AC")</f>
        <v>Telford AC</v>
      </c>
    </row>
    <row r="39" spans="1:6" ht="12.75" x14ac:dyDescent="0.2">
      <c r="A39" s="23" t="str">
        <f ca="1">C30</f>
        <v>U11B Howler</v>
      </c>
      <c r="B39" s="1">
        <f ca="1">IFERROR(__xludf.DUMMYFUNCTION("query('5 Wenlock'!$B:$G, ""select B,C,D,E,F where G contains '"" &amp; $C30 &amp; ""'"", 0)"),5)</f>
        <v>5</v>
      </c>
      <c r="C39" s="1" t="str">
        <f ca="1">IFERROR(__xludf.DUMMYFUNCTION("""COMPUTED_VALUE"""),"Bradley Masefield")</f>
        <v>Bradley Masefield</v>
      </c>
      <c r="D39" s="1" t="str">
        <f ca="1">IFERROR(__xludf.DUMMYFUNCTION("""COMPUTED_VALUE"""),"U11")</f>
        <v>U11</v>
      </c>
      <c r="E39" s="1" t="str">
        <f ca="1">IFERROR(__xludf.DUMMYFUNCTION("""COMPUTED_VALUE"""),"B")</f>
        <v>B</v>
      </c>
      <c r="F39" s="18" t="str">
        <f ca="1">IFERROR(__xludf.DUMMYFUNCTION("""COMPUTED_VALUE"""),"Wenlock Olympians")</f>
        <v>Wenlock Olympians</v>
      </c>
    </row>
    <row r="40" spans="1:6" ht="12.75" x14ac:dyDescent="0.2">
      <c r="A40" s="22" t="str">
        <f ca="1">C30</f>
        <v>U11B Howler</v>
      </c>
      <c r="B40" s="13">
        <f ca="1">IFERROR(__xludf.DUMMYFUNCTION("""COMPUTED_VALUE"""),55)</f>
        <v>55</v>
      </c>
      <c r="C40" s="13" t="str">
        <f ca="1">IFERROR(__xludf.DUMMYFUNCTION("""COMPUTED_VALUE"""),"Owen Hart")</f>
        <v>Owen Hart</v>
      </c>
      <c r="D40" s="13" t="str">
        <f ca="1">IFERROR(__xludf.DUMMYFUNCTION("""COMPUTED_VALUE"""),"U11")</f>
        <v>U11</v>
      </c>
      <c r="E40" s="13" t="str">
        <f ca="1">IFERROR(__xludf.DUMMYFUNCTION("""COMPUTED_VALUE"""),"B")</f>
        <v>B</v>
      </c>
      <c r="F40" s="15" t="str">
        <f ca="1">IFERROR(__xludf.DUMMYFUNCTION("""COMPUTED_VALUE"""),"Wenlock Olympians")</f>
        <v>Wenlock Olympians</v>
      </c>
    </row>
    <row r="41" spans="1:6" ht="12.75" x14ac:dyDescent="0.2">
      <c r="A41" s="23" t="str">
        <f ca="1">C30</f>
        <v>U11B Howler</v>
      </c>
      <c r="B41" s="1">
        <f ca="1">IFERROR(__xludf.DUMMYFUNCTION("query('6 Maldwyn'!$B:$G, ""select B,C,D,E,F where G contains '"" &amp; $C30 &amp; ""'"", 0)"),6)</f>
        <v>6</v>
      </c>
      <c r="C41" s="1"/>
      <c r="D41" s="1" t="str">
        <f ca="1">IFERROR(__xludf.DUMMYFUNCTION("""COMPUTED_VALUE"""),"U11")</f>
        <v>U11</v>
      </c>
      <c r="E41" s="1" t="str">
        <f ca="1">IFERROR(__xludf.DUMMYFUNCTION("""COMPUTED_VALUE"""),"B")</f>
        <v>B</v>
      </c>
      <c r="F41" s="18" t="str">
        <f ca="1">IFERROR(__xludf.DUMMYFUNCTION("""COMPUTED_VALUE"""),"Maldwyn Harriers")</f>
        <v>Maldwyn Harriers</v>
      </c>
    </row>
    <row r="42" spans="1:6" ht="12.75" x14ac:dyDescent="0.2">
      <c r="A42" s="24" t="str">
        <f ca="1">C30</f>
        <v>U11B Howler</v>
      </c>
      <c r="B42" s="9">
        <f ca="1">IFERROR(__xludf.DUMMYFUNCTION("""COMPUTED_VALUE"""),66)</f>
        <v>66</v>
      </c>
      <c r="C42" s="9"/>
      <c r="D42" s="9" t="str">
        <f ca="1">IFERROR(__xludf.DUMMYFUNCTION("""COMPUTED_VALUE"""),"U11")</f>
        <v>U11</v>
      </c>
      <c r="E42" s="9" t="str">
        <f ca="1">IFERROR(__xludf.DUMMYFUNCTION("""COMPUTED_VALUE"""),"B")</f>
        <v>B</v>
      </c>
      <c r="F42" s="11" t="str">
        <f ca="1">IFERROR(__xludf.DUMMYFUNCTION("""COMPUTED_VALUE"""),"Maldwyn Harriers")</f>
        <v>Maldwyn Harriers</v>
      </c>
    </row>
    <row r="44" spans="1:6" ht="12.75" x14ac:dyDescent="0.2">
      <c r="A44" s="19">
        <v>4</v>
      </c>
      <c r="B44" s="6"/>
      <c r="C44" s="6" t="str">
        <f ca="1">IFERROR(__xludf.DUMMYFUNCTION("query(Events!$X$5:$Z888, ""select Z where X contains '"" &amp; A44 &amp; ""'"", 0)"),"U11B Long Jump")</f>
        <v>U11B Long Jump</v>
      </c>
      <c r="D44" s="6" t="str">
        <f t="shared" ref="D44:E44" ca="1" si="3">D45</f>
        <v>U11</v>
      </c>
      <c r="E44" s="6" t="str">
        <f t="shared" ca="1" si="3"/>
        <v>B</v>
      </c>
      <c r="F44" s="20"/>
    </row>
    <row r="45" spans="1:6" ht="12.75" x14ac:dyDescent="0.2">
      <c r="A45" s="21" t="str">
        <f ca="1">C44</f>
        <v>U11B Long Jump</v>
      </c>
      <c r="B45" s="5">
        <f ca="1">IFERROR(__xludf.DUMMYFUNCTION("query('1 Wrekin'!$B:$G, ""select B,C,D,E,F where G contains '"" &amp; $C44 &amp; ""'"", 0)"),1)</f>
        <v>1</v>
      </c>
      <c r="C45" s="5" t="str">
        <f ca="1">IFERROR(__xludf.DUMMYFUNCTION("""COMPUTED_VALUE"""),"Tom Griffiths")</f>
        <v>Tom Griffiths</v>
      </c>
      <c r="D45" s="5" t="str">
        <f ca="1">IFERROR(__xludf.DUMMYFUNCTION("""COMPUTED_VALUE"""),"U11")</f>
        <v>U11</v>
      </c>
      <c r="E45" s="5" t="str">
        <f ca="1">IFERROR(__xludf.DUMMYFUNCTION("""COMPUTED_VALUE"""),"B")</f>
        <v>B</v>
      </c>
      <c r="F45" s="7" t="str">
        <f ca="1">IFERROR(__xludf.DUMMYFUNCTION("""COMPUTED_VALUE"""),"Wrekin Harriers")</f>
        <v>Wrekin Harriers</v>
      </c>
    </row>
    <row r="46" spans="1:6" ht="12.75" x14ac:dyDescent="0.2">
      <c r="A46" s="22" t="str">
        <f ca="1">C44</f>
        <v>U11B Long Jump</v>
      </c>
      <c r="B46" s="13">
        <f ca="1">IFERROR(__xludf.DUMMYFUNCTION("""COMPUTED_VALUE"""),11)</f>
        <v>11</v>
      </c>
      <c r="C46" s="13" t="str">
        <f ca="1">IFERROR(__xludf.DUMMYFUNCTION("""COMPUTED_VALUE"""),"Charlie Prince")</f>
        <v>Charlie Prince</v>
      </c>
      <c r="D46" s="13" t="str">
        <f ca="1">IFERROR(__xludf.DUMMYFUNCTION("""COMPUTED_VALUE"""),"U11")</f>
        <v>U11</v>
      </c>
      <c r="E46" s="13" t="str">
        <f ca="1">IFERROR(__xludf.DUMMYFUNCTION("""COMPUTED_VALUE"""),"B")</f>
        <v>B</v>
      </c>
      <c r="F46" s="15" t="str">
        <f ca="1">IFERROR(__xludf.DUMMYFUNCTION("""COMPUTED_VALUE"""),"Wrekin Harriers")</f>
        <v>Wrekin Harriers</v>
      </c>
    </row>
    <row r="47" spans="1:6" ht="12.75" x14ac:dyDescent="0.2">
      <c r="A47" s="23" t="str">
        <f ca="1">C44</f>
        <v>U11B Long Jump</v>
      </c>
      <c r="B47" s="1">
        <f ca="1">IFERROR(__xludf.DUMMYFUNCTION("query('2 Oswestry'!$B:$G, ""select B,C,D,E,F where G contains '"" &amp; $C44 &amp; ""'"", 0)"),2)</f>
        <v>2</v>
      </c>
      <c r="C47" s="1" t="str">
        <f ca="1">IFERROR(__xludf.DUMMYFUNCTION("""COMPUTED_VALUE"""),"Finley Jones")</f>
        <v>Finley Jones</v>
      </c>
      <c r="D47" s="1" t="str">
        <f ca="1">IFERROR(__xludf.DUMMYFUNCTION("""COMPUTED_VALUE"""),"U11")</f>
        <v>U11</v>
      </c>
      <c r="E47" s="1" t="str">
        <f ca="1">IFERROR(__xludf.DUMMYFUNCTION("""COMPUTED_VALUE"""),"B")</f>
        <v>B</v>
      </c>
      <c r="F47" s="18" t="str">
        <f ca="1">IFERROR(__xludf.DUMMYFUNCTION("""COMPUTED_VALUE"""),"Oswestry Olympians")</f>
        <v>Oswestry Olympians</v>
      </c>
    </row>
    <row r="48" spans="1:6" ht="12.75" x14ac:dyDescent="0.2">
      <c r="A48" s="22" t="str">
        <f ca="1">C44</f>
        <v>U11B Long Jump</v>
      </c>
      <c r="B48" s="13">
        <f ca="1">IFERROR(__xludf.DUMMYFUNCTION("""COMPUTED_VALUE"""),22)</f>
        <v>22</v>
      </c>
      <c r="C48" s="13" t="str">
        <f ca="1">IFERROR(__xludf.DUMMYFUNCTION("""COMPUTED_VALUE"""),"William Arran")</f>
        <v>William Arran</v>
      </c>
      <c r="D48" s="13" t="str">
        <f ca="1">IFERROR(__xludf.DUMMYFUNCTION("""COMPUTED_VALUE"""),"U11")</f>
        <v>U11</v>
      </c>
      <c r="E48" s="13" t="str">
        <f ca="1">IFERROR(__xludf.DUMMYFUNCTION("""COMPUTED_VALUE"""),"B")</f>
        <v>B</v>
      </c>
      <c r="F48" s="15" t="str">
        <f ca="1">IFERROR(__xludf.DUMMYFUNCTION("""COMPUTED_VALUE"""),"Oswestry Olympians")</f>
        <v>Oswestry Olympians</v>
      </c>
    </row>
    <row r="49" spans="1:26" ht="12.75" x14ac:dyDescent="0.2">
      <c r="A49" s="23" t="str">
        <f ca="1">C44</f>
        <v>U11B Long Jump</v>
      </c>
      <c r="B49" s="1">
        <f ca="1">IFERROR(__xludf.DUMMYFUNCTION("query('3 Shrewsbury'!$B:$G, ""select B,C,D,E,F where G contains '"" &amp; $C44 &amp; ""'"", 0)"),3)</f>
        <v>3</v>
      </c>
      <c r="C49" s="1" t="str">
        <f ca="1">IFERROR(__xludf.DUMMYFUNCTION("""COMPUTED_VALUE"""),"Jakob Eiben")</f>
        <v>Jakob Eiben</v>
      </c>
      <c r="D49" s="1" t="str">
        <f ca="1">IFERROR(__xludf.DUMMYFUNCTION("""COMPUTED_VALUE"""),"U11")</f>
        <v>U11</v>
      </c>
      <c r="E49" s="1" t="str">
        <f ca="1">IFERROR(__xludf.DUMMYFUNCTION("""COMPUTED_VALUE"""),"B")</f>
        <v>B</v>
      </c>
      <c r="F49" s="18" t="str">
        <f ca="1">IFERROR(__xludf.DUMMYFUNCTION("""COMPUTED_VALUE"""),"Shrewsbury AC")</f>
        <v>Shrewsbury AC</v>
      </c>
    </row>
    <row r="50" spans="1:26" ht="12.75" x14ac:dyDescent="0.2">
      <c r="A50" s="22" t="str">
        <f ca="1">C44</f>
        <v>U11B Long Jump</v>
      </c>
      <c r="B50" s="13">
        <f ca="1">IFERROR(__xludf.DUMMYFUNCTION("""COMPUTED_VALUE"""),33)</f>
        <v>33</v>
      </c>
      <c r="C50" s="13" t="str">
        <f ca="1">IFERROR(__xludf.DUMMYFUNCTION("""COMPUTED_VALUE"""),"Joseph Baldwin")</f>
        <v>Joseph Baldwin</v>
      </c>
      <c r="D50" s="13" t="str">
        <f ca="1">IFERROR(__xludf.DUMMYFUNCTION("""COMPUTED_VALUE"""),"U11")</f>
        <v>U11</v>
      </c>
      <c r="E50" s="13" t="str">
        <f ca="1">IFERROR(__xludf.DUMMYFUNCTION("""COMPUTED_VALUE"""),"B")</f>
        <v>B</v>
      </c>
      <c r="F50" s="15" t="str">
        <f ca="1">IFERROR(__xludf.DUMMYFUNCTION("""COMPUTED_VALUE"""),"Shrewsbury AC")</f>
        <v>Shrewsbury AC</v>
      </c>
    </row>
    <row r="51" spans="1:26" ht="12.75" x14ac:dyDescent="0.2">
      <c r="A51" s="23" t="str">
        <f ca="1">C44</f>
        <v>U11B Long Jump</v>
      </c>
      <c r="B51" s="1">
        <f ca="1">IFERROR(__xludf.DUMMYFUNCTION("query('4 Telford'!$B:$G, ""select B,C,D,E,F where G contains '"" &amp; $C44 &amp; ""'"", 0)"),4)</f>
        <v>4</v>
      </c>
      <c r="C51" s="1" t="str">
        <f ca="1">IFERROR(__xludf.DUMMYFUNCTION("""COMPUTED_VALUE"""),"Tommy Clarke")</f>
        <v>Tommy Clarke</v>
      </c>
      <c r="D51" s="1" t="str">
        <f ca="1">IFERROR(__xludf.DUMMYFUNCTION("""COMPUTED_VALUE"""),"U11")</f>
        <v>U11</v>
      </c>
      <c r="E51" s="1" t="str">
        <f ca="1">IFERROR(__xludf.DUMMYFUNCTION("""COMPUTED_VALUE"""),"B")</f>
        <v>B</v>
      </c>
      <c r="F51" s="18" t="str">
        <f ca="1">IFERROR(__xludf.DUMMYFUNCTION("""COMPUTED_VALUE"""),"Telford AC")</f>
        <v>Telford AC</v>
      </c>
    </row>
    <row r="52" spans="1:26" ht="12.75" x14ac:dyDescent="0.2">
      <c r="A52" s="22" t="str">
        <f ca="1">C44</f>
        <v>U11B Long Jump</v>
      </c>
      <c r="B52" s="13">
        <f ca="1">IFERROR(__xludf.DUMMYFUNCTION("""COMPUTED_VALUE"""),44)</f>
        <v>44</v>
      </c>
      <c r="C52" s="13" t="str">
        <f ca="1">IFERROR(__xludf.DUMMYFUNCTION("""COMPUTED_VALUE"""),"William Slow")</f>
        <v>William Slow</v>
      </c>
      <c r="D52" s="13" t="str">
        <f ca="1">IFERROR(__xludf.DUMMYFUNCTION("""COMPUTED_VALUE"""),"U11")</f>
        <v>U11</v>
      </c>
      <c r="E52" s="13" t="str">
        <f ca="1">IFERROR(__xludf.DUMMYFUNCTION("""COMPUTED_VALUE"""),"B")</f>
        <v>B</v>
      </c>
      <c r="F52" s="15" t="str">
        <f ca="1">IFERROR(__xludf.DUMMYFUNCTION("""COMPUTED_VALUE"""),"Telford AC")</f>
        <v>Telford AC</v>
      </c>
    </row>
    <row r="53" spans="1:26" ht="12.75" x14ac:dyDescent="0.2">
      <c r="A53" s="23" t="str">
        <f ca="1">C44</f>
        <v>U11B Long Jump</v>
      </c>
      <c r="B53" s="1">
        <f ca="1">IFERROR(__xludf.DUMMYFUNCTION("query('5 Wenlock'!$B:$G, ""select B,C,D,E,F where G contains '"" &amp; $C44 &amp; ""'"", 0)"),5)</f>
        <v>5</v>
      </c>
      <c r="C53" s="1" t="str">
        <f ca="1">IFERROR(__xludf.DUMMYFUNCTION("""COMPUTED_VALUE"""),"Eddie Gibbons")</f>
        <v>Eddie Gibbons</v>
      </c>
      <c r="D53" s="1" t="str">
        <f ca="1">IFERROR(__xludf.DUMMYFUNCTION("""COMPUTED_VALUE"""),"U11")</f>
        <v>U11</v>
      </c>
      <c r="E53" s="1" t="str">
        <f ca="1">IFERROR(__xludf.DUMMYFUNCTION("""COMPUTED_VALUE"""),"B")</f>
        <v>B</v>
      </c>
      <c r="F53" s="18" t="str">
        <f ca="1">IFERROR(__xludf.DUMMYFUNCTION("""COMPUTED_VALUE"""),"Wenlock Olympians")</f>
        <v>Wenlock Olympians</v>
      </c>
    </row>
    <row r="54" spans="1:26" ht="12.75" x14ac:dyDescent="0.2">
      <c r="A54" s="22" t="str">
        <f ca="1">C44</f>
        <v>U11B Long Jump</v>
      </c>
      <c r="B54" s="13">
        <f ca="1">IFERROR(__xludf.DUMMYFUNCTION("""COMPUTED_VALUE"""),55)</f>
        <v>55</v>
      </c>
      <c r="C54" s="13" t="str">
        <f ca="1">IFERROR(__xludf.DUMMYFUNCTION("""COMPUTED_VALUE"""),"Fionn Munslow")</f>
        <v>Fionn Munslow</v>
      </c>
      <c r="D54" s="13" t="str">
        <f ca="1">IFERROR(__xludf.DUMMYFUNCTION("""COMPUTED_VALUE"""),"U11")</f>
        <v>U11</v>
      </c>
      <c r="E54" s="13" t="str">
        <f ca="1">IFERROR(__xludf.DUMMYFUNCTION("""COMPUTED_VALUE"""),"B")</f>
        <v>B</v>
      </c>
      <c r="F54" s="15" t="str">
        <f ca="1">IFERROR(__xludf.DUMMYFUNCTION("""COMPUTED_VALUE"""),"Wenlock Olympians")</f>
        <v>Wenlock Olympians</v>
      </c>
    </row>
    <row r="55" spans="1:26" ht="12.75" x14ac:dyDescent="0.2">
      <c r="A55" s="23" t="str">
        <f ca="1">C44</f>
        <v>U11B Long Jump</v>
      </c>
      <c r="B55" s="1">
        <f ca="1">IFERROR(__xludf.DUMMYFUNCTION("query('6 Maldwyn'!$B:$G, ""select B,C,D,E,F where G contains '"" &amp; $C44 &amp; ""'"", 0)"),6)</f>
        <v>6</v>
      </c>
      <c r="C55" s="1"/>
      <c r="D55" s="1" t="str">
        <f ca="1">IFERROR(__xludf.DUMMYFUNCTION("""COMPUTED_VALUE"""),"U11")</f>
        <v>U11</v>
      </c>
      <c r="E55" s="1" t="str">
        <f ca="1">IFERROR(__xludf.DUMMYFUNCTION("""COMPUTED_VALUE"""),"B")</f>
        <v>B</v>
      </c>
      <c r="F55" s="18" t="str">
        <f ca="1">IFERROR(__xludf.DUMMYFUNCTION("""COMPUTED_VALUE"""),"Maldwyn Harriers")</f>
        <v>Maldwyn Harriers</v>
      </c>
    </row>
    <row r="56" spans="1:26" ht="12.75" x14ac:dyDescent="0.2">
      <c r="A56" s="24" t="str">
        <f ca="1">C44</f>
        <v>U11B Long Jump</v>
      </c>
      <c r="B56" s="9">
        <f ca="1">IFERROR(__xludf.DUMMYFUNCTION("""COMPUTED_VALUE"""),66)</f>
        <v>66</v>
      </c>
      <c r="C56" s="9"/>
      <c r="D56" s="9" t="str">
        <f ca="1">IFERROR(__xludf.DUMMYFUNCTION("""COMPUTED_VALUE"""),"U11")</f>
        <v>U11</v>
      </c>
      <c r="E56" s="9" t="str">
        <f ca="1">IFERROR(__xludf.DUMMYFUNCTION("""COMPUTED_VALUE"""),"B")</f>
        <v>B</v>
      </c>
      <c r="F56" s="11" t="str">
        <f ca="1">IFERROR(__xludf.DUMMYFUNCTION("""COMPUTED_VALUE"""),"Maldwyn Harriers")</f>
        <v>Maldwyn Harriers</v>
      </c>
    </row>
    <row r="58" spans="1:26" ht="12.75" x14ac:dyDescent="0.2">
      <c r="A58" s="19">
        <v>5</v>
      </c>
      <c r="B58" s="6"/>
      <c r="C58" s="6" t="str">
        <f ca="1">IFERROR(__xludf.DUMMYFUNCTION("query(Events!$X$5:$Z888, ""select Z where X contains '"" &amp; A58 &amp; ""'"", 0)"),"U11G 600m")</f>
        <v>U11G 600m</v>
      </c>
      <c r="D58" s="6" t="str">
        <f t="shared" ref="D58:E58" ca="1" si="4">D59</f>
        <v>U11</v>
      </c>
      <c r="E58" s="6" t="str">
        <f t="shared" ca="1" si="4"/>
        <v>G</v>
      </c>
      <c r="F58" s="20"/>
      <c r="G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21" t="str">
        <f ca="1">C58</f>
        <v>U11G 600m</v>
      </c>
      <c r="B59" s="5">
        <f ca="1">IFERROR(__xludf.DUMMYFUNCTION("query('1 Wrekin'!$B:$G, ""select B,C,D,E,F where G contains '"" &amp; $C58 &amp; ""'"", 0)"),1)</f>
        <v>1</v>
      </c>
      <c r="C59" s="5" t="str">
        <f ca="1">IFERROR(__xludf.DUMMYFUNCTION("""COMPUTED_VALUE"""),"Beatrice Banks")</f>
        <v>Beatrice Banks</v>
      </c>
      <c r="D59" s="5" t="str">
        <f ca="1">IFERROR(__xludf.DUMMYFUNCTION("""COMPUTED_VALUE"""),"U11")</f>
        <v>U11</v>
      </c>
      <c r="E59" s="5" t="str">
        <f ca="1">IFERROR(__xludf.DUMMYFUNCTION("""COMPUTED_VALUE"""),"G")</f>
        <v>G</v>
      </c>
      <c r="F59" s="7" t="str">
        <f ca="1">IFERROR(__xludf.DUMMYFUNCTION("""COMPUTED_VALUE"""),"Wrekin Harriers")</f>
        <v>Wrekin Harriers</v>
      </c>
    </row>
    <row r="60" spans="1:26" ht="12.75" x14ac:dyDescent="0.2">
      <c r="A60" s="22" t="str">
        <f ca="1">C58</f>
        <v>U11G 600m</v>
      </c>
      <c r="B60" s="13">
        <f ca="1">IFERROR(__xludf.DUMMYFUNCTION("""COMPUTED_VALUE"""),11)</f>
        <v>11</v>
      </c>
      <c r="C60" s="13" t="str">
        <f ca="1">IFERROR(__xludf.DUMMYFUNCTION("""COMPUTED_VALUE"""),"Tilly Taylor")</f>
        <v>Tilly Taylor</v>
      </c>
      <c r="D60" s="13" t="str">
        <f ca="1">IFERROR(__xludf.DUMMYFUNCTION("""COMPUTED_VALUE"""),"U11")</f>
        <v>U11</v>
      </c>
      <c r="E60" s="13" t="str">
        <f ca="1">IFERROR(__xludf.DUMMYFUNCTION("""COMPUTED_VALUE"""),"G")</f>
        <v>G</v>
      </c>
      <c r="F60" s="15" t="str">
        <f ca="1">IFERROR(__xludf.DUMMYFUNCTION("""COMPUTED_VALUE"""),"Wrekin Harriers")</f>
        <v>Wrekin Harriers</v>
      </c>
    </row>
    <row r="61" spans="1:26" ht="12.75" x14ac:dyDescent="0.2">
      <c r="A61" s="23" t="str">
        <f ca="1">C58</f>
        <v>U11G 600m</v>
      </c>
      <c r="B61" s="1">
        <f ca="1">IFERROR(__xludf.DUMMYFUNCTION("query('2 Oswestry'!$B:$G, ""select B,C,D,E,F where G contains '"" &amp; $C58 &amp; ""'"", 0)"),2)</f>
        <v>2</v>
      </c>
      <c r="C61" s="1" t="str">
        <f ca="1">IFERROR(__xludf.DUMMYFUNCTION("""COMPUTED_VALUE"""),"Evie Griffiths")</f>
        <v>Evie Griffiths</v>
      </c>
      <c r="D61" s="1" t="str">
        <f ca="1">IFERROR(__xludf.DUMMYFUNCTION("""COMPUTED_VALUE"""),"U11")</f>
        <v>U11</v>
      </c>
      <c r="E61" s="1" t="str">
        <f ca="1">IFERROR(__xludf.DUMMYFUNCTION("""COMPUTED_VALUE"""),"G")</f>
        <v>G</v>
      </c>
      <c r="F61" s="18" t="str">
        <f ca="1">IFERROR(__xludf.DUMMYFUNCTION("""COMPUTED_VALUE"""),"Oswestry Olympians")</f>
        <v>Oswestry Olympians</v>
      </c>
    </row>
    <row r="62" spans="1:26" ht="12.75" x14ac:dyDescent="0.2">
      <c r="A62" s="22" t="str">
        <f ca="1">C58</f>
        <v>U11G 600m</v>
      </c>
      <c r="B62" s="13">
        <f ca="1">IFERROR(__xludf.DUMMYFUNCTION("""COMPUTED_VALUE"""),22)</f>
        <v>22</v>
      </c>
      <c r="C62" s="13" t="str">
        <f ca="1">IFERROR(__xludf.DUMMYFUNCTION("""COMPUTED_VALUE"""),"Autumn McGivern")</f>
        <v>Autumn McGivern</v>
      </c>
      <c r="D62" s="13" t="str">
        <f ca="1">IFERROR(__xludf.DUMMYFUNCTION("""COMPUTED_VALUE"""),"U11")</f>
        <v>U11</v>
      </c>
      <c r="E62" s="13" t="str">
        <f ca="1">IFERROR(__xludf.DUMMYFUNCTION("""COMPUTED_VALUE"""),"G")</f>
        <v>G</v>
      </c>
      <c r="F62" s="15" t="str">
        <f ca="1">IFERROR(__xludf.DUMMYFUNCTION("""COMPUTED_VALUE"""),"Oswestry Olympians")</f>
        <v>Oswestry Olympians</v>
      </c>
    </row>
    <row r="63" spans="1:26" ht="12.75" x14ac:dyDescent="0.2">
      <c r="A63" s="23" t="str">
        <f ca="1">C58</f>
        <v>U11G 600m</v>
      </c>
      <c r="B63" s="1">
        <f ca="1">IFERROR(__xludf.DUMMYFUNCTION("query('3 Shrewsbury'!$B:$G, ""select B,C,D,E,F where G contains '"" &amp; $C58 &amp; ""'"", 0)"),3)</f>
        <v>3</v>
      </c>
      <c r="C63" s="1" t="str">
        <f ca="1">IFERROR(__xludf.DUMMYFUNCTION("""COMPUTED_VALUE"""),"Roni Kohring")</f>
        <v>Roni Kohring</v>
      </c>
      <c r="D63" s="1" t="str">
        <f ca="1">IFERROR(__xludf.DUMMYFUNCTION("""COMPUTED_VALUE"""),"U11")</f>
        <v>U11</v>
      </c>
      <c r="E63" s="1" t="str">
        <f ca="1">IFERROR(__xludf.DUMMYFUNCTION("""COMPUTED_VALUE"""),"G")</f>
        <v>G</v>
      </c>
      <c r="F63" s="18" t="str">
        <f ca="1">IFERROR(__xludf.DUMMYFUNCTION("""COMPUTED_VALUE"""),"Shrewsbury AC")</f>
        <v>Shrewsbury AC</v>
      </c>
    </row>
    <row r="64" spans="1:26" ht="12.75" x14ac:dyDescent="0.2">
      <c r="A64" s="22" t="str">
        <f ca="1">C58</f>
        <v>U11G 600m</v>
      </c>
      <c r="B64" s="13">
        <f ca="1">IFERROR(__xludf.DUMMYFUNCTION("""COMPUTED_VALUE"""),33)</f>
        <v>33</v>
      </c>
      <c r="C64" s="13" t="str">
        <f ca="1">IFERROR(__xludf.DUMMYFUNCTION("""COMPUTED_VALUE"""),"Eva Ward")</f>
        <v>Eva Ward</v>
      </c>
      <c r="D64" s="13" t="str">
        <f ca="1">IFERROR(__xludf.DUMMYFUNCTION("""COMPUTED_VALUE"""),"U11")</f>
        <v>U11</v>
      </c>
      <c r="E64" s="13" t="str">
        <f ca="1">IFERROR(__xludf.DUMMYFUNCTION("""COMPUTED_VALUE"""),"G")</f>
        <v>G</v>
      </c>
      <c r="F64" s="15" t="str">
        <f ca="1">IFERROR(__xludf.DUMMYFUNCTION("""COMPUTED_VALUE"""),"Shrewsbury AC")</f>
        <v>Shrewsbury AC</v>
      </c>
    </row>
    <row r="65" spans="1:6" ht="12.75" x14ac:dyDescent="0.2">
      <c r="A65" s="23" t="str">
        <f ca="1">C58</f>
        <v>U11G 600m</v>
      </c>
      <c r="B65" s="1">
        <f ca="1">IFERROR(__xludf.DUMMYFUNCTION("query('4 Telford'!$B:$G, ""select B,C,D,E,F where G contains '"" &amp; $C58 &amp; ""'"", 0)"),4)</f>
        <v>4</v>
      </c>
      <c r="C65" s="1" t="str">
        <f ca="1">IFERROR(__xludf.DUMMYFUNCTION("""COMPUTED_VALUE"""),"Lily Lewis")</f>
        <v>Lily Lewis</v>
      </c>
      <c r="D65" s="1" t="str">
        <f ca="1">IFERROR(__xludf.DUMMYFUNCTION("""COMPUTED_VALUE"""),"U11")</f>
        <v>U11</v>
      </c>
      <c r="E65" s="1" t="str">
        <f ca="1">IFERROR(__xludf.DUMMYFUNCTION("""COMPUTED_VALUE"""),"G")</f>
        <v>G</v>
      </c>
      <c r="F65" s="18" t="str">
        <f ca="1">IFERROR(__xludf.DUMMYFUNCTION("""COMPUTED_VALUE"""),"Telford AC")</f>
        <v>Telford AC</v>
      </c>
    </row>
    <row r="66" spans="1:6" ht="12.75" x14ac:dyDescent="0.2">
      <c r="A66" s="22" t="str">
        <f ca="1">C58</f>
        <v>U11G 600m</v>
      </c>
      <c r="B66" s="13">
        <f ca="1">IFERROR(__xludf.DUMMYFUNCTION("""COMPUTED_VALUE"""),44)</f>
        <v>44</v>
      </c>
      <c r="C66" s="13" t="str">
        <f ca="1">IFERROR(__xludf.DUMMYFUNCTION("""COMPUTED_VALUE"""),"Beau-Elizabeth Thompson")</f>
        <v>Beau-Elizabeth Thompson</v>
      </c>
      <c r="D66" s="13" t="str">
        <f ca="1">IFERROR(__xludf.DUMMYFUNCTION("""COMPUTED_VALUE"""),"U11")</f>
        <v>U11</v>
      </c>
      <c r="E66" s="13" t="str">
        <f ca="1">IFERROR(__xludf.DUMMYFUNCTION("""COMPUTED_VALUE"""),"G")</f>
        <v>G</v>
      </c>
      <c r="F66" s="15" t="str">
        <f ca="1">IFERROR(__xludf.DUMMYFUNCTION("""COMPUTED_VALUE"""),"Telford AC")</f>
        <v>Telford AC</v>
      </c>
    </row>
    <row r="67" spans="1:6" ht="12.75" x14ac:dyDescent="0.2">
      <c r="A67" s="23" t="str">
        <f ca="1">C58</f>
        <v>U11G 600m</v>
      </c>
      <c r="B67" s="1">
        <f ca="1">IFERROR(__xludf.DUMMYFUNCTION("query('5 Wenlock'!$B:$G, ""select B,C,D,E,F where G contains '"" &amp; $C58 &amp; ""'"", 0)"),5)</f>
        <v>5</v>
      </c>
      <c r="C67" s="1" t="str">
        <f ca="1">IFERROR(__xludf.DUMMYFUNCTION("""COMPUTED_VALUE"""),"Maria Frankel")</f>
        <v>Maria Frankel</v>
      </c>
      <c r="D67" s="1" t="str">
        <f ca="1">IFERROR(__xludf.DUMMYFUNCTION("""COMPUTED_VALUE"""),"U11")</f>
        <v>U11</v>
      </c>
      <c r="E67" s="1" t="str">
        <f ca="1">IFERROR(__xludf.DUMMYFUNCTION("""COMPUTED_VALUE"""),"G")</f>
        <v>G</v>
      </c>
      <c r="F67" s="18" t="str">
        <f ca="1">IFERROR(__xludf.DUMMYFUNCTION("""COMPUTED_VALUE"""),"Wenlock Olympians")</f>
        <v>Wenlock Olympians</v>
      </c>
    </row>
    <row r="68" spans="1:6" ht="12.75" x14ac:dyDescent="0.2">
      <c r="A68" s="22" t="str">
        <f ca="1">C58</f>
        <v>U11G 600m</v>
      </c>
      <c r="B68" s="13">
        <f ca="1">IFERROR(__xludf.DUMMYFUNCTION("""COMPUTED_VALUE"""),55)</f>
        <v>55</v>
      </c>
      <c r="C68" s="13"/>
      <c r="D68" s="13" t="str">
        <f ca="1">IFERROR(__xludf.DUMMYFUNCTION("""COMPUTED_VALUE"""),"U11")</f>
        <v>U11</v>
      </c>
      <c r="E68" s="13" t="str">
        <f ca="1">IFERROR(__xludf.DUMMYFUNCTION("""COMPUTED_VALUE"""),"G")</f>
        <v>G</v>
      </c>
      <c r="F68" s="15" t="str">
        <f ca="1">IFERROR(__xludf.DUMMYFUNCTION("""COMPUTED_VALUE"""),"Wenlock Olympians")</f>
        <v>Wenlock Olympians</v>
      </c>
    </row>
    <row r="69" spans="1:6" ht="12.75" x14ac:dyDescent="0.2">
      <c r="A69" s="23" t="str">
        <f ca="1">C58</f>
        <v>U11G 600m</v>
      </c>
      <c r="B69" s="1">
        <f ca="1">IFERROR(__xludf.DUMMYFUNCTION("query('6 Maldwyn'!$B:$G, ""select B,C,D,E,F where G contains '"" &amp; $C58 &amp; ""'"", 0)"),6)</f>
        <v>6</v>
      </c>
      <c r="C69" s="1"/>
      <c r="D69" s="1" t="str">
        <f ca="1">IFERROR(__xludf.DUMMYFUNCTION("""COMPUTED_VALUE"""),"U11")</f>
        <v>U11</v>
      </c>
      <c r="E69" s="1" t="str">
        <f ca="1">IFERROR(__xludf.DUMMYFUNCTION("""COMPUTED_VALUE"""),"G")</f>
        <v>G</v>
      </c>
      <c r="F69" s="18" t="str">
        <f ca="1">IFERROR(__xludf.DUMMYFUNCTION("""COMPUTED_VALUE"""),"Maldwyn Harriers")</f>
        <v>Maldwyn Harriers</v>
      </c>
    </row>
    <row r="70" spans="1:6" ht="12.75" x14ac:dyDescent="0.2">
      <c r="A70" s="24" t="str">
        <f ca="1">C58</f>
        <v>U11G 600m</v>
      </c>
      <c r="B70" s="9">
        <f ca="1">IFERROR(__xludf.DUMMYFUNCTION("""COMPUTED_VALUE"""),66)</f>
        <v>66</v>
      </c>
      <c r="C70" s="9"/>
      <c r="D70" s="9" t="str">
        <f ca="1">IFERROR(__xludf.DUMMYFUNCTION("""COMPUTED_VALUE"""),"U11")</f>
        <v>U11</v>
      </c>
      <c r="E70" s="9" t="str">
        <f ca="1">IFERROR(__xludf.DUMMYFUNCTION("""COMPUTED_VALUE"""),"G")</f>
        <v>G</v>
      </c>
      <c r="F70" s="11" t="str">
        <f ca="1">IFERROR(__xludf.DUMMYFUNCTION("""COMPUTED_VALUE"""),"Maldwyn Harriers")</f>
        <v>Maldwyn Harriers</v>
      </c>
    </row>
    <row r="72" spans="1:6" ht="12.75" x14ac:dyDescent="0.2">
      <c r="A72" s="19">
        <v>6</v>
      </c>
      <c r="B72" s="6"/>
      <c r="C72" s="6" t="str">
        <f ca="1">IFERROR(__xludf.DUMMYFUNCTION("query(Events!$X$5:$Z888, ""select Z where X contains '"" &amp; A72 &amp; ""'"", 0)"),"U11G 75m")</f>
        <v>U11G 75m</v>
      </c>
      <c r="D72" s="6" t="str">
        <f t="shared" ref="D72:E72" ca="1" si="5">D73</f>
        <v>U11</v>
      </c>
      <c r="E72" s="6" t="str">
        <f t="shared" ca="1" si="5"/>
        <v>G</v>
      </c>
      <c r="F72" s="20"/>
    </row>
    <row r="73" spans="1:6" ht="12.75" x14ac:dyDescent="0.2">
      <c r="A73" s="21" t="str">
        <f ca="1">C72</f>
        <v>U11G 75m</v>
      </c>
      <c r="B73" s="5">
        <f ca="1">IFERROR(__xludf.DUMMYFUNCTION("query('1 Wrekin'!$B:$G, ""select B,C,D,E,F where G contains '"" &amp; $C72 &amp; ""'"", 0)"),1)</f>
        <v>1</v>
      </c>
      <c r="C73" s="5" t="str">
        <f ca="1">IFERROR(__xludf.DUMMYFUNCTION("""COMPUTED_VALUE"""),"Grace Turney")</f>
        <v>Grace Turney</v>
      </c>
      <c r="D73" s="5" t="str">
        <f ca="1">IFERROR(__xludf.DUMMYFUNCTION("""COMPUTED_VALUE"""),"U11")</f>
        <v>U11</v>
      </c>
      <c r="E73" s="5" t="str">
        <f ca="1">IFERROR(__xludf.DUMMYFUNCTION("""COMPUTED_VALUE"""),"G")</f>
        <v>G</v>
      </c>
      <c r="F73" s="7" t="str">
        <f ca="1">IFERROR(__xludf.DUMMYFUNCTION("""COMPUTED_VALUE"""),"Wrekin Harriers")</f>
        <v>Wrekin Harriers</v>
      </c>
    </row>
    <row r="74" spans="1:6" ht="12.75" x14ac:dyDescent="0.2">
      <c r="A74" s="22" t="str">
        <f ca="1">C72</f>
        <v>U11G 75m</v>
      </c>
      <c r="B74" s="13">
        <f ca="1">IFERROR(__xludf.DUMMYFUNCTION("""COMPUTED_VALUE"""),11)</f>
        <v>11</v>
      </c>
      <c r="C74" s="13" t="str">
        <f ca="1">IFERROR(__xludf.DUMMYFUNCTION("""COMPUTED_VALUE"""),"Paige McCabe")</f>
        <v>Paige McCabe</v>
      </c>
      <c r="D74" s="13" t="str">
        <f ca="1">IFERROR(__xludf.DUMMYFUNCTION("""COMPUTED_VALUE"""),"U11")</f>
        <v>U11</v>
      </c>
      <c r="E74" s="13" t="str">
        <f ca="1">IFERROR(__xludf.DUMMYFUNCTION("""COMPUTED_VALUE"""),"G")</f>
        <v>G</v>
      </c>
      <c r="F74" s="15" t="str">
        <f ca="1">IFERROR(__xludf.DUMMYFUNCTION("""COMPUTED_VALUE"""),"Wrekin Harriers")</f>
        <v>Wrekin Harriers</v>
      </c>
    </row>
    <row r="75" spans="1:6" ht="12.75" x14ac:dyDescent="0.2">
      <c r="A75" s="23" t="str">
        <f ca="1">C72</f>
        <v>U11G 75m</v>
      </c>
      <c r="B75" s="1">
        <f ca="1">IFERROR(__xludf.DUMMYFUNCTION("query('2 Oswestry'!$B:$G, ""select B,C,D,E,F where G contains '"" &amp; $C72 &amp; ""'"", 0)"),2)</f>
        <v>2</v>
      </c>
      <c r="C75" s="1" t="str">
        <f ca="1">IFERROR(__xludf.DUMMYFUNCTION("""COMPUTED_VALUE"""),"Mia Dimelow")</f>
        <v>Mia Dimelow</v>
      </c>
      <c r="D75" s="1" t="str">
        <f ca="1">IFERROR(__xludf.DUMMYFUNCTION("""COMPUTED_VALUE"""),"U11")</f>
        <v>U11</v>
      </c>
      <c r="E75" s="1" t="str">
        <f ca="1">IFERROR(__xludf.DUMMYFUNCTION("""COMPUTED_VALUE"""),"G")</f>
        <v>G</v>
      </c>
      <c r="F75" s="18" t="str">
        <f ca="1">IFERROR(__xludf.DUMMYFUNCTION("""COMPUTED_VALUE"""),"Oswestry Olympians")</f>
        <v>Oswestry Olympians</v>
      </c>
    </row>
    <row r="76" spans="1:6" ht="12.75" x14ac:dyDescent="0.2">
      <c r="A76" s="22" t="str">
        <f ca="1">C72</f>
        <v>U11G 75m</v>
      </c>
      <c r="B76" s="13">
        <f ca="1">IFERROR(__xludf.DUMMYFUNCTION("""COMPUTED_VALUE"""),22)</f>
        <v>22</v>
      </c>
      <c r="C76" s="13" t="str">
        <f ca="1">IFERROR(__xludf.DUMMYFUNCTION("""COMPUTED_VALUE"""),"Emily O'Connor")</f>
        <v>Emily O'Connor</v>
      </c>
      <c r="D76" s="13" t="str">
        <f ca="1">IFERROR(__xludf.DUMMYFUNCTION("""COMPUTED_VALUE"""),"U11")</f>
        <v>U11</v>
      </c>
      <c r="E76" s="13" t="str">
        <f ca="1">IFERROR(__xludf.DUMMYFUNCTION("""COMPUTED_VALUE"""),"G")</f>
        <v>G</v>
      </c>
      <c r="F76" s="15" t="str">
        <f ca="1">IFERROR(__xludf.DUMMYFUNCTION("""COMPUTED_VALUE"""),"Oswestry Olympians")</f>
        <v>Oswestry Olympians</v>
      </c>
    </row>
    <row r="77" spans="1:6" ht="12.75" x14ac:dyDescent="0.2">
      <c r="A77" s="23" t="str">
        <f ca="1">C72</f>
        <v>U11G 75m</v>
      </c>
      <c r="B77" s="1">
        <f ca="1">IFERROR(__xludf.DUMMYFUNCTION("query('3 Shrewsbury'!$B:$G, ""select B,C,D,E,F where G contains '"" &amp; $C72 &amp; ""'"", 0)"),3)</f>
        <v>3</v>
      </c>
      <c r="C77" s="1" t="str">
        <f ca="1">IFERROR(__xludf.DUMMYFUNCTION("""COMPUTED_VALUE"""),"Selina Vuli")</f>
        <v>Selina Vuli</v>
      </c>
      <c r="D77" s="1" t="str">
        <f ca="1">IFERROR(__xludf.DUMMYFUNCTION("""COMPUTED_VALUE"""),"U11")</f>
        <v>U11</v>
      </c>
      <c r="E77" s="1" t="str">
        <f ca="1">IFERROR(__xludf.DUMMYFUNCTION("""COMPUTED_VALUE"""),"G")</f>
        <v>G</v>
      </c>
      <c r="F77" s="18" t="str">
        <f ca="1">IFERROR(__xludf.DUMMYFUNCTION("""COMPUTED_VALUE"""),"Shrewsbury AC")</f>
        <v>Shrewsbury AC</v>
      </c>
    </row>
    <row r="78" spans="1:6" ht="12.75" x14ac:dyDescent="0.2">
      <c r="A78" s="22" t="str">
        <f ca="1">C72</f>
        <v>U11G 75m</v>
      </c>
      <c r="B78" s="13">
        <f ca="1">IFERROR(__xludf.DUMMYFUNCTION("""COMPUTED_VALUE"""),33)</f>
        <v>33</v>
      </c>
      <c r="C78" s="13" t="str">
        <f ca="1">IFERROR(__xludf.DUMMYFUNCTION("""COMPUTED_VALUE"""),"Ophelia Kinsey")</f>
        <v>Ophelia Kinsey</v>
      </c>
      <c r="D78" s="13" t="str">
        <f ca="1">IFERROR(__xludf.DUMMYFUNCTION("""COMPUTED_VALUE"""),"U11")</f>
        <v>U11</v>
      </c>
      <c r="E78" s="13" t="str">
        <f ca="1">IFERROR(__xludf.DUMMYFUNCTION("""COMPUTED_VALUE"""),"G")</f>
        <v>G</v>
      </c>
      <c r="F78" s="15" t="str">
        <f ca="1">IFERROR(__xludf.DUMMYFUNCTION("""COMPUTED_VALUE"""),"Shrewsbury AC")</f>
        <v>Shrewsbury AC</v>
      </c>
    </row>
    <row r="79" spans="1:6" ht="12.75" x14ac:dyDescent="0.2">
      <c r="A79" s="23" t="str">
        <f ca="1">C72</f>
        <v>U11G 75m</v>
      </c>
      <c r="B79" s="1">
        <f ca="1">IFERROR(__xludf.DUMMYFUNCTION("query('4 Telford'!$B:$G, ""select B,C,D,E,F where G contains '"" &amp; $C72 &amp; ""'"", 0)"),4)</f>
        <v>4</v>
      </c>
      <c r="C79" s="1" t="str">
        <f ca="1">IFERROR(__xludf.DUMMYFUNCTION("""COMPUTED_VALUE"""),"Tabitha Hatch")</f>
        <v>Tabitha Hatch</v>
      </c>
      <c r="D79" s="1" t="str">
        <f ca="1">IFERROR(__xludf.DUMMYFUNCTION("""COMPUTED_VALUE"""),"U11")</f>
        <v>U11</v>
      </c>
      <c r="E79" s="1" t="str">
        <f ca="1">IFERROR(__xludf.DUMMYFUNCTION("""COMPUTED_VALUE"""),"G")</f>
        <v>G</v>
      </c>
      <c r="F79" s="18" t="str">
        <f ca="1">IFERROR(__xludf.DUMMYFUNCTION("""COMPUTED_VALUE"""),"Telford AC")</f>
        <v>Telford AC</v>
      </c>
    </row>
    <row r="80" spans="1:6" ht="12.75" x14ac:dyDescent="0.2">
      <c r="A80" s="22" t="str">
        <f ca="1">C72</f>
        <v>U11G 75m</v>
      </c>
      <c r="B80" s="13">
        <f ca="1">IFERROR(__xludf.DUMMYFUNCTION("""COMPUTED_VALUE"""),44)</f>
        <v>44</v>
      </c>
      <c r="C80" s="13" t="str">
        <f ca="1">IFERROR(__xludf.DUMMYFUNCTION("""COMPUTED_VALUE"""),"Ennis Evans")</f>
        <v>Ennis Evans</v>
      </c>
      <c r="D80" s="13" t="str">
        <f ca="1">IFERROR(__xludf.DUMMYFUNCTION("""COMPUTED_VALUE"""),"U11")</f>
        <v>U11</v>
      </c>
      <c r="E80" s="13" t="str">
        <f ca="1">IFERROR(__xludf.DUMMYFUNCTION("""COMPUTED_VALUE"""),"G")</f>
        <v>G</v>
      </c>
      <c r="F80" s="15" t="str">
        <f ca="1">IFERROR(__xludf.DUMMYFUNCTION("""COMPUTED_VALUE"""),"Telford AC")</f>
        <v>Telford AC</v>
      </c>
    </row>
    <row r="81" spans="1:6" ht="12.75" x14ac:dyDescent="0.2">
      <c r="A81" s="23" t="str">
        <f ca="1">C72</f>
        <v>U11G 75m</v>
      </c>
      <c r="B81" s="1">
        <f ca="1">IFERROR(__xludf.DUMMYFUNCTION("query('5 Wenlock'!$B:$G, ""select B,C,D,E,F where G contains '"" &amp; $C72 &amp; ""'"", 0)"),5)</f>
        <v>5</v>
      </c>
      <c r="C81" s="1" t="str">
        <f ca="1">IFERROR(__xludf.DUMMYFUNCTION("""COMPUTED_VALUE"""),"Hallie Bunn")</f>
        <v>Hallie Bunn</v>
      </c>
      <c r="D81" s="1" t="str">
        <f ca="1">IFERROR(__xludf.DUMMYFUNCTION("""COMPUTED_VALUE"""),"U11")</f>
        <v>U11</v>
      </c>
      <c r="E81" s="1" t="str">
        <f ca="1">IFERROR(__xludf.DUMMYFUNCTION("""COMPUTED_VALUE"""),"G")</f>
        <v>G</v>
      </c>
      <c r="F81" s="18" t="str">
        <f ca="1">IFERROR(__xludf.DUMMYFUNCTION("""COMPUTED_VALUE"""),"Wenlock Olympians")</f>
        <v>Wenlock Olympians</v>
      </c>
    </row>
    <row r="82" spans="1:6" ht="12.75" x14ac:dyDescent="0.2">
      <c r="A82" s="22" t="str">
        <f ca="1">C72</f>
        <v>U11G 75m</v>
      </c>
      <c r="B82" s="13">
        <f ca="1">IFERROR(__xludf.DUMMYFUNCTION("""COMPUTED_VALUE"""),55)</f>
        <v>55</v>
      </c>
      <c r="C82" s="13"/>
      <c r="D82" s="13" t="str">
        <f ca="1">IFERROR(__xludf.DUMMYFUNCTION("""COMPUTED_VALUE"""),"U11")</f>
        <v>U11</v>
      </c>
      <c r="E82" s="13" t="str">
        <f ca="1">IFERROR(__xludf.DUMMYFUNCTION("""COMPUTED_VALUE"""),"G")</f>
        <v>G</v>
      </c>
      <c r="F82" s="15" t="str">
        <f ca="1">IFERROR(__xludf.DUMMYFUNCTION("""COMPUTED_VALUE"""),"Wenlock Olympians")</f>
        <v>Wenlock Olympians</v>
      </c>
    </row>
    <row r="83" spans="1:6" ht="12.75" x14ac:dyDescent="0.2">
      <c r="A83" s="23" t="str">
        <f ca="1">C72</f>
        <v>U11G 75m</v>
      </c>
      <c r="B83" s="1">
        <f ca="1">IFERROR(__xludf.DUMMYFUNCTION("query('6 Maldwyn'!$B:$G, ""select B,C,D,E,F where G contains '"" &amp; $C72 &amp; ""'"", 0)"),6)</f>
        <v>6</v>
      </c>
      <c r="C83" s="1"/>
      <c r="D83" s="1" t="str">
        <f ca="1">IFERROR(__xludf.DUMMYFUNCTION("""COMPUTED_VALUE"""),"U11")</f>
        <v>U11</v>
      </c>
      <c r="E83" s="1" t="str">
        <f ca="1">IFERROR(__xludf.DUMMYFUNCTION("""COMPUTED_VALUE"""),"G")</f>
        <v>G</v>
      </c>
      <c r="F83" s="18" t="str">
        <f ca="1">IFERROR(__xludf.DUMMYFUNCTION("""COMPUTED_VALUE"""),"Maldwyn Harriers")</f>
        <v>Maldwyn Harriers</v>
      </c>
    </row>
    <row r="84" spans="1:6" ht="12.75" x14ac:dyDescent="0.2">
      <c r="A84" s="24" t="str">
        <f ca="1">C72</f>
        <v>U11G 75m</v>
      </c>
      <c r="B84" s="9">
        <f ca="1">IFERROR(__xludf.DUMMYFUNCTION("""COMPUTED_VALUE"""),66)</f>
        <v>66</v>
      </c>
      <c r="C84" s="9"/>
      <c r="D84" s="9" t="str">
        <f ca="1">IFERROR(__xludf.DUMMYFUNCTION("""COMPUTED_VALUE"""),"U11")</f>
        <v>U11</v>
      </c>
      <c r="E84" s="9" t="str">
        <f ca="1">IFERROR(__xludf.DUMMYFUNCTION("""COMPUTED_VALUE"""),"G")</f>
        <v>G</v>
      </c>
      <c r="F84" s="11" t="str">
        <f ca="1">IFERROR(__xludf.DUMMYFUNCTION("""COMPUTED_VALUE"""),"Maldwyn Harriers")</f>
        <v>Maldwyn Harriers</v>
      </c>
    </row>
    <row r="85" spans="1:6" ht="12.75" x14ac:dyDescent="0.2">
      <c r="A85" s="1"/>
      <c r="B85" s="1"/>
      <c r="C85" s="1"/>
      <c r="D85" s="1"/>
      <c r="E85" s="1"/>
      <c r="F85" s="1"/>
    </row>
    <row r="86" spans="1:6" ht="12.75" x14ac:dyDescent="0.2">
      <c r="A86" s="19">
        <v>7</v>
      </c>
      <c r="B86" s="6"/>
      <c r="C86" s="6" t="str">
        <f ca="1">IFERROR(__xludf.DUMMYFUNCTION("query(Events!$X$5:$Z888, ""select Z where X contains '"" &amp; A86 &amp; ""'"", 0)"),"U11G Howler")</f>
        <v>U11G Howler</v>
      </c>
      <c r="D86" s="6" t="str">
        <f t="shared" ref="D86:E86" ca="1" si="6">D87</f>
        <v>U11</v>
      </c>
      <c r="E86" s="6" t="str">
        <f t="shared" ca="1" si="6"/>
        <v>G</v>
      </c>
      <c r="F86" s="20"/>
    </row>
    <row r="87" spans="1:6" ht="12.75" x14ac:dyDescent="0.2">
      <c r="A87" s="21" t="str">
        <f ca="1">C86</f>
        <v>U11G Howler</v>
      </c>
      <c r="B87" s="5">
        <f ca="1">IFERROR(__xludf.DUMMYFUNCTION("query('1 Wrekin'!$B:$G, ""select B,C,D,E,F where G contains '"" &amp; $C86 &amp; ""'"", 0)"),1)</f>
        <v>1</v>
      </c>
      <c r="C87" s="5" t="str">
        <f ca="1">IFERROR(__xludf.DUMMYFUNCTION("""COMPUTED_VALUE"""),"Tilly Taylor")</f>
        <v>Tilly Taylor</v>
      </c>
      <c r="D87" s="5" t="str">
        <f ca="1">IFERROR(__xludf.DUMMYFUNCTION("""COMPUTED_VALUE"""),"U11")</f>
        <v>U11</v>
      </c>
      <c r="E87" s="5" t="str">
        <f ca="1">IFERROR(__xludf.DUMMYFUNCTION("""COMPUTED_VALUE"""),"G")</f>
        <v>G</v>
      </c>
      <c r="F87" s="7" t="str">
        <f ca="1">IFERROR(__xludf.DUMMYFUNCTION("""COMPUTED_VALUE"""),"Wrekin Harriers")</f>
        <v>Wrekin Harriers</v>
      </c>
    </row>
    <row r="88" spans="1:6" ht="12.75" x14ac:dyDescent="0.2">
      <c r="A88" s="22" t="str">
        <f ca="1">C86</f>
        <v>U11G Howler</v>
      </c>
      <c r="B88" s="13">
        <f ca="1">IFERROR(__xludf.DUMMYFUNCTION("""COMPUTED_VALUE"""),11)</f>
        <v>11</v>
      </c>
      <c r="C88" s="13" t="str">
        <f ca="1">IFERROR(__xludf.DUMMYFUNCTION("""COMPUTED_VALUE"""),"Maja Pokomiecka")</f>
        <v>Maja Pokomiecka</v>
      </c>
      <c r="D88" s="13" t="str">
        <f ca="1">IFERROR(__xludf.DUMMYFUNCTION("""COMPUTED_VALUE"""),"U11")</f>
        <v>U11</v>
      </c>
      <c r="E88" s="13" t="str">
        <f ca="1">IFERROR(__xludf.DUMMYFUNCTION("""COMPUTED_VALUE"""),"G")</f>
        <v>G</v>
      </c>
      <c r="F88" s="15" t="str">
        <f ca="1">IFERROR(__xludf.DUMMYFUNCTION("""COMPUTED_VALUE"""),"Wrekin Harriers")</f>
        <v>Wrekin Harriers</v>
      </c>
    </row>
    <row r="89" spans="1:6" ht="12.75" x14ac:dyDescent="0.2">
      <c r="A89" s="23" t="str">
        <f ca="1">C86</f>
        <v>U11G Howler</v>
      </c>
      <c r="B89" s="1">
        <f ca="1">IFERROR(__xludf.DUMMYFUNCTION("query('2 Oswestry'!$B:$G, ""select B,C,D,E,F where G contains '"" &amp; $C86 &amp; ""'"", 0)"),2)</f>
        <v>2</v>
      </c>
      <c r="C89" s="1" t="str">
        <f ca="1">IFERROR(__xludf.DUMMYFUNCTION("""COMPUTED_VALUE"""),"Evie Griffiths")</f>
        <v>Evie Griffiths</v>
      </c>
      <c r="D89" s="1" t="str">
        <f ca="1">IFERROR(__xludf.DUMMYFUNCTION("""COMPUTED_VALUE"""),"U11")</f>
        <v>U11</v>
      </c>
      <c r="E89" s="1" t="str">
        <f ca="1">IFERROR(__xludf.DUMMYFUNCTION("""COMPUTED_VALUE"""),"G")</f>
        <v>G</v>
      </c>
      <c r="F89" s="18" t="str">
        <f ca="1">IFERROR(__xludf.DUMMYFUNCTION("""COMPUTED_VALUE"""),"Oswestry Olympians")</f>
        <v>Oswestry Olympians</v>
      </c>
    </row>
    <row r="90" spans="1:6" ht="12.75" x14ac:dyDescent="0.2">
      <c r="A90" s="22" t="str">
        <f ca="1">C86</f>
        <v>U11G Howler</v>
      </c>
      <c r="B90" s="13">
        <f ca="1">IFERROR(__xludf.DUMMYFUNCTION("""COMPUTED_VALUE"""),22)</f>
        <v>22</v>
      </c>
      <c r="C90" s="13" t="str">
        <f ca="1">IFERROR(__xludf.DUMMYFUNCTION("""COMPUTED_VALUE"""),"Emily O'Connor")</f>
        <v>Emily O'Connor</v>
      </c>
      <c r="D90" s="13" t="str">
        <f ca="1">IFERROR(__xludf.DUMMYFUNCTION("""COMPUTED_VALUE"""),"U11")</f>
        <v>U11</v>
      </c>
      <c r="E90" s="13" t="str">
        <f ca="1">IFERROR(__xludf.DUMMYFUNCTION("""COMPUTED_VALUE"""),"G")</f>
        <v>G</v>
      </c>
      <c r="F90" s="15" t="str">
        <f ca="1">IFERROR(__xludf.DUMMYFUNCTION("""COMPUTED_VALUE"""),"Oswestry Olympians")</f>
        <v>Oswestry Olympians</v>
      </c>
    </row>
    <row r="91" spans="1:6" ht="12.75" x14ac:dyDescent="0.2">
      <c r="A91" s="23" t="str">
        <f ca="1">C86</f>
        <v>U11G Howler</v>
      </c>
      <c r="B91" s="1">
        <f ca="1">IFERROR(__xludf.DUMMYFUNCTION("query('3 Shrewsbury'!$B:$G, ""select B,C,D,E,F where G contains '"" &amp; $C86 &amp; ""'"", 0)"),3)</f>
        <v>3</v>
      </c>
      <c r="C91" s="1" t="str">
        <f ca="1">IFERROR(__xludf.DUMMYFUNCTION("""COMPUTED_VALUE"""),"Lucy Hardcastle")</f>
        <v>Lucy Hardcastle</v>
      </c>
      <c r="D91" s="1" t="str">
        <f ca="1">IFERROR(__xludf.DUMMYFUNCTION("""COMPUTED_VALUE"""),"U11")</f>
        <v>U11</v>
      </c>
      <c r="E91" s="1" t="str">
        <f ca="1">IFERROR(__xludf.DUMMYFUNCTION("""COMPUTED_VALUE"""),"G")</f>
        <v>G</v>
      </c>
      <c r="F91" s="18" t="str">
        <f ca="1">IFERROR(__xludf.DUMMYFUNCTION("""COMPUTED_VALUE"""),"Shrewsbury AC")</f>
        <v>Shrewsbury AC</v>
      </c>
    </row>
    <row r="92" spans="1:6" ht="12.75" x14ac:dyDescent="0.2">
      <c r="A92" s="22" t="str">
        <f ca="1">C86</f>
        <v>U11G Howler</v>
      </c>
      <c r="B92" s="13">
        <f ca="1">IFERROR(__xludf.DUMMYFUNCTION("""COMPUTED_VALUE"""),33)</f>
        <v>33</v>
      </c>
      <c r="C92" s="13" t="str">
        <f ca="1">IFERROR(__xludf.DUMMYFUNCTION("""COMPUTED_VALUE"""),"Eva Ward")</f>
        <v>Eva Ward</v>
      </c>
      <c r="D92" s="13" t="str">
        <f ca="1">IFERROR(__xludf.DUMMYFUNCTION("""COMPUTED_VALUE"""),"U11")</f>
        <v>U11</v>
      </c>
      <c r="E92" s="13" t="str">
        <f ca="1">IFERROR(__xludf.DUMMYFUNCTION("""COMPUTED_VALUE"""),"G")</f>
        <v>G</v>
      </c>
      <c r="F92" s="15" t="str">
        <f ca="1">IFERROR(__xludf.DUMMYFUNCTION("""COMPUTED_VALUE"""),"Shrewsbury AC")</f>
        <v>Shrewsbury AC</v>
      </c>
    </row>
    <row r="93" spans="1:6" ht="12.75" x14ac:dyDescent="0.2">
      <c r="A93" s="23" t="str">
        <f ca="1">C86</f>
        <v>U11G Howler</v>
      </c>
      <c r="B93" s="1">
        <f ca="1">IFERROR(__xludf.DUMMYFUNCTION("query('4 Telford'!$B:$G, ""select B,C,D,E,F where G contains '"" &amp; $C86 &amp; ""'"", 0)"),4)</f>
        <v>4</v>
      </c>
      <c r="C93" s="1" t="str">
        <f ca="1">IFERROR(__xludf.DUMMYFUNCTION("""COMPUTED_VALUE"""),"Connie Light")</f>
        <v>Connie Light</v>
      </c>
      <c r="D93" s="1" t="str">
        <f ca="1">IFERROR(__xludf.DUMMYFUNCTION("""COMPUTED_VALUE"""),"U11")</f>
        <v>U11</v>
      </c>
      <c r="E93" s="1" t="str">
        <f ca="1">IFERROR(__xludf.DUMMYFUNCTION("""COMPUTED_VALUE"""),"G")</f>
        <v>G</v>
      </c>
      <c r="F93" s="18" t="str">
        <f ca="1">IFERROR(__xludf.DUMMYFUNCTION("""COMPUTED_VALUE"""),"Telford AC")</f>
        <v>Telford AC</v>
      </c>
    </row>
    <row r="94" spans="1:6" ht="12.75" x14ac:dyDescent="0.2">
      <c r="A94" s="22" t="str">
        <f ca="1">C86</f>
        <v>U11G Howler</v>
      </c>
      <c r="B94" s="13">
        <f ca="1">IFERROR(__xludf.DUMMYFUNCTION("""COMPUTED_VALUE"""),44)</f>
        <v>44</v>
      </c>
      <c r="C94" s="13" t="str">
        <f ca="1">IFERROR(__xludf.DUMMYFUNCTION("""COMPUTED_VALUE"""),"Evie Bridgwater")</f>
        <v>Evie Bridgwater</v>
      </c>
      <c r="D94" s="13" t="str">
        <f ca="1">IFERROR(__xludf.DUMMYFUNCTION("""COMPUTED_VALUE"""),"U11")</f>
        <v>U11</v>
      </c>
      <c r="E94" s="13" t="str">
        <f ca="1">IFERROR(__xludf.DUMMYFUNCTION("""COMPUTED_VALUE"""),"G")</f>
        <v>G</v>
      </c>
      <c r="F94" s="15" t="str">
        <f ca="1">IFERROR(__xludf.DUMMYFUNCTION("""COMPUTED_VALUE"""),"Telford AC")</f>
        <v>Telford AC</v>
      </c>
    </row>
    <row r="95" spans="1:6" ht="12.75" x14ac:dyDescent="0.2">
      <c r="A95" s="23" t="str">
        <f ca="1">C86</f>
        <v>U11G Howler</v>
      </c>
      <c r="B95" s="1">
        <f ca="1">IFERROR(__xludf.DUMMYFUNCTION("query('5 Wenlock'!$B:$G, ""select B,C,D,E,F where G contains '"" &amp; $C86 &amp; ""'"", 0)"),5)</f>
        <v>5</v>
      </c>
      <c r="C95" s="1" t="str">
        <f ca="1">IFERROR(__xludf.DUMMYFUNCTION("""COMPUTED_VALUE"""),"Maria Frankel")</f>
        <v>Maria Frankel</v>
      </c>
      <c r="D95" s="1" t="str">
        <f ca="1">IFERROR(__xludf.DUMMYFUNCTION("""COMPUTED_VALUE"""),"U11")</f>
        <v>U11</v>
      </c>
      <c r="E95" s="1" t="str">
        <f ca="1">IFERROR(__xludf.DUMMYFUNCTION("""COMPUTED_VALUE"""),"G")</f>
        <v>G</v>
      </c>
      <c r="F95" s="18" t="str">
        <f ca="1">IFERROR(__xludf.DUMMYFUNCTION("""COMPUTED_VALUE"""),"Wenlock Olympians")</f>
        <v>Wenlock Olympians</v>
      </c>
    </row>
    <row r="96" spans="1:6" ht="12.75" x14ac:dyDescent="0.2">
      <c r="A96" s="22" t="str">
        <f ca="1">C86</f>
        <v>U11G Howler</v>
      </c>
      <c r="B96" s="13">
        <f ca="1">IFERROR(__xludf.DUMMYFUNCTION("""COMPUTED_VALUE"""),55)</f>
        <v>55</v>
      </c>
      <c r="C96" s="13"/>
      <c r="D96" s="13" t="str">
        <f ca="1">IFERROR(__xludf.DUMMYFUNCTION("""COMPUTED_VALUE"""),"U11")</f>
        <v>U11</v>
      </c>
      <c r="E96" s="13" t="str">
        <f ca="1">IFERROR(__xludf.DUMMYFUNCTION("""COMPUTED_VALUE"""),"G")</f>
        <v>G</v>
      </c>
      <c r="F96" s="15" t="str">
        <f ca="1">IFERROR(__xludf.DUMMYFUNCTION("""COMPUTED_VALUE"""),"Wenlock Olympians")</f>
        <v>Wenlock Olympians</v>
      </c>
    </row>
    <row r="97" spans="1:6" ht="12.75" x14ac:dyDescent="0.2">
      <c r="A97" s="23" t="str">
        <f ca="1">C86</f>
        <v>U11G Howler</v>
      </c>
      <c r="B97" s="1">
        <f ca="1">IFERROR(__xludf.DUMMYFUNCTION("query('6 Maldwyn'!$B:$G, ""select B,C,D,E,F where G contains '"" &amp; $C86 &amp; ""'"", 0)"),6)</f>
        <v>6</v>
      </c>
      <c r="C97" s="1"/>
      <c r="D97" s="1" t="str">
        <f ca="1">IFERROR(__xludf.DUMMYFUNCTION("""COMPUTED_VALUE"""),"U11")</f>
        <v>U11</v>
      </c>
      <c r="E97" s="1" t="str">
        <f ca="1">IFERROR(__xludf.DUMMYFUNCTION("""COMPUTED_VALUE"""),"G")</f>
        <v>G</v>
      </c>
      <c r="F97" s="18" t="str">
        <f ca="1">IFERROR(__xludf.DUMMYFUNCTION("""COMPUTED_VALUE"""),"Maldwyn Harriers")</f>
        <v>Maldwyn Harriers</v>
      </c>
    </row>
    <row r="98" spans="1:6" ht="12.75" x14ac:dyDescent="0.2">
      <c r="A98" s="24" t="str">
        <f ca="1">C86</f>
        <v>U11G Howler</v>
      </c>
      <c r="B98" s="9">
        <f ca="1">IFERROR(__xludf.DUMMYFUNCTION("""COMPUTED_VALUE"""),66)</f>
        <v>66</v>
      </c>
      <c r="C98" s="9"/>
      <c r="D98" s="9" t="str">
        <f ca="1">IFERROR(__xludf.DUMMYFUNCTION("""COMPUTED_VALUE"""),"U11")</f>
        <v>U11</v>
      </c>
      <c r="E98" s="9" t="str">
        <f ca="1">IFERROR(__xludf.DUMMYFUNCTION("""COMPUTED_VALUE"""),"G")</f>
        <v>G</v>
      </c>
      <c r="F98" s="11" t="str">
        <f ca="1">IFERROR(__xludf.DUMMYFUNCTION("""COMPUTED_VALUE"""),"Maldwyn Harriers")</f>
        <v>Maldwyn Harriers</v>
      </c>
    </row>
    <row r="100" spans="1:6" ht="12.75" x14ac:dyDescent="0.2">
      <c r="A100" s="19">
        <v>8</v>
      </c>
      <c r="B100" s="6"/>
      <c r="C100" s="6" t="str">
        <f ca="1">IFERROR(__xludf.DUMMYFUNCTION("query(Events!$X$5:$Z888, ""select Z where X contains '"" &amp; A100 &amp; ""'"", 0)"),"U11G Long Jump")</f>
        <v>U11G Long Jump</v>
      </c>
      <c r="D100" s="6" t="str">
        <f t="shared" ref="D100:E100" ca="1" si="7">D101</f>
        <v>U11</v>
      </c>
      <c r="E100" s="6" t="str">
        <f t="shared" ca="1" si="7"/>
        <v>G</v>
      </c>
      <c r="F100" s="20"/>
    </row>
    <row r="101" spans="1:6" ht="12.75" x14ac:dyDescent="0.2">
      <c r="A101" s="21" t="str">
        <f ca="1">C100</f>
        <v>U11G Long Jump</v>
      </c>
      <c r="B101" s="5">
        <f ca="1">IFERROR(__xludf.DUMMYFUNCTION("query('1 Wrekin'!$B:$G, ""select B,C,D,E,F where G contains '"" &amp; $C100 &amp; ""'"", 0)"),1)</f>
        <v>1</v>
      </c>
      <c r="C101" s="5" t="str">
        <f ca="1">IFERROR(__xludf.DUMMYFUNCTION("""COMPUTED_VALUE"""),"Beatrice Banks")</f>
        <v>Beatrice Banks</v>
      </c>
      <c r="D101" s="5" t="str">
        <f ca="1">IFERROR(__xludf.DUMMYFUNCTION("""COMPUTED_VALUE"""),"U11")</f>
        <v>U11</v>
      </c>
      <c r="E101" s="5" t="str">
        <f ca="1">IFERROR(__xludf.DUMMYFUNCTION("""COMPUTED_VALUE"""),"G")</f>
        <v>G</v>
      </c>
      <c r="F101" s="7" t="str">
        <f ca="1">IFERROR(__xludf.DUMMYFUNCTION("""COMPUTED_VALUE"""),"Wrekin Harriers")</f>
        <v>Wrekin Harriers</v>
      </c>
    </row>
    <row r="102" spans="1:6" ht="12.75" x14ac:dyDescent="0.2">
      <c r="A102" s="22" t="str">
        <f ca="1">C100</f>
        <v>U11G Long Jump</v>
      </c>
      <c r="B102" s="13">
        <f ca="1">IFERROR(__xludf.DUMMYFUNCTION("""COMPUTED_VALUE"""),11)</f>
        <v>11</v>
      </c>
      <c r="C102" s="13" t="str">
        <f ca="1">IFERROR(__xludf.DUMMYFUNCTION("""COMPUTED_VALUE"""),"Grace Turney")</f>
        <v>Grace Turney</v>
      </c>
      <c r="D102" s="13" t="str">
        <f ca="1">IFERROR(__xludf.DUMMYFUNCTION("""COMPUTED_VALUE"""),"U11")</f>
        <v>U11</v>
      </c>
      <c r="E102" s="13" t="str">
        <f ca="1">IFERROR(__xludf.DUMMYFUNCTION("""COMPUTED_VALUE"""),"G")</f>
        <v>G</v>
      </c>
      <c r="F102" s="15" t="str">
        <f ca="1">IFERROR(__xludf.DUMMYFUNCTION("""COMPUTED_VALUE"""),"Wrekin Harriers")</f>
        <v>Wrekin Harriers</v>
      </c>
    </row>
    <row r="103" spans="1:6" ht="12.75" x14ac:dyDescent="0.2">
      <c r="A103" s="23" t="str">
        <f ca="1">C100</f>
        <v>U11G Long Jump</v>
      </c>
      <c r="B103" s="1">
        <f ca="1">IFERROR(__xludf.DUMMYFUNCTION("query('2 Oswestry'!$B:$G, ""select B,C,D,E,F where G contains '"" &amp; $C100 &amp; ""'"", 0)"),2)</f>
        <v>2</v>
      </c>
      <c r="C103" s="1" t="str">
        <f ca="1">IFERROR(__xludf.DUMMYFUNCTION("""COMPUTED_VALUE"""),"Mia Dimelow")</f>
        <v>Mia Dimelow</v>
      </c>
      <c r="D103" s="1" t="str">
        <f ca="1">IFERROR(__xludf.DUMMYFUNCTION("""COMPUTED_VALUE"""),"U11")</f>
        <v>U11</v>
      </c>
      <c r="E103" s="1" t="str">
        <f ca="1">IFERROR(__xludf.DUMMYFUNCTION("""COMPUTED_VALUE"""),"G")</f>
        <v>G</v>
      </c>
      <c r="F103" s="18" t="str">
        <f ca="1">IFERROR(__xludf.DUMMYFUNCTION("""COMPUTED_VALUE"""),"Oswestry Olympians")</f>
        <v>Oswestry Olympians</v>
      </c>
    </row>
    <row r="104" spans="1:6" ht="12.75" x14ac:dyDescent="0.2">
      <c r="A104" s="22" t="str">
        <f ca="1">C100</f>
        <v>U11G Long Jump</v>
      </c>
      <c r="B104" s="13">
        <f ca="1">IFERROR(__xludf.DUMMYFUNCTION("""COMPUTED_VALUE"""),22)</f>
        <v>22</v>
      </c>
      <c r="C104" s="13" t="str">
        <f ca="1">IFERROR(__xludf.DUMMYFUNCTION("""COMPUTED_VALUE"""),"Autumn McGivern")</f>
        <v>Autumn McGivern</v>
      </c>
      <c r="D104" s="13" t="str">
        <f ca="1">IFERROR(__xludf.DUMMYFUNCTION("""COMPUTED_VALUE"""),"U11")</f>
        <v>U11</v>
      </c>
      <c r="E104" s="13" t="str">
        <f ca="1">IFERROR(__xludf.DUMMYFUNCTION("""COMPUTED_VALUE"""),"G")</f>
        <v>G</v>
      </c>
      <c r="F104" s="15" t="str">
        <f ca="1">IFERROR(__xludf.DUMMYFUNCTION("""COMPUTED_VALUE"""),"Oswestry Olympians")</f>
        <v>Oswestry Olympians</v>
      </c>
    </row>
    <row r="105" spans="1:6" ht="12.75" x14ac:dyDescent="0.2">
      <c r="A105" s="23" t="str">
        <f ca="1">C100</f>
        <v>U11G Long Jump</v>
      </c>
      <c r="B105" s="1">
        <f ca="1">IFERROR(__xludf.DUMMYFUNCTION("query('3 Shrewsbury'!$B:$G, ""select B,C,D,E,F where G contains '"" &amp; $C100 &amp; ""'"", 0)"),3)</f>
        <v>3</v>
      </c>
      <c r="C105" s="1" t="str">
        <f ca="1">IFERROR(__xludf.DUMMYFUNCTION("""COMPUTED_VALUE"""),"Lucy Hardcastle")</f>
        <v>Lucy Hardcastle</v>
      </c>
      <c r="D105" s="1" t="str">
        <f ca="1">IFERROR(__xludf.DUMMYFUNCTION("""COMPUTED_VALUE"""),"U11")</f>
        <v>U11</v>
      </c>
      <c r="E105" s="1" t="str">
        <f ca="1">IFERROR(__xludf.DUMMYFUNCTION("""COMPUTED_VALUE"""),"G")</f>
        <v>G</v>
      </c>
      <c r="F105" s="18" t="str">
        <f ca="1">IFERROR(__xludf.DUMMYFUNCTION("""COMPUTED_VALUE"""),"Shrewsbury AC")</f>
        <v>Shrewsbury AC</v>
      </c>
    </row>
    <row r="106" spans="1:6" ht="12.75" x14ac:dyDescent="0.2">
      <c r="A106" s="22" t="str">
        <f ca="1">C100</f>
        <v>U11G Long Jump</v>
      </c>
      <c r="B106" s="13">
        <f ca="1">IFERROR(__xludf.DUMMYFUNCTION("""COMPUTED_VALUE"""),33)</f>
        <v>33</v>
      </c>
      <c r="C106" s="13" t="str">
        <f ca="1">IFERROR(__xludf.DUMMYFUNCTION("""COMPUTED_VALUE"""),"Ophelia Kinsey")</f>
        <v>Ophelia Kinsey</v>
      </c>
      <c r="D106" s="13" t="str">
        <f ca="1">IFERROR(__xludf.DUMMYFUNCTION("""COMPUTED_VALUE"""),"U11")</f>
        <v>U11</v>
      </c>
      <c r="E106" s="13" t="str">
        <f ca="1">IFERROR(__xludf.DUMMYFUNCTION("""COMPUTED_VALUE"""),"G")</f>
        <v>G</v>
      </c>
      <c r="F106" s="15" t="str">
        <f ca="1">IFERROR(__xludf.DUMMYFUNCTION("""COMPUTED_VALUE"""),"Shrewsbury AC")</f>
        <v>Shrewsbury AC</v>
      </c>
    </row>
    <row r="107" spans="1:6" ht="12.75" x14ac:dyDescent="0.2">
      <c r="A107" s="23" t="str">
        <f ca="1">C100</f>
        <v>U11G Long Jump</v>
      </c>
      <c r="B107" s="1">
        <f ca="1">IFERROR(__xludf.DUMMYFUNCTION("query('4 Telford'!$B:$G, ""select B,C,D,E,F where G contains '"" &amp; $C100 &amp; ""'"", 0)"),4)</f>
        <v>4</v>
      </c>
      <c r="C107" s="1" t="str">
        <f ca="1">IFERROR(__xludf.DUMMYFUNCTION("""COMPUTED_VALUE"""),"Tabitha Hatch")</f>
        <v>Tabitha Hatch</v>
      </c>
      <c r="D107" s="1" t="str">
        <f ca="1">IFERROR(__xludf.DUMMYFUNCTION("""COMPUTED_VALUE"""),"U11")</f>
        <v>U11</v>
      </c>
      <c r="E107" s="1" t="str">
        <f ca="1">IFERROR(__xludf.DUMMYFUNCTION("""COMPUTED_VALUE"""),"G")</f>
        <v>G</v>
      </c>
      <c r="F107" s="18" t="str">
        <f ca="1">IFERROR(__xludf.DUMMYFUNCTION("""COMPUTED_VALUE"""),"Telford AC")</f>
        <v>Telford AC</v>
      </c>
    </row>
    <row r="108" spans="1:6" ht="12.75" x14ac:dyDescent="0.2">
      <c r="A108" s="22" t="str">
        <f ca="1">C100</f>
        <v>U11G Long Jump</v>
      </c>
      <c r="B108" s="13">
        <f ca="1">IFERROR(__xludf.DUMMYFUNCTION("""COMPUTED_VALUE"""),44)</f>
        <v>44</v>
      </c>
      <c r="C108" s="13" t="str">
        <f ca="1">IFERROR(__xludf.DUMMYFUNCTION("""COMPUTED_VALUE"""),"Connie Light")</f>
        <v>Connie Light</v>
      </c>
      <c r="D108" s="13" t="str">
        <f ca="1">IFERROR(__xludf.DUMMYFUNCTION("""COMPUTED_VALUE"""),"U11")</f>
        <v>U11</v>
      </c>
      <c r="E108" s="13" t="str">
        <f ca="1">IFERROR(__xludf.DUMMYFUNCTION("""COMPUTED_VALUE"""),"G")</f>
        <v>G</v>
      </c>
      <c r="F108" s="15" t="str">
        <f ca="1">IFERROR(__xludf.DUMMYFUNCTION("""COMPUTED_VALUE"""),"Telford AC")</f>
        <v>Telford AC</v>
      </c>
    </row>
    <row r="109" spans="1:6" ht="12.75" x14ac:dyDescent="0.2">
      <c r="A109" s="23" t="str">
        <f ca="1">C100</f>
        <v>U11G Long Jump</v>
      </c>
      <c r="B109" s="1">
        <f ca="1">IFERROR(__xludf.DUMMYFUNCTION("query('5 Wenlock'!$B:$G, ""select B,C,D,E,F where G contains '"" &amp; $C100 &amp; ""'"", 0)"),5)</f>
        <v>5</v>
      </c>
      <c r="C109" s="1" t="str">
        <f ca="1">IFERROR(__xludf.DUMMYFUNCTION("""COMPUTED_VALUE"""),"Hallie Bunn")</f>
        <v>Hallie Bunn</v>
      </c>
      <c r="D109" s="1" t="str">
        <f ca="1">IFERROR(__xludf.DUMMYFUNCTION("""COMPUTED_VALUE"""),"U11")</f>
        <v>U11</v>
      </c>
      <c r="E109" s="1" t="str">
        <f ca="1">IFERROR(__xludf.DUMMYFUNCTION("""COMPUTED_VALUE"""),"G")</f>
        <v>G</v>
      </c>
      <c r="F109" s="18" t="str">
        <f ca="1">IFERROR(__xludf.DUMMYFUNCTION("""COMPUTED_VALUE"""),"Wenlock Olympians")</f>
        <v>Wenlock Olympians</v>
      </c>
    </row>
    <row r="110" spans="1:6" ht="12.75" x14ac:dyDescent="0.2">
      <c r="A110" s="22" t="str">
        <f ca="1">C100</f>
        <v>U11G Long Jump</v>
      </c>
      <c r="B110" s="13">
        <f ca="1">IFERROR(__xludf.DUMMYFUNCTION("""COMPUTED_VALUE"""),55)</f>
        <v>55</v>
      </c>
      <c r="C110" s="13"/>
      <c r="D110" s="13" t="str">
        <f ca="1">IFERROR(__xludf.DUMMYFUNCTION("""COMPUTED_VALUE"""),"U11")</f>
        <v>U11</v>
      </c>
      <c r="E110" s="13" t="str">
        <f ca="1">IFERROR(__xludf.DUMMYFUNCTION("""COMPUTED_VALUE"""),"G")</f>
        <v>G</v>
      </c>
      <c r="F110" s="15" t="str">
        <f ca="1">IFERROR(__xludf.DUMMYFUNCTION("""COMPUTED_VALUE"""),"Wenlock Olympians")</f>
        <v>Wenlock Olympians</v>
      </c>
    </row>
    <row r="111" spans="1:6" ht="12.75" x14ac:dyDescent="0.2">
      <c r="A111" s="23" t="str">
        <f ca="1">C100</f>
        <v>U11G Long Jump</v>
      </c>
      <c r="B111" s="1">
        <f ca="1">IFERROR(__xludf.DUMMYFUNCTION("query('6 Maldwyn'!$B:$G, ""select B,C,D,E,F where G contains '"" &amp; $C100 &amp; ""'"", 0)"),6)</f>
        <v>6</v>
      </c>
      <c r="C111" s="1"/>
      <c r="D111" s="1" t="str">
        <f ca="1">IFERROR(__xludf.DUMMYFUNCTION("""COMPUTED_VALUE"""),"U11")</f>
        <v>U11</v>
      </c>
      <c r="E111" s="1" t="str">
        <f ca="1">IFERROR(__xludf.DUMMYFUNCTION("""COMPUTED_VALUE"""),"G")</f>
        <v>G</v>
      </c>
      <c r="F111" s="18" t="str">
        <f ca="1">IFERROR(__xludf.DUMMYFUNCTION("""COMPUTED_VALUE"""),"Maldwyn Harriers")</f>
        <v>Maldwyn Harriers</v>
      </c>
    </row>
    <row r="112" spans="1:6" ht="12.75" x14ac:dyDescent="0.2">
      <c r="A112" s="24" t="str">
        <f ca="1">C100</f>
        <v>U11G Long Jump</v>
      </c>
      <c r="B112" s="9">
        <f ca="1">IFERROR(__xludf.DUMMYFUNCTION("""COMPUTED_VALUE"""),66)</f>
        <v>66</v>
      </c>
      <c r="C112" s="9"/>
      <c r="D112" s="9" t="str">
        <f ca="1">IFERROR(__xludf.DUMMYFUNCTION("""COMPUTED_VALUE"""),"U11")</f>
        <v>U11</v>
      </c>
      <c r="E112" s="9" t="str">
        <f ca="1">IFERROR(__xludf.DUMMYFUNCTION("""COMPUTED_VALUE"""),"G")</f>
        <v>G</v>
      </c>
      <c r="F112" s="11" t="str">
        <f ca="1">IFERROR(__xludf.DUMMYFUNCTION("""COMPUTED_VALUE"""),"Maldwyn Harriers")</f>
        <v>Maldwyn Harriers</v>
      </c>
    </row>
    <row r="114" spans="1:6" ht="12.75" x14ac:dyDescent="0.2">
      <c r="A114" s="19">
        <v>9</v>
      </c>
      <c r="B114" s="6"/>
      <c r="C114" s="6" t="str">
        <f ca="1">IFERROR(__xludf.DUMMYFUNCTION("query(Events!$X$5:$Z888, ""select Z where X contains '"" &amp; A114 &amp; ""'"", 0)"),"U13B 100m")</f>
        <v>U13B 100m</v>
      </c>
      <c r="D114" s="6" t="str">
        <f t="shared" ref="D114:E114" ca="1" si="8">D115</f>
        <v>U13</v>
      </c>
      <c r="E114" s="6" t="str">
        <f t="shared" ca="1" si="8"/>
        <v>B</v>
      </c>
      <c r="F114" s="20"/>
    </row>
    <row r="115" spans="1:6" ht="12.75" x14ac:dyDescent="0.2">
      <c r="A115" s="21" t="str">
        <f ca="1">C114</f>
        <v>U13B 100m</v>
      </c>
      <c r="B115" s="5">
        <f ca="1">IFERROR(__xludf.DUMMYFUNCTION("query('1 Wrekin'!$B:$G, ""select B,C,D,E,F where G contains '"" &amp; $C114 &amp; ""'"", 0)"),1)</f>
        <v>1</v>
      </c>
      <c r="C115" s="5" t="str">
        <f ca="1">IFERROR(__xludf.DUMMYFUNCTION("""COMPUTED_VALUE"""),"Daniel Naylor")</f>
        <v>Daniel Naylor</v>
      </c>
      <c r="D115" s="5" t="str">
        <f ca="1">IFERROR(__xludf.DUMMYFUNCTION("""COMPUTED_VALUE"""),"U13")</f>
        <v>U13</v>
      </c>
      <c r="E115" s="5" t="str">
        <f ca="1">IFERROR(__xludf.DUMMYFUNCTION("""COMPUTED_VALUE"""),"B")</f>
        <v>B</v>
      </c>
      <c r="F115" s="7" t="str">
        <f ca="1">IFERROR(__xludf.DUMMYFUNCTION("""COMPUTED_VALUE"""),"Wrekin Harriers")</f>
        <v>Wrekin Harriers</v>
      </c>
    </row>
    <row r="116" spans="1:6" ht="12.75" x14ac:dyDescent="0.2">
      <c r="A116" s="22" t="str">
        <f ca="1">C114</f>
        <v>U13B 100m</v>
      </c>
      <c r="B116" s="13">
        <f ca="1">IFERROR(__xludf.DUMMYFUNCTION("""COMPUTED_VALUE"""),11)</f>
        <v>11</v>
      </c>
      <c r="C116" s="13" t="str">
        <f ca="1">IFERROR(__xludf.DUMMYFUNCTION("""COMPUTED_VALUE"""),"Monty Edge")</f>
        <v>Monty Edge</v>
      </c>
      <c r="D116" s="13" t="str">
        <f ca="1">IFERROR(__xludf.DUMMYFUNCTION("""COMPUTED_VALUE"""),"U13")</f>
        <v>U13</v>
      </c>
      <c r="E116" s="13" t="str">
        <f ca="1">IFERROR(__xludf.DUMMYFUNCTION("""COMPUTED_VALUE"""),"B")</f>
        <v>B</v>
      </c>
      <c r="F116" s="15" t="str">
        <f ca="1">IFERROR(__xludf.DUMMYFUNCTION("""COMPUTED_VALUE"""),"Wrekin Harriers")</f>
        <v>Wrekin Harriers</v>
      </c>
    </row>
    <row r="117" spans="1:6" ht="12.75" x14ac:dyDescent="0.2">
      <c r="A117" s="23" t="str">
        <f ca="1">C114</f>
        <v>U13B 100m</v>
      </c>
      <c r="B117" s="1">
        <f ca="1">IFERROR(__xludf.DUMMYFUNCTION("query('2 Oswestry'!$B:$G, ""select B,C,D,E,F where G contains '"" &amp; $C114 &amp; ""'"", 0)"),2)</f>
        <v>2</v>
      </c>
      <c r="C117" s="1"/>
      <c r="D117" s="1" t="str">
        <f ca="1">IFERROR(__xludf.DUMMYFUNCTION("""COMPUTED_VALUE"""),"U13")</f>
        <v>U13</v>
      </c>
      <c r="E117" s="1" t="str">
        <f ca="1">IFERROR(__xludf.DUMMYFUNCTION("""COMPUTED_VALUE"""),"B")</f>
        <v>B</v>
      </c>
      <c r="F117" s="18" t="str">
        <f ca="1">IFERROR(__xludf.DUMMYFUNCTION("""COMPUTED_VALUE"""),"Oswestry Olympians")</f>
        <v>Oswestry Olympians</v>
      </c>
    </row>
    <row r="118" spans="1:6" ht="12.75" x14ac:dyDescent="0.2">
      <c r="A118" s="22" t="str">
        <f ca="1">C114</f>
        <v>U13B 100m</v>
      </c>
      <c r="B118" s="13">
        <f ca="1">IFERROR(__xludf.DUMMYFUNCTION("""COMPUTED_VALUE"""),22)</f>
        <v>22</v>
      </c>
      <c r="C118" s="13"/>
      <c r="D118" s="13" t="str">
        <f ca="1">IFERROR(__xludf.DUMMYFUNCTION("""COMPUTED_VALUE"""),"U13")</f>
        <v>U13</v>
      </c>
      <c r="E118" s="13" t="str">
        <f ca="1">IFERROR(__xludf.DUMMYFUNCTION("""COMPUTED_VALUE"""),"B")</f>
        <v>B</v>
      </c>
      <c r="F118" s="15" t="str">
        <f ca="1">IFERROR(__xludf.DUMMYFUNCTION("""COMPUTED_VALUE"""),"Oswestry Olympians")</f>
        <v>Oswestry Olympians</v>
      </c>
    </row>
    <row r="119" spans="1:6" ht="12.75" x14ac:dyDescent="0.2">
      <c r="A119" s="23" t="str">
        <f ca="1">C114</f>
        <v>U13B 100m</v>
      </c>
      <c r="B119" s="1">
        <f ca="1">IFERROR(__xludf.DUMMYFUNCTION("query('3 Shrewsbury'!$B:$G, ""select B,C,D,E,F where G contains '"" &amp; $C114 &amp; ""'"", 0)"),3)</f>
        <v>3</v>
      </c>
      <c r="C119" s="1" t="str">
        <f ca="1">IFERROR(__xludf.DUMMYFUNCTION("""COMPUTED_VALUE"""),"Noah Wardle")</f>
        <v>Noah Wardle</v>
      </c>
      <c r="D119" s="1" t="str">
        <f ca="1">IFERROR(__xludf.DUMMYFUNCTION("""COMPUTED_VALUE"""),"U13")</f>
        <v>U13</v>
      </c>
      <c r="E119" s="1" t="str">
        <f ca="1">IFERROR(__xludf.DUMMYFUNCTION("""COMPUTED_VALUE"""),"B")</f>
        <v>B</v>
      </c>
      <c r="F119" s="18" t="str">
        <f ca="1">IFERROR(__xludf.DUMMYFUNCTION("""COMPUTED_VALUE"""),"Shrewsbury AC")</f>
        <v>Shrewsbury AC</v>
      </c>
    </row>
    <row r="120" spans="1:6" ht="12.75" x14ac:dyDescent="0.2">
      <c r="A120" s="22" t="str">
        <f ca="1">C114</f>
        <v>U13B 100m</v>
      </c>
      <c r="B120" s="13">
        <f ca="1">IFERROR(__xludf.DUMMYFUNCTION("""COMPUTED_VALUE"""),33)</f>
        <v>33</v>
      </c>
      <c r="C120" s="13" t="str">
        <f ca="1">IFERROR(__xludf.DUMMYFUNCTION("""COMPUTED_VALUE"""),"Ethan Duffner")</f>
        <v>Ethan Duffner</v>
      </c>
      <c r="D120" s="13" t="str">
        <f ca="1">IFERROR(__xludf.DUMMYFUNCTION("""COMPUTED_VALUE"""),"U13")</f>
        <v>U13</v>
      </c>
      <c r="E120" s="13" t="str">
        <f ca="1">IFERROR(__xludf.DUMMYFUNCTION("""COMPUTED_VALUE"""),"B")</f>
        <v>B</v>
      </c>
      <c r="F120" s="15" t="str">
        <f ca="1">IFERROR(__xludf.DUMMYFUNCTION("""COMPUTED_VALUE"""),"Shrewsbury AC")</f>
        <v>Shrewsbury AC</v>
      </c>
    </row>
    <row r="121" spans="1:6" ht="12.75" x14ac:dyDescent="0.2">
      <c r="A121" s="23" t="str">
        <f ca="1">C114</f>
        <v>U13B 100m</v>
      </c>
      <c r="B121" s="1">
        <f ca="1">IFERROR(__xludf.DUMMYFUNCTION("query('4 Telford'!$B:$G, ""select B,C,D,E,F where G contains '"" &amp; $C114 &amp; ""'"", 0)"),4)</f>
        <v>4</v>
      </c>
      <c r="C121" s="1" t="str">
        <f ca="1">IFERROR(__xludf.DUMMYFUNCTION("""COMPUTED_VALUE"""),"Jack Hughes")</f>
        <v>Jack Hughes</v>
      </c>
      <c r="D121" s="1" t="str">
        <f ca="1">IFERROR(__xludf.DUMMYFUNCTION("""COMPUTED_VALUE"""),"U13")</f>
        <v>U13</v>
      </c>
      <c r="E121" s="1" t="str">
        <f ca="1">IFERROR(__xludf.DUMMYFUNCTION("""COMPUTED_VALUE"""),"B")</f>
        <v>B</v>
      </c>
      <c r="F121" s="18" t="str">
        <f ca="1">IFERROR(__xludf.DUMMYFUNCTION("""COMPUTED_VALUE"""),"Telford AC")</f>
        <v>Telford AC</v>
      </c>
    </row>
    <row r="122" spans="1:6" ht="12.75" x14ac:dyDescent="0.2">
      <c r="A122" s="22" t="str">
        <f ca="1">C114</f>
        <v>U13B 100m</v>
      </c>
      <c r="B122" s="13">
        <f ca="1">IFERROR(__xludf.DUMMYFUNCTION("""COMPUTED_VALUE"""),44)</f>
        <v>44</v>
      </c>
      <c r="C122" s="13" t="str">
        <f ca="1">IFERROR(__xludf.DUMMYFUNCTION("""COMPUTED_VALUE"""),"Cody Sandland")</f>
        <v>Cody Sandland</v>
      </c>
      <c r="D122" s="13" t="str">
        <f ca="1">IFERROR(__xludf.DUMMYFUNCTION("""COMPUTED_VALUE"""),"U13")</f>
        <v>U13</v>
      </c>
      <c r="E122" s="13" t="str">
        <f ca="1">IFERROR(__xludf.DUMMYFUNCTION("""COMPUTED_VALUE"""),"B")</f>
        <v>B</v>
      </c>
      <c r="F122" s="15" t="str">
        <f ca="1">IFERROR(__xludf.DUMMYFUNCTION("""COMPUTED_VALUE"""),"Telford AC")</f>
        <v>Telford AC</v>
      </c>
    </row>
    <row r="123" spans="1:6" ht="12.75" x14ac:dyDescent="0.2">
      <c r="A123" s="23" t="str">
        <f ca="1">C114</f>
        <v>U13B 100m</v>
      </c>
      <c r="B123" s="1">
        <f ca="1">IFERROR(__xludf.DUMMYFUNCTION("query('5 Wenlock'!$B:$G, ""select B,C,D,E,F where G contains '"" &amp; $C114 &amp; ""'"", 0)"),5)</f>
        <v>5</v>
      </c>
      <c r="C123" s="1" t="str">
        <f ca="1">IFERROR(__xludf.DUMMYFUNCTION("""COMPUTED_VALUE"""),"Sion Williams")</f>
        <v>Sion Williams</v>
      </c>
      <c r="D123" s="1" t="str">
        <f ca="1">IFERROR(__xludf.DUMMYFUNCTION("""COMPUTED_VALUE"""),"U13")</f>
        <v>U13</v>
      </c>
      <c r="E123" s="1" t="str">
        <f ca="1">IFERROR(__xludf.DUMMYFUNCTION("""COMPUTED_VALUE"""),"B")</f>
        <v>B</v>
      </c>
      <c r="F123" s="18" t="str">
        <f ca="1">IFERROR(__xludf.DUMMYFUNCTION("""COMPUTED_VALUE"""),"Wenlock Olympians")</f>
        <v>Wenlock Olympians</v>
      </c>
    </row>
    <row r="124" spans="1:6" ht="12.75" x14ac:dyDescent="0.2">
      <c r="A124" s="22" t="str">
        <f ca="1">C114</f>
        <v>U13B 100m</v>
      </c>
      <c r="B124" s="13">
        <f ca="1">IFERROR(__xludf.DUMMYFUNCTION("""COMPUTED_VALUE"""),55)</f>
        <v>55</v>
      </c>
      <c r="C124" s="13" t="str">
        <f ca="1">IFERROR(__xludf.DUMMYFUNCTION("""COMPUTED_VALUE"""),"Daniel Cameron")</f>
        <v>Daniel Cameron</v>
      </c>
      <c r="D124" s="13" t="str">
        <f ca="1">IFERROR(__xludf.DUMMYFUNCTION("""COMPUTED_VALUE"""),"U13")</f>
        <v>U13</v>
      </c>
      <c r="E124" s="13" t="str">
        <f ca="1">IFERROR(__xludf.DUMMYFUNCTION("""COMPUTED_VALUE"""),"B")</f>
        <v>B</v>
      </c>
      <c r="F124" s="15" t="str">
        <f ca="1">IFERROR(__xludf.DUMMYFUNCTION("""COMPUTED_VALUE"""),"Wenlock Olympians")</f>
        <v>Wenlock Olympians</v>
      </c>
    </row>
    <row r="125" spans="1:6" ht="12.75" x14ac:dyDescent="0.2">
      <c r="A125" s="23" t="str">
        <f ca="1">C114</f>
        <v>U13B 100m</v>
      </c>
      <c r="B125" s="1">
        <f ca="1">IFERROR(__xludf.DUMMYFUNCTION("query('6 Maldwyn'!$B:$G, ""select B,C,D,E,F where G contains '"" &amp; $C114 &amp; ""'"", 0)"),6)</f>
        <v>6</v>
      </c>
      <c r="C125" s="1"/>
      <c r="D125" s="1" t="str">
        <f ca="1">IFERROR(__xludf.DUMMYFUNCTION("""COMPUTED_VALUE"""),"U13")</f>
        <v>U13</v>
      </c>
      <c r="E125" s="1" t="str">
        <f ca="1">IFERROR(__xludf.DUMMYFUNCTION("""COMPUTED_VALUE"""),"B")</f>
        <v>B</v>
      </c>
      <c r="F125" s="18" t="str">
        <f ca="1">IFERROR(__xludf.DUMMYFUNCTION("""COMPUTED_VALUE"""),"Maldwyn Harriers")</f>
        <v>Maldwyn Harriers</v>
      </c>
    </row>
    <row r="126" spans="1:6" ht="12.75" x14ac:dyDescent="0.2">
      <c r="A126" s="24" t="str">
        <f ca="1">C114</f>
        <v>U13B 100m</v>
      </c>
      <c r="B126" s="9">
        <f ca="1">IFERROR(__xludf.DUMMYFUNCTION("""COMPUTED_VALUE"""),66)</f>
        <v>66</v>
      </c>
      <c r="C126" s="9"/>
      <c r="D126" s="9" t="str">
        <f ca="1">IFERROR(__xludf.DUMMYFUNCTION("""COMPUTED_VALUE"""),"U13")</f>
        <v>U13</v>
      </c>
      <c r="E126" s="9" t="str">
        <f ca="1">IFERROR(__xludf.DUMMYFUNCTION("""COMPUTED_VALUE"""),"B")</f>
        <v>B</v>
      </c>
      <c r="F126" s="11" t="str">
        <f ca="1">IFERROR(__xludf.DUMMYFUNCTION("""COMPUTED_VALUE"""),"Maldwyn Harriers")</f>
        <v>Maldwyn Harriers</v>
      </c>
    </row>
    <row r="128" spans="1:6" ht="12.75" x14ac:dyDescent="0.2">
      <c r="A128" s="19">
        <v>10</v>
      </c>
      <c r="B128" s="6"/>
      <c r="C128" s="6" t="str">
        <f ca="1">IFERROR(__xludf.DUMMYFUNCTION("query(Events!$X$5:$Z888, ""select Z where X contains '"" &amp; A128 &amp; ""'"", 0)"),"U13B 800m")</f>
        <v>U13B 800m</v>
      </c>
      <c r="D128" s="6" t="str">
        <f t="shared" ref="D128:E128" ca="1" si="9">D129</f>
        <v>U13</v>
      </c>
      <c r="E128" s="6" t="str">
        <f t="shared" ca="1" si="9"/>
        <v>B</v>
      </c>
      <c r="F128" s="20"/>
    </row>
    <row r="129" spans="1:6" ht="12.75" x14ac:dyDescent="0.2">
      <c r="A129" s="21" t="str">
        <f ca="1">C128</f>
        <v>U13B 800m</v>
      </c>
      <c r="B129" s="5">
        <f ca="1">IFERROR(__xludf.DUMMYFUNCTION("query('1 Wrekin'!$B:$G, ""select B,C,D,E,F where G contains '"" &amp; $C128 &amp; ""'"", 0)"),1)</f>
        <v>1</v>
      </c>
      <c r="C129" s="5" t="str">
        <f ca="1">IFERROR(__xludf.DUMMYFUNCTION("""COMPUTED_VALUE"""),"Isaac Pollock")</f>
        <v>Isaac Pollock</v>
      </c>
      <c r="D129" s="5" t="str">
        <f ca="1">IFERROR(__xludf.DUMMYFUNCTION("""COMPUTED_VALUE"""),"U13")</f>
        <v>U13</v>
      </c>
      <c r="E129" s="5" t="str">
        <f ca="1">IFERROR(__xludf.DUMMYFUNCTION("""COMPUTED_VALUE"""),"B")</f>
        <v>B</v>
      </c>
      <c r="F129" s="7" t="str">
        <f ca="1">IFERROR(__xludf.DUMMYFUNCTION("""COMPUTED_VALUE"""),"Wrekin Harriers")</f>
        <v>Wrekin Harriers</v>
      </c>
    </row>
    <row r="130" spans="1:6" ht="12.75" x14ac:dyDescent="0.2">
      <c r="A130" s="22" t="str">
        <f ca="1">C128</f>
        <v>U13B 800m</v>
      </c>
      <c r="B130" s="13">
        <f ca="1">IFERROR(__xludf.DUMMYFUNCTION("""COMPUTED_VALUE"""),11)</f>
        <v>11</v>
      </c>
      <c r="C130" s="13" t="str">
        <f ca="1">IFERROR(__xludf.DUMMYFUNCTION("""COMPUTED_VALUE"""),"Archie Fraser")</f>
        <v>Archie Fraser</v>
      </c>
      <c r="D130" s="13" t="str">
        <f ca="1">IFERROR(__xludf.DUMMYFUNCTION("""COMPUTED_VALUE"""),"U13")</f>
        <v>U13</v>
      </c>
      <c r="E130" s="13" t="str">
        <f ca="1">IFERROR(__xludf.DUMMYFUNCTION("""COMPUTED_VALUE"""),"B")</f>
        <v>B</v>
      </c>
      <c r="F130" s="15" t="str">
        <f ca="1">IFERROR(__xludf.DUMMYFUNCTION("""COMPUTED_VALUE"""),"Wrekin Harriers")</f>
        <v>Wrekin Harriers</v>
      </c>
    </row>
    <row r="131" spans="1:6" ht="12.75" x14ac:dyDescent="0.2">
      <c r="A131" s="23" t="str">
        <f ca="1">C128</f>
        <v>U13B 800m</v>
      </c>
      <c r="B131" s="1">
        <f ca="1">IFERROR(__xludf.DUMMYFUNCTION("query('2 Oswestry'!$B:$G, ""select B,C,D,E,F where G contains '"" &amp; $C128 &amp; ""'"", 0)"),2)</f>
        <v>2</v>
      </c>
      <c r="C131" s="1"/>
      <c r="D131" s="1" t="str">
        <f ca="1">IFERROR(__xludf.DUMMYFUNCTION("""COMPUTED_VALUE"""),"U13")</f>
        <v>U13</v>
      </c>
      <c r="E131" s="1" t="str">
        <f ca="1">IFERROR(__xludf.DUMMYFUNCTION("""COMPUTED_VALUE"""),"B")</f>
        <v>B</v>
      </c>
      <c r="F131" s="18" t="str">
        <f ca="1">IFERROR(__xludf.DUMMYFUNCTION("""COMPUTED_VALUE"""),"Oswestry Olympians")</f>
        <v>Oswestry Olympians</v>
      </c>
    </row>
    <row r="132" spans="1:6" ht="12.75" x14ac:dyDescent="0.2">
      <c r="A132" s="22" t="str">
        <f ca="1">C128</f>
        <v>U13B 800m</v>
      </c>
      <c r="B132" s="13">
        <f ca="1">IFERROR(__xludf.DUMMYFUNCTION("""COMPUTED_VALUE"""),22)</f>
        <v>22</v>
      </c>
      <c r="C132" s="13"/>
      <c r="D132" s="13" t="str">
        <f ca="1">IFERROR(__xludf.DUMMYFUNCTION("""COMPUTED_VALUE"""),"U13")</f>
        <v>U13</v>
      </c>
      <c r="E132" s="13" t="str">
        <f ca="1">IFERROR(__xludf.DUMMYFUNCTION("""COMPUTED_VALUE"""),"B")</f>
        <v>B</v>
      </c>
      <c r="F132" s="15" t="str">
        <f ca="1">IFERROR(__xludf.DUMMYFUNCTION("""COMPUTED_VALUE"""),"Oswestry Olympians")</f>
        <v>Oswestry Olympians</v>
      </c>
    </row>
    <row r="133" spans="1:6" ht="12.75" x14ac:dyDescent="0.2">
      <c r="A133" s="23" t="str">
        <f ca="1">C128</f>
        <v>U13B 800m</v>
      </c>
      <c r="B133" s="1">
        <f ca="1">IFERROR(__xludf.DUMMYFUNCTION("query('3 Shrewsbury'!$B:$G, ""select B,C,D,E,F where G contains '"" &amp; $C128 &amp; ""'"", 0)"),3)</f>
        <v>3</v>
      </c>
      <c r="C133" s="1" t="str">
        <f ca="1">IFERROR(__xludf.DUMMYFUNCTION("""COMPUTED_VALUE"""),"Oscar Adams")</f>
        <v>Oscar Adams</v>
      </c>
      <c r="D133" s="1" t="str">
        <f ca="1">IFERROR(__xludf.DUMMYFUNCTION("""COMPUTED_VALUE"""),"U13")</f>
        <v>U13</v>
      </c>
      <c r="E133" s="1" t="str">
        <f ca="1">IFERROR(__xludf.DUMMYFUNCTION("""COMPUTED_VALUE"""),"B")</f>
        <v>B</v>
      </c>
      <c r="F133" s="18" t="str">
        <f ca="1">IFERROR(__xludf.DUMMYFUNCTION("""COMPUTED_VALUE"""),"Shrewsbury AC")</f>
        <v>Shrewsbury AC</v>
      </c>
    </row>
    <row r="134" spans="1:6" ht="12.75" x14ac:dyDescent="0.2">
      <c r="A134" s="22" t="str">
        <f ca="1">C128</f>
        <v>U13B 800m</v>
      </c>
      <c r="B134" s="13">
        <f ca="1">IFERROR(__xludf.DUMMYFUNCTION("""COMPUTED_VALUE"""),33)</f>
        <v>33</v>
      </c>
      <c r="C134" s="13" t="str">
        <f ca="1">IFERROR(__xludf.DUMMYFUNCTION("""COMPUTED_VALUE"""),"Charlie Stuart")</f>
        <v>Charlie Stuart</v>
      </c>
      <c r="D134" s="13" t="str">
        <f ca="1">IFERROR(__xludf.DUMMYFUNCTION("""COMPUTED_VALUE"""),"U13")</f>
        <v>U13</v>
      </c>
      <c r="E134" s="13" t="str">
        <f ca="1">IFERROR(__xludf.DUMMYFUNCTION("""COMPUTED_VALUE"""),"B")</f>
        <v>B</v>
      </c>
      <c r="F134" s="15" t="str">
        <f ca="1">IFERROR(__xludf.DUMMYFUNCTION("""COMPUTED_VALUE"""),"Shrewsbury AC")</f>
        <v>Shrewsbury AC</v>
      </c>
    </row>
    <row r="135" spans="1:6" ht="12.75" x14ac:dyDescent="0.2">
      <c r="A135" s="23" t="str">
        <f ca="1">C128</f>
        <v>U13B 800m</v>
      </c>
      <c r="B135" s="1">
        <f ca="1">IFERROR(__xludf.DUMMYFUNCTION("query('4 Telford'!$B:$G, ""select B,C,D,E,F where G contains '"" &amp; $C128 &amp; ""'"", 0)"),4)</f>
        <v>4</v>
      </c>
      <c r="C135" s="1" t="str">
        <f ca="1">IFERROR(__xludf.DUMMYFUNCTION("""COMPUTED_VALUE"""),"Cody Sandland")</f>
        <v>Cody Sandland</v>
      </c>
      <c r="D135" s="1" t="str">
        <f ca="1">IFERROR(__xludf.DUMMYFUNCTION("""COMPUTED_VALUE"""),"U13")</f>
        <v>U13</v>
      </c>
      <c r="E135" s="1" t="str">
        <f ca="1">IFERROR(__xludf.DUMMYFUNCTION("""COMPUTED_VALUE"""),"B")</f>
        <v>B</v>
      </c>
      <c r="F135" s="18" t="str">
        <f ca="1">IFERROR(__xludf.DUMMYFUNCTION("""COMPUTED_VALUE"""),"Telford AC")</f>
        <v>Telford AC</v>
      </c>
    </row>
    <row r="136" spans="1:6" ht="12.75" x14ac:dyDescent="0.2">
      <c r="A136" s="22" t="str">
        <f ca="1">C128</f>
        <v>U13B 800m</v>
      </c>
      <c r="B136" s="13">
        <f ca="1">IFERROR(__xludf.DUMMYFUNCTION("""COMPUTED_VALUE"""),44)</f>
        <v>44</v>
      </c>
      <c r="C136" s="13" t="str">
        <f ca="1">IFERROR(__xludf.DUMMYFUNCTION("""COMPUTED_VALUE"""),"Daniel Upton")</f>
        <v>Daniel Upton</v>
      </c>
      <c r="D136" s="13" t="str">
        <f ca="1">IFERROR(__xludf.DUMMYFUNCTION("""COMPUTED_VALUE"""),"U13")</f>
        <v>U13</v>
      </c>
      <c r="E136" s="13" t="str">
        <f ca="1">IFERROR(__xludf.DUMMYFUNCTION("""COMPUTED_VALUE"""),"B")</f>
        <v>B</v>
      </c>
      <c r="F136" s="15" t="str">
        <f ca="1">IFERROR(__xludf.DUMMYFUNCTION("""COMPUTED_VALUE"""),"Telford AC")</f>
        <v>Telford AC</v>
      </c>
    </row>
    <row r="137" spans="1:6" ht="12.75" x14ac:dyDescent="0.2">
      <c r="A137" s="23" t="str">
        <f ca="1">C128</f>
        <v>U13B 800m</v>
      </c>
      <c r="B137" s="1">
        <f ca="1">IFERROR(__xludf.DUMMYFUNCTION("query('5 Wenlock'!$B:$G, ""select B,C,D,E,F where G contains '"" &amp; $C128 &amp; ""'"", 0)"),5)</f>
        <v>5</v>
      </c>
      <c r="C137" s="1" t="str">
        <f ca="1">IFERROR(__xludf.DUMMYFUNCTION("""COMPUTED_VALUE"""),"Daniel Cameron")</f>
        <v>Daniel Cameron</v>
      </c>
      <c r="D137" s="1" t="str">
        <f ca="1">IFERROR(__xludf.DUMMYFUNCTION("""COMPUTED_VALUE"""),"U13")</f>
        <v>U13</v>
      </c>
      <c r="E137" s="1" t="str">
        <f ca="1">IFERROR(__xludf.DUMMYFUNCTION("""COMPUTED_VALUE"""),"B")</f>
        <v>B</v>
      </c>
      <c r="F137" s="18" t="str">
        <f ca="1">IFERROR(__xludf.DUMMYFUNCTION("""COMPUTED_VALUE"""),"Wenlock Olympians")</f>
        <v>Wenlock Olympians</v>
      </c>
    </row>
    <row r="138" spans="1:6" ht="12.75" x14ac:dyDescent="0.2">
      <c r="A138" s="22" t="str">
        <f ca="1">C128</f>
        <v>U13B 800m</v>
      </c>
      <c r="B138" s="13">
        <f ca="1">IFERROR(__xludf.DUMMYFUNCTION("""COMPUTED_VALUE"""),55)</f>
        <v>55</v>
      </c>
      <c r="C138" s="13" t="str">
        <f ca="1">IFERROR(__xludf.DUMMYFUNCTION("""COMPUTED_VALUE"""),"Daniel Cameron")</f>
        <v>Daniel Cameron</v>
      </c>
      <c r="D138" s="13" t="str">
        <f ca="1">IFERROR(__xludf.DUMMYFUNCTION("""COMPUTED_VALUE"""),"U13")</f>
        <v>U13</v>
      </c>
      <c r="E138" s="13" t="str">
        <f ca="1">IFERROR(__xludf.DUMMYFUNCTION("""COMPUTED_VALUE"""),"B")</f>
        <v>B</v>
      </c>
      <c r="F138" s="15" t="str">
        <f ca="1">IFERROR(__xludf.DUMMYFUNCTION("""COMPUTED_VALUE"""),"Wenlock Olympians")</f>
        <v>Wenlock Olympians</v>
      </c>
    </row>
    <row r="139" spans="1:6" ht="12.75" x14ac:dyDescent="0.2">
      <c r="A139" s="23" t="str">
        <f ca="1">C128</f>
        <v>U13B 800m</v>
      </c>
      <c r="B139" s="1">
        <f ca="1">IFERROR(__xludf.DUMMYFUNCTION("query('6 Maldwyn'!$B:$G, ""select B,C,D,E,F where G contains '"" &amp; $C128 &amp; ""'"", 0)"),6)</f>
        <v>6</v>
      </c>
      <c r="C139" s="1"/>
      <c r="D139" s="1" t="str">
        <f ca="1">IFERROR(__xludf.DUMMYFUNCTION("""COMPUTED_VALUE"""),"U13")</f>
        <v>U13</v>
      </c>
      <c r="E139" s="1" t="str">
        <f ca="1">IFERROR(__xludf.DUMMYFUNCTION("""COMPUTED_VALUE"""),"B")</f>
        <v>B</v>
      </c>
      <c r="F139" s="18" t="str">
        <f ca="1">IFERROR(__xludf.DUMMYFUNCTION("""COMPUTED_VALUE"""),"Maldwyn Harriers")</f>
        <v>Maldwyn Harriers</v>
      </c>
    </row>
    <row r="140" spans="1:6" ht="12.75" x14ac:dyDescent="0.2">
      <c r="A140" s="24" t="str">
        <f ca="1">C128</f>
        <v>U13B 800m</v>
      </c>
      <c r="B140" s="9">
        <f ca="1">IFERROR(__xludf.DUMMYFUNCTION("""COMPUTED_VALUE"""),66)</f>
        <v>66</v>
      </c>
      <c r="C140" s="9"/>
      <c r="D140" s="9" t="str">
        <f ca="1">IFERROR(__xludf.DUMMYFUNCTION("""COMPUTED_VALUE"""),"U13")</f>
        <v>U13</v>
      </c>
      <c r="E140" s="9" t="str">
        <f ca="1">IFERROR(__xludf.DUMMYFUNCTION("""COMPUTED_VALUE"""),"B")</f>
        <v>B</v>
      </c>
      <c r="F140" s="11" t="str">
        <f ca="1">IFERROR(__xludf.DUMMYFUNCTION("""COMPUTED_VALUE"""),"Maldwyn Harriers")</f>
        <v>Maldwyn Harriers</v>
      </c>
    </row>
    <row r="141" spans="1:6" ht="12.75" x14ac:dyDescent="0.2">
      <c r="A141" s="1"/>
      <c r="B141" s="1"/>
      <c r="C141" s="1"/>
      <c r="D141" s="1"/>
      <c r="E141" s="1"/>
      <c r="F141" s="1"/>
    </row>
    <row r="142" spans="1:6" ht="12.75" x14ac:dyDescent="0.2">
      <c r="A142" s="19">
        <v>11</v>
      </c>
      <c r="B142" s="6"/>
      <c r="C142" s="6" t="str">
        <f ca="1">IFERROR(__xludf.DUMMYFUNCTION("query(Events!$X$5:$Z888, ""select Z where X contains '"" &amp; A142 &amp; ""'"", 0)"),"U13B High Jump")</f>
        <v>U13B High Jump</v>
      </c>
      <c r="D142" s="6" t="str">
        <f t="shared" ref="D142:E142" ca="1" si="10">D143</f>
        <v>U13</v>
      </c>
      <c r="E142" s="6" t="str">
        <f t="shared" ca="1" si="10"/>
        <v>B</v>
      </c>
      <c r="F142" s="20"/>
    </row>
    <row r="143" spans="1:6" ht="12.75" x14ac:dyDescent="0.2">
      <c r="A143" s="21" t="str">
        <f ca="1">C142</f>
        <v>U13B High Jump</v>
      </c>
      <c r="B143" s="5">
        <f ca="1">IFERROR(__xludf.DUMMYFUNCTION("query('1 Wrekin'!$B:$G, ""select B,C,D,E,F where G contains '"" &amp; $C142 &amp; ""'"", 0)"),1)</f>
        <v>1</v>
      </c>
      <c r="C143" s="5" t="str">
        <f ca="1">IFERROR(__xludf.DUMMYFUNCTION("""COMPUTED_VALUE"""),"Daniel Naylor")</f>
        <v>Daniel Naylor</v>
      </c>
      <c r="D143" s="5" t="str">
        <f ca="1">IFERROR(__xludf.DUMMYFUNCTION("""COMPUTED_VALUE"""),"U13")</f>
        <v>U13</v>
      </c>
      <c r="E143" s="5" t="str">
        <f ca="1">IFERROR(__xludf.DUMMYFUNCTION("""COMPUTED_VALUE"""),"B")</f>
        <v>B</v>
      </c>
      <c r="F143" s="7" t="str">
        <f ca="1">IFERROR(__xludf.DUMMYFUNCTION("""COMPUTED_VALUE"""),"Wrekin Harriers")</f>
        <v>Wrekin Harriers</v>
      </c>
    </row>
    <row r="144" spans="1:6" ht="12.75" x14ac:dyDescent="0.2">
      <c r="A144" s="22" t="str">
        <f ca="1">C142</f>
        <v>U13B High Jump</v>
      </c>
      <c r="B144" s="13">
        <f ca="1">IFERROR(__xludf.DUMMYFUNCTION("""COMPUTED_VALUE"""),11)</f>
        <v>11</v>
      </c>
      <c r="C144" s="13" t="str">
        <f ca="1">IFERROR(__xludf.DUMMYFUNCTION("""COMPUTED_VALUE"""),"Isaac Pollock")</f>
        <v>Isaac Pollock</v>
      </c>
      <c r="D144" s="13" t="str">
        <f ca="1">IFERROR(__xludf.DUMMYFUNCTION("""COMPUTED_VALUE"""),"U13")</f>
        <v>U13</v>
      </c>
      <c r="E144" s="13" t="str">
        <f ca="1">IFERROR(__xludf.DUMMYFUNCTION("""COMPUTED_VALUE"""),"B")</f>
        <v>B</v>
      </c>
      <c r="F144" s="15" t="str">
        <f ca="1">IFERROR(__xludf.DUMMYFUNCTION("""COMPUTED_VALUE"""),"Wrekin Harriers")</f>
        <v>Wrekin Harriers</v>
      </c>
    </row>
    <row r="145" spans="1:6" ht="12.75" x14ac:dyDescent="0.2">
      <c r="A145" s="23" t="str">
        <f ca="1">C142</f>
        <v>U13B High Jump</v>
      </c>
      <c r="B145" s="1">
        <f ca="1">IFERROR(__xludf.DUMMYFUNCTION("query('2 Oswestry'!$B:$G, ""select B,C,D,E,F where G contains '"" &amp; $C142 &amp; ""'"", 0)"),2)</f>
        <v>2</v>
      </c>
      <c r="C145" s="1"/>
      <c r="D145" s="1" t="str">
        <f ca="1">IFERROR(__xludf.DUMMYFUNCTION("""COMPUTED_VALUE"""),"U13")</f>
        <v>U13</v>
      </c>
      <c r="E145" s="1" t="str">
        <f ca="1">IFERROR(__xludf.DUMMYFUNCTION("""COMPUTED_VALUE"""),"B")</f>
        <v>B</v>
      </c>
      <c r="F145" s="18" t="str">
        <f ca="1">IFERROR(__xludf.DUMMYFUNCTION("""COMPUTED_VALUE"""),"Oswestry Olympians")</f>
        <v>Oswestry Olympians</v>
      </c>
    </row>
    <row r="146" spans="1:6" ht="12.75" x14ac:dyDescent="0.2">
      <c r="A146" s="22" t="str">
        <f ca="1">C142</f>
        <v>U13B High Jump</v>
      </c>
      <c r="B146" s="13">
        <f ca="1">IFERROR(__xludf.DUMMYFUNCTION("""COMPUTED_VALUE"""),22)</f>
        <v>22</v>
      </c>
      <c r="C146" s="13"/>
      <c r="D146" s="13" t="str">
        <f ca="1">IFERROR(__xludf.DUMMYFUNCTION("""COMPUTED_VALUE"""),"U13")</f>
        <v>U13</v>
      </c>
      <c r="E146" s="13" t="str">
        <f ca="1">IFERROR(__xludf.DUMMYFUNCTION("""COMPUTED_VALUE"""),"B")</f>
        <v>B</v>
      </c>
      <c r="F146" s="15" t="str">
        <f ca="1">IFERROR(__xludf.DUMMYFUNCTION("""COMPUTED_VALUE"""),"Oswestry Olympians")</f>
        <v>Oswestry Olympians</v>
      </c>
    </row>
    <row r="147" spans="1:6" ht="12.75" x14ac:dyDescent="0.2">
      <c r="A147" s="23" t="str">
        <f ca="1">C142</f>
        <v>U13B High Jump</v>
      </c>
      <c r="B147" s="1">
        <f ca="1">IFERROR(__xludf.DUMMYFUNCTION("query('3 Shrewsbury'!$B:$G, ""select B,C,D,E,F where G contains '"" &amp; $C142 &amp; ""'"", 0)"),3)</f>
        <v>3</v>
      </c>
      <c r="C147" s="1" t="str">
        <f ca="1">IFERROR(__xludf.DUMMYFUNCTION("""COMPUTED_VALUE"""),"George Wardle")</f>
        <v>George Wardle</v>
      </c>
      <c r="D147" s="1" t="str">
        <f ca="1">IFERROR(__xludf.DUMMYFUNCTION("""COMPUTED_VALUE"""),"U13")</f>
        <v>U13</v>
      </c>
      <c r="E147" s="1" t="str">
        <f ca="1">IFERROR(__xludf.DUMMYFUNCTION("""COMPUTED_VALUE"""),"B")</f>
        <v>B</v>
      </c>
      <c r="F147" s="18" t="str">
        <f ca="1">IFERROR(__xludf.DUMMYFUNCTION("""COMPUTED_VALUE"""),"Shrewsbury AC")</f>
        <v>Shrewsbury AC</v>
      </c>
    </row>
    <row r="148" spans="1:6" ht="12.75" x14ac:dyDescent="0.2">
      <c r="A148" s="22" t="str">
        <f ca="1">C142</f>
        <v>U13B High Jump</v>
      </c>
      <c r="B148" s="13">
        <f ca="1">IFERROR(__xludf.DUMMYFUNCTION("""COMPUTED_VALUE"""),33)</f>
        <v>33</v>
      </c>
      <c r="C148" s="13" t="str">
        <f ca="1">IFERROR(__xludf.DUMMYFUNCTION("""COMPUTED_VALUE"""),"Ethan Brennan-Todd")</f>
        <v>Ethan Brennan-Todd</v>
      </c>
      <c r="D148" s="13" t="str">
        <f ca="1">IFERROR(__xludf.DUMMYFUNCTION("""COMPUTED_VALUE"""),"U13")</f>
        <v>U13</v>
      </c>
      <c r="E148" s="13" t="str">
        <f ca="1">IFERROR(__xludf.DUMMYFUNCTION("""COMPUTED_VALUE"""),"B")</f>
        <v>B</v>
      </c>
      <c r="F148" s="15" t="str">
        <f ca="1">IFERROR(__xludf.DUMMYFUNCTION("""COMPUTED_VALUE"""),"Shrewsbury AC")</f>
        <v>Shrewsbury AC</v>
      </c>
    </row>
    <row r="149" spans="1:6" ht="12.75" x14ac:dyDescent="0.2">
      <c r="A149" s="23" t="str">
        <f ca="1">C142</f>
        <v>U13B High Jump</v>
      </c>
      <c r="B149" s="1">
        <f ca="1">IFERROR(__xludf.DUMMYFUNCTION("query('4 Telford'!$B:$G, ""select B,C,D,E,F where G contains '"" &amp; $C142 &amp; ""'"", 0)"),4)</f>
        <v>4</v>
      </c>
      <c r="C149" s="1" t="str">
        <f ca="1">IFERROR(__xludf.DUMMYFUNCTION("""COMPUTED_VALUE"""),"Evan Hart")</f>
        <v>Evan Hart</v>
      </c>
      <c r="D149" s="1" t="str">
        <f ca="1">IFERROR(__xludf.DUMMYFUNCTION("""COMPUTED_VALUE"""),"U13")</f>
        <v>U13</v>
      </c>
      <c r="E149" s="1" t="str">
        <f ca="1">IFERROR(__xludf.DUMMYFUNCTION("""COMPUTED_VALUE"""),"B")</f>
        <v>B</v>
      </c>
      <c r="F149" s="18" t="str">
        <f ca="1">IFERROR(__xludf.DUMMYFUNCTION("""COMPUTED_VALUE"""),"Telford AC")</f>
        <v>Telford AC</v>
      </c>
    </row>
    <row r="150" spans="1:6" ht="12.75" x14ac:dyDescent="0.2">
      <c r="A150" s="22" t="str">
        <f ca="1">C142</f>
        <v>U13B High Jump</v>
      </c>
      <c r="B150" s="13">
        <f ca="1">IFERROR(__xludf.DUMMYFUNCTION("""COMPUTED_VALUE"""),44)</f>
        <v>44</v>
      </c>
      <c r="C150" s="13"/>
      <c r="D150" s="13" t="str">
        <f ca="1">IFERROR(__xludf.DUMMYFUNCTION("""COMPUTED_VALUE"""),"U13")</f>
        <v>U13</v>
      </c>
      <c r="E150" s="13" t="str">
        <f ca="1">IFERROR(__xludf.DUMMYFUNCTION("""COMPUTED_VALUE"""),"B")</f>
        <v>B</v>
      </c>
      <c r="F150" s="15" t="str">
        <f ca="1">IFERROR(__xludf.DUMMYFUNCTION("""COMPUTED_VALUE"""),"Telford AC")</f>
        <v>Telford AC</v>
      </c>
    </row>
    <row r="151" spans="1:6" ht="12.75" x14ac:dyDescent="0.2">
      <c r="A151" s="23" t="str">
        <f ca="1">C142</f>
        <v>U13B High Jump</v>
      </c>
      <c r="B151" s="1">
        <f ca="1">IFERROR(__xludf.DUMMYFUNCTION("query('5 Wenlock'!$B:$G, ""select B,C,D,E,F where G contains '"" &amp; $C142 &amp; ""'"", 0)"),5)</f>
        <v>5</v>
      </c>
      <c r="C151" s="1" t="str">
        <f ca="1">IFERROR(__xludf.DUMMYFUNCTION("""COMPUTED_VALUE"""),"Sion Williams")</f>
        <v>Sion Williams</v>
      </c>
      <c r="D151" s="1" t="str">
        <f ca="1">IFERROR(__xludf.DUMMYFUNCTION("""COMPUTED_VALUE"""),"U13")</f>
        <v>U13</v>
      </c>
      <c r="E151" s="1" t="str">
        <f ca="1">IFERROR(__xludf.DUMMYFUNCTION("""COMPUTED_VALUE"""),"B")</f>
        <v>B</v>
      </c>
      <c r="F151" s="18" t="str">
        <f ca="1">IFERROR(__xludf.DUMMYFUNCTION("""COMPUTED_VALUE"""),"Wenlock Olympians")</f>
        <v>Wenlock Olympians</v>
      </c>
    </row>
    <row r="152" spans="1:6" ht="12.75" x14ac:dyDescent="0.2">
      <c r="A152" s="22" t="str">
        <f ca="1">C142</f>
        <v>U13B High Jump</v>
      </c>
      <c r="B152" s="13">
        <f ca="1">IFERROR(__xludf.DUMMYFUNCTION("""COMPUTED_VALUE"""),55)</f>
        <v>55</v>
      </c>
      <c r="C152" s="13"/>
      <c r="D152" s="13" t="str">
        <f ca="1">IFERROR(__xludf.DUMMYFUNCTION("""COMPUTED_VALUE"""),"U13")</f>
        <v>U13</v>
      </c>
      <c r="E152" s="13" t="str">
        <f ca="1">IFERROR(__xludf.DUMMYFUNCTION("""COMPUTED_VALUE"""),"B")</f>
        <v>B</v>
      </c>
      <c r="F152" s="15" t="str">
        <f ca="1">IFERROR(__xludf.DUMMYFUNCTION("""COMPUTED_VALUE"""),"Wenlock Olympians")</f>
        <v>Wenlock Olympians</v>
      </c>
    </row>
    <row r="153" spans="1:6" ht="12.75" x14ac:dyDescent="0.2">
      <c r="A153" s="23" t="str">
        <f ca="1">C142</f>
        <v>U13B High Jump</v>
      </c>
      <c r="B153" s="1">
        <f ca="1">IFERROR(__xludf.DUMMYFUNCTION("query('6 Maldwyn'!$B:$G, ""select B,C,D,E,F where G contains '"" &amp; $C142 &amp; ""'"", 0)"),6)</f>
        <v>6</v>
      </c>
      <c r="C153" s="1"/>
      <c r="D153" s="1" t="str">
        <f ca="1">IFERROR(__xludf.DUMMYFUNCTION("""COMPUTED_VALUE"""),"U13")</f>
        <v>U13</v>
      </c>
      <c r="E153" s="1" t="str">
        <f ca="1">IFERROR(__xludf.DUMMYFUNCTION("""COMPUTED_VALUE"""),"B")</f>
        <v>B</v>
      </c>
      <c r="F153" s="18" t="str">
        <f ca="1">IFERROR(__xludf.DUMMYFUNCTION("""COMPUTED_VALUE"""),"Maldwyn Harriers")</f>
        <v>Maldwyn Harriers</v>
      </c>
    </row>
    <row r="154" spans="1:6" ht="12.75" x14ac:dyDescent="0.2">
      <c r="A154" s="24" t="str">
        <f ca="1">C142</f>
        <v>U13B High Jump</v>
      </c>
      <c r="B154" s="9">
        <f ca="1">IFERROR(__xludf.DUMMYFUNCTION("""COMPUTED_VALUE"""),66)</f>
        <v>66</v>
      </c>
      <c r="C154" s="9"/>
      <c r="D154" s="9" t="str">
        <f ca="1">IFERROR(__xludf.DUMMYFUNCTION("""COMPUTED_VALUE"""),"U13")</f>
        <v>U13</v>
      </c>
      <c r="E154" s="9" t="str">
        <f ca="1">IFERROR(__xludf.DUMMYFUNCTION("""COMPUTED_VALUE"""),"B")</f>
        <v>B</v>
      </c>
      <c r="F154" s="11" t="str">
        <f ca="1">IFERROR(__xludf.DUMMYFUNCTION("""COMPUTED_VALUE"""),"Maldwyn Harriers")</f>
        <v>Maldwyn Harriers</v>
      </c>
    </row>
    <row r="156" spans="1:6" ht="12.75" x14ac:dyDescent="0.2">
      <c r="A156" s="19">
        <v>12</v>
      </c>
      <c r="B156" s="6"/>
      <c r="C156" s="6" t="str">
        <f ca="1">IFERROR(__xludf.DUMMYFUNCTION("query(Events!$X$5:$Z888, ""select Z where X contains '"" &amp; A156 &amp; ""'"", 0)"),"U13B Long Jump")</f>
        <v>U13B Long Jump</v>
      </c>
      <c r="D156" s="6" t="str">
        <f t="shared" ref="D156:E156" ca="1" si="11">D157</f>
        <v>U13</v>
      </c>
      <c r="E156" s="6" t="str">
        <f t="shared" ca="1" si="11"/>
        <v>B</v>
      </c>
      <c r="F156" s="20"/>
    </row>
    <row r="157" spans="1:6" ht="12.75" x14ac:dyDescent="0.2">
      <c r="A157" s="21" t="str">
        <f ca="1">C156</f>
        <v>U13B Long Jump</v>
      </c>
      <c r="B157" s="5">
        <f ca="1">IFERROR(__xludf.DUMMYFUNCTION("query('1 Wrekin'!$B:$G, ""select B,C,D,E,F where G contains '"" &amp; $C156 &amp; ""'"", 0)"),1)</f>
        <v>1</v>
      </c>
      <c r="C157" s="5" t="str">
        <f ca="1">IFERROR(__xludf.DUMMYFUNCTION("""COMPUTED_VALUE"""),"Archie Fraser")</f>
        <v>Archie Fraser</v>
      </c>
      <c r="D157" s="5" t="str">
        <f ca="1">IFERROR(__xludf.DUMMYFUNCTION("""COMPUTED_VALUE"""),"U13")</f>
        <v>U13</v>
      </c>
      <c r="E157" s="5" t="str">
        <f ca="1">IFERROR(__xludf.DUMMYFUNCTION("""COMPUTED_VALUE"""),"B")</f>
        <v>B</v>
      </c>
      <c r="F157" s="7" t="str">
        <f ca="1">IFERROR(__xludf.DUMMYFUNCTION("""COMPUTED_VALUE"""),"Wrekin Harriers")</f>
        <v>Wrekin Harriers</v>
      </c>
    </row>
    <row r="158" spans="1:6" ht="12.75" x14ac:dyDescent="0.2">
      <c r="A158" s="22" t="str">
        <f ca="1">C156</f>
        <v>U13B Long Jump</v>
      </c>
      <c r="B158" s="13">
        <f ca="1">IFERROR(__xludf.DUMMYFUNCTION("""COMPUTED_VALUE"""),11)</f>
        <v>11</v>
      </c>
      <c r="C158" s="13" t="str">
        <f ca="1">IFERROR(__xludf.DUMMYFUNCTION("""COMPUTED_VALUE"""),"Fraser Cox")</f>
        <v>Fraser Cox</v>
      </c>
      <c r="D158" s="13" t="str">
        <f ca="1">IFERROR(__xludf.DUMMYFUNCTION("""COMPUTED_VALUE"""),"U13")</f>
        <v>U13</v>
      </c>
      <c r="E158" s="13" t="str">
        <f ca="1">IFERROR(__xludf.DUMMYFUNCTION("""COMPUTED_VALUE"""),"B")</f>
        <v>B</v>
      </c>
      <c r="F158" s="15" t="str">
        <f ca="1">IFERROR(__xludf.DUMMYFUNCTION("""COMPUTED_VALUE"""),"Wrekin Harriers")</f>
        <v>Wrekin Harriers</v>
      </c>
    </row>
    <row r="159" spans="1:6" ht="12.75" x14ac:dyDescent="0.2">
      <c r="A159" s="23" t="str">
        <f ca="1">C156</f>
        <v>U13B Long Jump</v>
      </c>
      <c r="B159" s="1">
        <f ca="1">IFERROR(__xludf.DUMMYFUNCTION("query('2 Oswestry'!$B:$G, ""select B,C,D,E,F where G contains '"" &amp; $C156 &amp; ""'"", 0)"),2)</f>
        <v>2</v>
      </c>
      <c r="C159" s="1"/>
      <c r="D159" s="1" t="str">
        <f ca="1">IFERROR(__xludf.DUMMYFUNCTION("""COMPUTED_VALUE"""),"U13")</f>
        <v>U13</v>
      </c>
      <c r="E159" s="1" t="str">
        <f ca="1">IFERROR(__xludf.DUMMYFUNCTION("""COMPUTED_VALUE"""),"B")</f>
        <v>B</v>
      </c>
      <c r="F159" s="18" t="str">
        <f ca="1">IFERROR(__xludf.DUMMYFUNCTION("""COMPUTED_VALUE"""),"Oswestry Olympians")</f>
        <v>Oswestry Olympians</v>
      </c>
    </row>
    <row r="160" spans="1:6" ht="12.75" x14ac:dyDescent="0.2">
      <c r="A160" s="22" t="str">
        <f ca="1">C156</f>
        <v>U13B Long Jump</v>
      </c>
      <c r="B160" s="13">
        <f ca="1">IFERROR(__xludf.DUMMYFUNCTION("""COMPUTED_VALUE"""),22)</f>
        <v>22</v>
      </c>
      <c r="C160" s="13"/>
      <c r="D160" s="13" t="str">
        <f ca="1">IFERROR(__xludf.DUMMYFUNCTION("""COMPUTED_VALUE"""),"U13")</f>
        <v>U13</v>
      </c>
      <c r="E160" s="13" t="str">
        <f ca="1">IFERROR(__xludf.DUMMYFUNCTION("""COMPUTED_VALUE"""),"B")</f>
        <v>B</v>
      </c>
      <c r="F160" s="15" t="str">
        <f ca="1">IFERROR(__xludf.DUMMYFUNCTION("""COMPUTED_VALUE"""),"Oswestry Olympians")</f>
        <v>Oswestry Olympians</v>
      </c>
    </row>
    <row r="161" spans="1:6" ht="12.75" x14ac:dyDescent="0.2">
      <c r="A161" s="23" t="str">
        <f ca="1">C156</f>
        <v>U13B Long Jump</v>
      </c>
      <c r="B161" s="1">
        <f ca="1">IFERROR(__xludf.DUMMYFUNCTION("query('3 Shrewsbury'!$B:$G, ""select B,C,D,E,F where G contains '"" &amp; $C156 &amp; ""'"", 0)"),3)</f>
        <v>3</v>
      </c>
      <c r="C161" s="1" t="str">
        <f ca="1">IFERROR(__xludf.DUMMYFUNCTION("""COMPUTED_VALUE"""),"George Wardle")</f>
        <v>George Wardle</v>
      </c>
      <c r="D161" s="1" t="str">
        <f ca="1">IFERROR(__xludf.DUMMYFUNCTION("""COMPUTED_VALUE"""),"U13")</f>
        <v>U13</v>
      </c>
      <c r="E161" s="1" t="str">
        <f ca="1">IFERROR(__xludf.DUMMYFUNCTION("""COMPUTED_VALUE"""),"B")</f>
        <v>B</v>
      </c>
      <c r="F161" s="18" t="str">
        <f ca="1">IFERROR(__xludf.DUMMYFUNCTION("""COMPUTED_VALUE"""),"Shrewsbury AC")</f>
        <v>Shrewsbury AC</v>
      </c>
    </row>
    <row r="162" spans="1:6" ht="12.75" x14ac:dyDescent="0.2">
      <c r="A162" s="22" t="str">
        <f ca="1">C156</f>
        <v>U13B Long Jump</v>
      </c>
      <c r="B162" s="13">
        <f ca="1">IFERROR(__xludf.DUMMYFUNCTION("""COMPUTED_VALUE"""),33)</f>
        <v>33</v>
      </c>
      <c r="C162" s="13" t="str">
        <f ca="1">IFERROR(__xludf.DUMMYFUNCTION("""COMPUTED_VALUE"""),"Noah Wardle")</f>
        <v>Noah Wardle</v>
      </c>
      <c r="D162" s="13" t="str">
        <f ca="1">IFERROR(__xludf.DUMMYFUNCTION("""COMPUTED_VALUE"""),"U13")</f>
        <v>U13</v>
      </c>
      <c r="E162" s="13" t="str">
        <f ca="1">IFERROR(__xludf.DUMMYFUNCTION("""COMPUTED_VALUE"""),"B")</f>
        <v>B</v>
      </c>
      <c r="F162" s="15" t="str">
        <f ca="1">IFERROR(__xludf.DUMMYFUNCTION("""COMPUTED_VALUE"""),"Shrewsbury AC")</f>
        <v>Shrewsbury AC</v>
      </c>
    </row>
    <row r="163" spans="1:6" ht="12.75" x14ac:dyDescent="0.2">
      <c r="A163" s="23" t="str">
        <f ca="1">C156</f>
        <v>U13B Long Jump</v>
      </c>
      <c r="B163" s="1">
        <f ca="1">IFERROR(__xludf.DUMMYFUNCTION("query('4 Telford'!$B:$G, ""select B,C,D,E,F where G contains '"" &amp; $C156 &amp; ""'"", 0)"),4)</f>
        <v>4</v>
      </c>
      <c r="C163" s="1" t="str">
        <f ca="1">IFERROR(__xludf.DUMMYFUNCTION("""COMPUTED_VALUE"""),"Jack Hughes")</f>
        <v>Jack Hughes</v>
      </c>
      <c r="D163" s="1" t="str">
        <f ca="1">IFERROR(__xludf.DUMMYFUNCTION("""COMPUTED_VALUE"""),"U13")</f>
        <v>U13</v>
      </c>
      <c r="E163" s="1" t="str">
        <f ca="1">IFERROR(__xludf.DUMMYFUNCTION("""COMPUTED_VALUE"""),"B")</f>
        <v>B</v>
      </c>
      <c r="F163" s="18" t="str">
        <f ca="1">IFERROR(__xludf.DUMMYFUNCTION("""COMPUTED_VALUE"""),"Telford AC")</f>
        <v>Telford AC</v>
      </c>
    </row>
    <row r="164" spans="1:6" ht="12.75" x14ac:dyDescent="0.2">
      <c r="A164" s="22" t="str">
        <f ca="1">C156</f>
        <v>U13B Long Jump</v>
      </c>
      <c r="B164" s="13">
        <f ca="1">IFERROR(__xludf.DUMMYFUNCTION("""COMPUTED_VALUE"""),44)</f>
        <v>44</v>
      </c>
      <c r="C164" s="13" t="str">
        <f ca="1">IFERROR(__xludf.DUMMYFUNCTION("""COMPUTED_VALUE"""),"Berrin Evans")</f>
        <v>Berrin Evans</v>
      </c>
      <c r="D164" s="13" t="str">
        <f ca="1">IFERROR(__xludf.DUMMYFUNCTION("""COMPUTED_VALUE"""),"U13")</f>
        <v>U13</v>
      </c>
      <c r="E164" s="13" t="str">
        <f ca="1">IFERROR(__xludf.DUMMYFUNCTION("""COMPUTED_VALUE"""),"B")</f>
        <v>B</v>
      </c>
      <c r="F164" s="15" t="str">
        <f ca="1">IFERROR(__xludf.DUMMYFUNCTION("""COMPUTED_VALUE"""),"Telford AC")</f>
        <v>Telford AC</v>
      </c>
    </row>
    <row r="165" spans="1:6" ht="12.75" x14ac:dyDescent="0.2">
      <c r="A165" s="23" t="str">
        <f ca="1">C156</f>
        <v>U13B Long Jump</v>
      </c>
      <c r="B165" s="1">
        <f ca="1">IFERROR(__xludf.DUMMYFUNCTION("query('5 Wenlock'!$B:$G, ""select B,C,D,E,F where G contains '"" &amp; $C156 &amp; ""'"", 0)"),5)</f>
        <v>5</v>
      </c>
      <c r="C165" s="1" t="str">
        <f ca="1">IFERROR(__xludf.DUMMYFUNCTION("""COMPUTED_VALUE"""),"Sion Williams")</f>
        <v>Sion Williams</v>
      </c>
      <c r="D165" s="1" t="str">
        <f ca="1">IFERROR(__xludf.DUMMYFUNCTION("""COMPUTED_VALUE"""),"U13")</f>
        <v>U13</v>
      </c>
      <c r="E165" s="1" t="str">
        <f ca="1">IFERROR(__xludf.DUMMYFUNCTION("""COMPUTED_VALUE"""),"B")</f>
        <v>B</v>
      </c>
      <c r="F165" s="18" t="str">
        <f ca="1">IFERROR(__xludf.DUMMYFUNCTION("""COMPUTED_VALUE"""),"Wenlock Olympians")</f>
        <v>Wenlock Olympians</v>
      </c>
    </row>
    <row r="166" spans="1:6" ht="12.75" x14ac:dyDescent="0.2">
      <c r="A166" s="22" t="str">
        <f ca="1">C156</f>
        <v>U13B Long Jump</v>
      </c>
      <c r="B166" s="13">
        <f ca="1">IFERROR(__xludf.DUMMYFUNCTION("""COMPUTED_VALUE"""),55)</f>
        <v>55</v>
      </c>
      <c r="C166" s="13"/>
      <c r="D166" s="13" t="str">
        <f ca="1">IFERROR(__xludf.DUMMYFUNCTION("""COMPUTED_VALUE"""),"U13")</f>
        <v>U13</v>
      </c>
      <c r="E166" s="13" t="str">
        <f ca="1">IFERROR(__xludf.DUMMYFUNCTION("""COMPUTED_VALUE"""),"B")</f>
        <v>B</v>
      </c>
      <c r="F166" s="15" t="str">
        <f ca="1">IFERROR(__xludf.DUMMYFUNCTION("""COMPUTED_VALUE"""),"Wenlock Olympians")</f>
        <v>Wenlock Olympians</v>
      </c>
    </row>
    <row r="167" spans="1:6" ht="12.75" x14ac:dyDescent="0.2">
      <c r="A167" s="23" t="str">
        <f ca="1">C156</f>
        <v>U13B Long Jump</v>
      </c>
      <c r="B167" s="1">
        <f ca="1">IFERROR(__xludf.DUMMYFUNCTION("query('6 Maldwyn'!$B:$G, ""select B,C,D,E,F where G contains '"" &amp; $C156 &amp; ""'"", 0)"),6)</f>
        <v>6</v>
      </c>
      <c r="C167" s="1"/>
      <c r="D167" s="1" t="str">
        <f ca="1">IFERROR(__xludf.DUMMYFUNCTION("""COMPUTED_VALUE"""),"U13")</f>
        <v>U13</v>
      </c>
      <c r="E167" s="1" t="str">
        <f ca="1">IFERROR(__xludf.DUMMYFUNCTION("""COMPUTED_VALUE"""),"B")</f>
        <v>B</v>
      </c>
      <c r="F167" s="18" t="str">
        <f ca="1">IFERROR(__xludf.DUMMYFUNCTION("""COMPUTED_VALUE"""),"Maldwyn Harriers")</f>
        <v>Maldwyn Harriers</v>
      </c>
    </row>
    <row r="168" spans="1:6" ht="12.75" x14ac:dyDescent="0.2">
      <c r="A168" s="24" t="str">
        <f ca="1">C156</f>
        <v>U13B Long Jump</v>
      </c>
      <c r="B168" s="9">
        <f ca="1">IFERROR(__xludf.DUMMYFUNCTION("""COMPUTED_VALUE"""),66)</f>
        <v>66</v>
      </c>
      <c r="C168" s="9"/>
      <c r="D168" s="9" t="str">
        <f ca="1">IFERROR(__xludf.DUMMYFUNCTION("""COMPUTED_VALUE"""),"U13")</f>
        <v>U13</v>
      </c>
      <c r="E168" s="9" t="str">
        <f ca="1">IFERROR(__xludf.DUMMYFUNCTION("""COMPUTED_VALUE"""),"B")</f>
        <v>B</v>
      </c>
      <c r="F168" s="11" t="str">
        <f ca="1">IFERROR(__xludf.DUMMYFUNCTION("""COMPUTED_VALUE"""),"Maldwyn Harriers")</f>
        <v>Maldwyn Harriers</v>
      </c>
    </row>
    <row r="170" spans="1:6" ht="12.75" x14ac:dyDescent="0.2">
      <c r="A170" s="19">
        <v>13</v>
      </c>
      <c r="B170" s="6"/>
      <c r="C170" s="6" t="str">
        <f ca="1">IFERROR(__xludf.DUMMYFUNCTION("query(Events!$X$5:$Z888, ""select Z where X contains '"" &amp; A170 &amp; ""'"", 0)"),"U13G 100m")</f>
        <v>U13G 100m</v>
      </c>
      <c r="D170" s="6" t="str">
        <f t="shared" ref="D170:E170" ca="1" si="12">D171</f>
        <v>U13</v>
      </c>
      <c r="E170" s="6" t="str">
        <f t="shared" ca="1" si="12"/>
        <v>G</v>
      </c>
      <c r="F170" s="20"/>
    </row>
    <row r="171" spans="1:6" ht="12.75" x14ac:dyDescent="0.2">
      <c r="A171" s="21" t="str">
        <f ca="1">C170</f>
        <v>U13G 100m</v>
      </c>
      <c r="B171" s="5">
        <f ca="1">IFERROR(__xludf.DUMMYFUNCTION("query('1 Wrekin'!$B:$G, ""select B,C,D,E,F where G contains '"" &amp; $C170 &amp; ""'"", 0)"),1)</f>
        <v>1</v>
      </c>
      <c r="C171" s="5" t="str">
        <f ca="1">IFERROR(__xludf.DUMMYFUNCTION("""COMPUTED_VALUE"""),"Rhona Davey Aitken")</f>
        <v>Rhona Davey Aitken</v>
      </c>
      <c r="D171" s="5" t="str">
        <f ca="1">IFERROR(__xludf.DUMMYFUNCTION("""COMPUTED_VALUE"""),"U13")</f>
        <v>U13</v>
      </c>
      <c r="E171" s="5" t="str">
        <f ca="1">IFERROR(__xludf.DUMMYFUNCTION("""COMPUTED_VALUE"""),"G")</f>
        <v>G</v>
      </c>
      <c r="F171" s="7" t="str">
        <f ca="1">IFERROR(__xludf.DUMMYFUNCTION("""COMPUTED_VALUE"""),"Wrekin Harriers")</f>
        <v>Wrekin Harriers</v>
      </c>
    </row>
    <row r="172" spans="1:6" ht="12.75" x14ac:dyDescent="0.2">
      <c r="A172" s="22" t="str">
        <f ca="1">C170</f>
        <v>U13G 100m</v>
      </c>
      <c r="B172" s="13">
        <f ca="1">IFERROR(__xludf.DUMMYFUNCTION("""COMPUTED_VALUE"""),11)</f>
        <v>11</v>
      </c>
      <c r="C172" s="13" t="str">
        <f ca="1">IFERROR(__xludf.DUMMYFUNCTION("""COMPUTED_VALUE"""),"Summer Hesbrook")</f>
        <v>Summer Hesbrook</v>
      </c>
      <c r="D172" s="13" t="str">
        <f ca="1">IFERROR(__xludf.DUMMYFUNCTION("""COMPUTED_VALUE"""),"U13")</f>
        <v>U13</v>
      </c>
      <c r="E172" s="13" t="str">
        <f ca="1">IFERROR(__xludf.DUMMYFUNCTION("""COMPUTED_VALUE"""),"G")</f>
        <v>G</v>
      </c>
      <c r="F172" s="15" t="str">
        <f ca="1">IFERROR(__xludf.DUMMYFUNCTION("""COMPUTED_VALUE"""),"Wrekin Harriers")</f>
        <v>Wrekin Harriers</v>
      </c>
    </row>
    <row r="173" spans="1:6" ht="12.75" x14ac:dyDescent="0.2">
      <c r="A173" s="23" t="str">
        <f ca="1">C170</f>
        <v>U13G 100m</v>
      </c>
      <c r="B173" s="1">
        <f ca="1">IFERROR(__xludf.DUMMYFUNCTION("query('2 Oswestry'!$B:$G, ""select B,C,D,E,F where G contains '"" &amp; $C170 &amp; ""'"", 0)"),2)</f>
        <v>2</v>
      </c>
      <c r="C173" s="1" t="str">
        <f ca="1">IFERROR(__xludf.DUMMYFUNCTION("""COMPUTED_VALUE"""),"Hannah Newman")</f>
        <v>Hannah Newman</v>
      </c>
      <c r="D173" s="1" t="str">
        <f ca="1">IFERROR(__xludf.DUMMYFUNCTION("""COMPUTED_VALUE"""),"U13")</f>
        <v>U13</v>
      </c>
      <c r="E173" s="1" t="str">
        <f ca="1">IFERROR(__xludf.DUMMYFUNCTION("""COMPUTED_VALUE"""),"G")</f>
        <v>G</v>
      </c>
      <c r="F173" s="18" t="str">
        <f ca="1">IFERROR(__xludf.DUMMYFUNCTION("""COMPUTED_VALUE"""),"Oswestry Olympians")</f>
        <v>Oswestry Olympians</v>
      </c>
    </row>
    <row r="174" spans="1:6" ht="12.75" x14ac:dyDescent="0.2">
      <c r="A174" s="22" t="str">
        <f ca="1">C170</f>
        <v>U13G 100m</v>
      </c>
      <c r="B174" s="13">
        <f ca="1">IFERROR(__xludf.DUMMYFUNCTION("""COMPUTED_VALUE"""),22)</f>
        <v>22</v>
      </c>
      <c r="C174" s="13" t="str">
        <f ca="1">IFERROR(__xludf.DUMMYFUNCTION("""COMPUTED_VALUE"""),"Evie Baillie")</f>
        <v>Evie Baillie</v>
      </c>
      <c r="D174" s="13" t="str">
        <f ca="1">IFERROR(__xludf.DUMMYFUNCTION("""COMPUTED_VALUE"""),"U13")</f>
        <v>U13</v>
      </c>
      <c r="E174" s="13" t="str">
        <f ca="1">IFERROR(__xludf.DUMMYFUNCTION("""COMPUTED_VALUE"""),"G")</f>
        <v>G</v>
      </c>
      <c r="F174" s="15" t="str">
        <f ca="1">IFERROR(__xludf.DUMMYFUNCTION("""COMPUTED_VALUE"""),"Oswestry Olympians")</f>
        <v>Oswestry Olympians</v>
      </c>
    </row>
    <row r="175" spans="1:6" ht="12.75" x14ac:dyDescent="0.2">
      <c r="A175" s="23" t="str">
        <f ca="1">C170</f>
        <v>U13G 100m</v>
      </c>
      <c r="B175" s="1">
        <f ca="1">IFERROR(__xludf.DUMMYFUNCTION("query('3 Shrewsbury'!$B:$G, ""select B,C,D,E,F where G contains '"" &amp; $C170 &amp; ""'"", 0)"),3)</f>
        <v>3</v>
      </c>
      <c r="C175" s="1" t="str">
        <f ca="1">IFERROR(__xludf.DUMMYFUNCTION("""COMPUTED_VALUE"""),"Ellie Robinson")</f>
        <v>Ellie Robinson</v>
      </c>
      <c r="D175" s="1" t="str">
        <f ca="1">IFERROR(__xludf.DUMMYFUNCTION("""COMPUTED_VALUE"""),"U13")</f>
        <v>U13</v>
      </c>
      <c r="E175" s="1" t="str">
        <f ca="1">IFERROR(__xludf.DUMMYFUNCTION("""COMPUTED_VALUE"""),"G")</f>
        <v>G</v>
      </c>
      <c r="F175" s="18" t="str">
        <f ca="1">IFERROR(__xludf.DUMMYFUNCTION("""COMPUTED_VALUE"""),"Shrewsbury AC")</f>
        <v>Shrewsbury AC</v>
      </c>
    </row>
    <row r="176" spans="1:6" ht="12.75" x14ac:dyDescent="0.2">
      <c r="A176" s="22" t="str">
        <f ca="1">C170</f>
        <v>U13G 100m</v>
      </c>
      <c r="B176" s="13">
        <f ca="1">IFERROR(__xludf.DUMMYFUNCTION("""COMPUTED_VALUE"""),33)</f>
        <v>33</v>
      </c>
      <c r="C176" s="13" t="str">
        <f ca="1">IFERROR(__xludf.DUMMYFUNCTION("""COMPUTED_VALUE"""),"Grace Kinsey")</f>
        <v>Grace Kinsey</v>
      </c>
      <c r="D176" s="13" t="str">
        <f ca="1">IFERROR(__xludf.DUMMYFUNCTION("""COMPUTED_VALUE"""),"U13")</f>
        <v>U13</v>
      </c>
      <c r="E176" s="13" t="str">
        <f ca="1">IFERROR(__xludf.DUMMYFUNCTION("""COMPUTED_VALUE"""),"G")</f>
        <v>G</v>
      </c>
      <c r="F176" s="15" t="str">
        <f ca="1">IFERROR(__xludf.DUMMYFUNCTION("""COMPUTED_VALUE"""),"Shrewsbury AC")</f>
        <v>Shrewsbury AC</v>
      </c>
    </row>
    <row r="177" spans="1:6" ht="12.75" x14ac:dyDescent="0.2">
      <c r="A177" s="23" t="str">
        <f ca="1">C170</f>
        <v>U13G 100m</v>
      </c>
      <c r="B177" s="1">
        <f ca="1">IFERROR(__xludf.DUMMYFUNCTION("query('4 Telford'!$B:$G, ""select B,C,D,E,F where G contains '"" &amp; $C170 &amp; ""'"", 0)"),4)</f>
        <v>4</v>
      </c>
      <c r="C177" s="1" t="str">
        <f ca="1">IFERROR(__xludf.DUMMYFUNCTION("""COMPUTED_VALUE"""),"Keziah Bekoe")</f>
        <v>Keziah Bekoe</v>
      </c>
      <c r="D177" s="1" t="str">
        <f ca="1">IFERROR(__xludf.DUMMYFUNCTION("""COMPUTED_VALUE"""),"U13")</f>
        <v>U13</v>
      </c>
      <c r="E177" s="1" t="str">
        <f ca="1">IFERROR(__xludf.DUMMYFUNCTION("""COMPUTED_VALUE"""),"G")</f>
        <v>G</v>
      </c>
      <c r="F177" s="18" t="str">
        <f ca="1">IFERROR(__xludf.DUMMYFUNCTION("""COMPUTED_VALUE"""),"Telford AC")</f>
        <v>Telford AC</v>
      </c>
    </row>
    <row r="178" spans="1:6" ht="12.75" x14ac:dyDescent="0.2">
      <c r="A178" s="22" t="str">
        <f ca="1">C170</f>
        <v>U13G 100m</v>
      </c>
      <c r="B178" s="13">
        <f ca="1">IFERROR(__xludf.DUMMYFUNCTION("""COMPUTED_VALUE"""),44)</f>
        <v>44</v>
      </c>
      <c r="C178" s="13" t="str">
        <f ca="1">IFERROR(__xludf.DUMMYFUNCTION("""COMPUTED_VALUE"""),"Harriett Anslow")</f>
        <v>Harriett Anslow</v>
      </c>
      <c r="D178" s="13" t="str">
        <f ca="1">IFERROR(__xludf.DUMMYFUNCTION("""COMPUTED_VALUE"""),"U13")</f>
        <v>U13</v>
      </c>
      <c r="E178" s="13" t="str">
        <f ca="1">IFERROR(__xludf.DUMMYFUNCTION("""COMPUTED_VALUE"""),"G")</f>
        <v>G</v>
      </c>
      <c r="F178" s="15" t="str">
        <f ca="1">IFERROR(__xludf.DUMMYFUNCTION("""COMPUTED_VALUE"""),"Telford AC")</f>
        <v>Telford AC</v>
      </c>
    </row>
    <row r="179" spans="1:6" ht="12.75" x14ac:dyDescent="0.2">
      <c r="A179" s="23" t="str">
        <f ca="1">C170</f>
        <v>U13G 100m</v>
      </c>
      <c r="B179" s="1">
        <f ca="1">IFERROR(__xludf.DUMMYFUNCTION("query('5 Wenlock'!$B:$G, ""select B,C,D,E,F where G contains '"" &amp; $C170 &amp; ""'"", 0)"),5)</f>
        <v>5</v>
      </c>
      <c r="C179" s="1" t="str">
        <f ca="1">IFERROR(__xludf.DUMMYFUNCTION("""COMPUTED_VALUE"""),"Grace Buckley")</f>
        <v>Grace Buckley</v>
      </c>
      <c r="D179" s="1" t="str">
        <f ca="1">IFERROR(__xludf.DUMMYFUNCTION("""COMPUTED_VALUE"""),"U13")</f>
        <v>U13</v>
      </c>
      <c r="E179" s="1" t="str">
        <f ca="1">IFERROR(__xludf.DUMMYFUNCTION("""COMPUTED_VALUE"""),"G")</f>
        <v>G</v>
      </c>
      <c r="F179" s="18" t="str">
        <f ca="1">IFERROR(__xludf.DUMMYFUNCTION("""COMPUTED_VALUE"""),"Wenlock Olympians")</f>
        <v>Wenlock Olympians</v>
      </c>
    </row>
    <row r="180" spans="1:6" ht="12.75" x14ac:dyDescent="0.2">
      <c r="A180" s="22" t="str">
        <f ca="1">C170</f>
        <v>U13G 100m</v>
      </c>
      <c r="B180" s="13">
        <f ca="1">IFERROR(__xludf.DUMMYFUNCTION("""COMPUTED_VALUE"""),55)</f>
        <v>55</v>
      </c>
      <c r="C180" s="13"/>
      <c r="D180" s="13" t="str">
        <f ca="1">IFERROR(__xludf.DUMMYFUNCTION("""COMPUTED_VALUE"""),"U13")</f>
        <v>U13</v>
      </c>
      <c r="E180" s="13" t="str">
        <f ca="1">IFERROR(__xludf.DUMMYFUNCTION("""COMPUTED_VALUE"""),"G")</f>
        <v>G</v>
      </c>
      <c r="F180" s="15" t="str">
        <f ca="1">IFERROR(__xludf.DUMMYFUNCTION("""COMPUTED_VALUE"""),"Wenlock Olympians")</f>
        <v>Wenlock Olympians</v>
      </c>
    </row>
    <row r="181" spans="1:6" ht="12.75" x14ac:dyDescent="0.2">
      <c r="A181" s="23" t="str">
        <f ca="1">C170</f>
        <v>U13G 100m</v>
      </c>
      <c r="B181" s="1">
        <f ca="1">IFERROR(__xludf.DUMMYFUNCTION("query('6 Maldwyn'!$B:$G, ""select B,C,D,E,F where G contains '"" &amp; $C170 &amp; ""'"", 0)"),6)</f>
        <v>6</v>
      </c>
      <c r="C181" s="1"/>
      <c r="D181" s="1" t="str">
        <f ca="1">IFERROR(__xludf.DUMMYFUNCTION("""COMPUTED_VALUE"""),"U13")</f>
        <v>U13</v>
      </c>
      <c r="E181" s="1" t="str">
        <f ca="1">IFERROR(__xludf.DUMMYFUNCTION("""COMPUTED_VALUE"""),"G")</f>
        <v>G</v>
      </c>
      <c r="F181" s="18" t="str">
        <f ca="1">IFERROR(__xludf.DUMMYFUNCTION("""COMPUTED_VALUE"""),"Maldwyn Harriers")</f>
        <v>Maldwyn Harriers</v>
      </c>
    </row>
    <row r="182" spans="1:6" ht="12.75" x14ac:dyDescent="0.2">
      <c r="A182" s="24" t="str">
        <f ca="1">C170</f>
        <v>U13G 100m</v>
      </c>
      <c r="B182" s="9">
        <f ca="1">IFERROR(__xludf.DUMMYFUNCTION("""COMPUTED_VALUE"""),66)</f>
        <v>66</v>
      </c>
      <c r="C182" s="9"/>
      <c r="D182" s="9" t="str">
        <f ca="1">IFERROR(__xludf.DUMMYFUNCTION("""COMPUTED_VALUE"""),"U13")</f>
        <v>U13</v>
      </c>
      <c r="E182" s="9" t="str">
        <f ca="1">IFERROR(__xludf.DUMMYFUNCTION("""COMPUTED_VALUE"""),"G")</f>
        <v>G</v>
      </c>
      <c r="F182" s="11" t="str">
        <f ca="1">IFERROR(__xludf.DUMMYFUNCTION("""COMPUTED_VALUE"""),"Maldwyn Harriers")</f>
        <v>Maldwyn Harriers</v>
      </c>
    </row>
    <row r="184" spans="1:6" ht="12.75" x14ac:dyDescent="0.2">
      <c r="A184" s="19">
        <v>14</v>
      </c>
      <c r="B184" s="6"/>
      <c r="C184" s="6" t="str">
        <f ca="1">IFERROR(__xludf.DUMMYFUNCTION("query(Events!$X$5:$Z888, ""select Z where X contains '"" &amp; A184 &amp; ""'"", 0)"),"U13G 800m")</f>
        <v>U13G 800m</v>
      </c>
      <c r="D184" s="6" t="str">
        <f t="shared" ref="D184:E184" ca="1" si="13">D185</f>
        <v>U13</v>
      </c>
      <c r="E184" s="6" t="str">
        <f t="shared" ca="1" si="13"/>
        <v>G</v>
      </c>
      <c r="F184" s="20"/>
    </row>
    <row r="185" spans="1:6" ht="12.75" x14ac:dyDescent="0.2">
      <c r="A185" s="21" t="str">
        <f ca="1">C184</f>
        <v>U13G 800m</v>
      </c>
      <c r="B185" s="5">
        <f ca="1">IFERROR(__xludf.DUMMYFUNCTION("query('1 Wrekin'!$B:$G, ""select B,C,D,E,F where G contains '"" &amp; $C184 &amp; ""'"", 0)"),1)</f>
        <v>1</v>
      </c>
      <c r="C185" s="5" t="str">
        <f ca="1">IFERROR(__xludf.DUMMYFUNCTION("""COMPUTED_VALUE"""),"Jessica Howes")</f>
        <v>Jessica Howes</v>
      </c>
      <c r="D185" s="5" t="str">
        <f ca="1">IFERROR(__xludf.DUMMYFUNCTION("""COMPUTED_VALUE"""),"U13")</f>
        <v>U13</v>
      </c>
      <c r="E185" s="5" t="str">
        <f ca="1">IFERROR(__xludf.DUMMYFUNCTION("""COMPUTED_VALUE"""),"G")</f>
        <v>G</v>
      </c>
      <c r="F185" s="7" t="str">
        <f ca="1">IFERROR(__xludf.DUMMYFUNCTION("""COMPUTED_VALUE"""),"Wrekin Harriers")</f>
        <v>Wrekin Harriers</v>
      </c>
    </row>
    <row r="186" spans="1:6" ht="12.75" x14ac:dyDescent="0.2">
      <c r="A186" s="22" t="str">
        <f ca="1">C184</f>
        <v>U13G 800m</v>
      </c>
      <c r="B186" s="13">
        <f ca="1">IFERROR(__xludf.DUMMYFUNCTION("""COMPUTED_VALUE"""),11)</f>
        <v>11</v>
      </c>
      <c r="C186" s="13" t="str">
        <f ca="1">IFERROR(__xludf.DUMMYFUNCTION("""COMPUTED_VALUE"""),"Libby Coss")</f>
        <v>Libby Coss</v>
      </c>
      <c r="D186" s="13" t="str">
        <f ca="1">IFERROR(__xludf.DUMMYFUNCTION("""COMPUTED_VALUE"""),"U13")</f>
        <v>U13</v>
      </c>
      <c r="E186" s="13" t="str">
        <f ca="1">IFERROR(__xludf.DUMMYFUNCTION("""COMPUTED_VALUE"""),"G")</f>
        <v>G</v>
      </c>
      <c r="F186" s="15" t="str">
        <f ca="1">IFERROR(__xludf.DUMMYFUNCTION("""COMPUTED_VALUE"""),"Wrekin Harriers")</f>
        <v>Wrekin Harriers</v>
      </c>
    </row>
    <row r="187" spans="1:6" ht="12.75" x14ac:dyDescent="0.2">
      <c r="A187" s="23" t="str">
        <f ca="1">C184</f>
        <v>U13G 800m</v>
      </c>
      <c r="B187" s="1">
        <f ca="1">IFERROR(__xludf.DUMMYFUNCTION("query('2 Oswestry'!$B:$G, ""select B,C,D,E,F where G contains '"" &amp; $C184 &amp; ""'"", 0)"),2)</f>
        <v>2</v>
      </c>
      <c r="C187" s="1" t="str">
        <f ca="1">IFERROR(__xludf.DUMMYFUNCTION("""COMPUTED_VALUE"""),"Gabriella inglis-dodnes")</f>
        <v>Gabriella inglis-dodnes</v>
      </c>
      <c r="D187" s="1" t="str">
        <f ca="1">IFERROR(__xludf.DUMMYFUNCTION("""COMPUTED_VALUE"""),"U13")</f>
        <v>U13</v>
      </c>
      <c r="E187" s="1" t="str">
        <f ca="1">IFERROR(__xludf.DUMMYFUNCTION("""COMPUTED_VALUE"""),"G")</f>
        <v>G</v>
      </c>
      <c r="F187" s="18" t="str">
        <f ca="1">IFERROR(__xludf.DUMMYFUNCTION("""COMPUTED_VALUE"""),"Oswestry Olympians")</f>
        <v>Oswestry Olympians</v>
      </c>
    </row>
    <row r="188" spans="1:6" ht="12.75" x14ac:dyDescent="0.2">
      <c r="A188" s="22" t="str">
        <f ca="1">C184</f>
        <v>U13G 800m</v>
      </c>
      <c r="B188" s="13">
        <f ca="1">IFERROR(__xludf.DUMMYFUNCTION("""COMPUTED_VALUE"""),22)</f>
        <v>22</v>
      </c>
      <c r="C188" s="13" t="str">
        <f ca="1">IFERROR(__xludf.DUMMYFUNCTION("""COMPUTED_VALUE"""),"Charlotte Liddiatt")</f>
        <v>Charlotte Liddiatt</v>
      </c>
      <c r="D188" s="13" t="str">
        <f ca="1">IFERROR(__xludf.DUMMYFUNCTION("""COMPUTED_VALUE"""),"U13")</f>
        <v>U13</v>
      </c>
      <c r="E188" s="13" t="str">
        <f ca="1">IFERROR(__xludf.DUMMYFUNCTION("""COMPUTED_VALUE"""),"G")</f>
        <v>G</v>
      </c>
      <c r="F188" s="15" t="str">
        <f ca="1">IFERROR(__xludf.DUMMYFUNCTION("""COMPUTED_VALUE"""),"Oswestry Olympians")</f>
        <v>Oswestry Olympians</v>
      </c>
    </row>
    <row r="189" spans="1:6" ht="12.75" x14ac:dyDescent="0.2">
      <c r="A189" s="23" t="str">
        <f ca="1">C184</f>
        <v>U13G 800m</v>
      </c>
      <c r="B189" s="1">
        <f ca="1">IFERROR(__xludf.DUMMYFUNCTION("query('3 Shrewsbury'!$B:$G, ""select B,C,D,E,F where G contains '"" &amp; $C184 &amp; ""'"", 0)"),3)</f>
        <v>3</v>
      </c>
      <c r="C189" s="1" t="str">
        <f ca="1">IFERROR(__xludf.DUMMYFUNCTION("""COMPUTED_VALUE"""),"Megan Buckingham")</f>
        <v>Megan Buckingham</v>
      </c>
      <c r="D189" s="1" t="str">
        <f ca="1">IFERROR(__xludf.DUMMYFUNCTION("""COMPUTED_VALUE"""),"U13")</f>
        <v>U13</v>
      </c>
      <c r="E189" s="1" t="str">
        <f ca="1">IFERROR(__xludf.DUMMYFUNCTION("""COMPUTED_VALUE"""),"G")</f>
        <v>G</v>
      </c>
      <c r="F189" s="18" t="str">
        <f ca="1">IFERROR(__xludf.DUMMYFUNCTION("""COMPUTED_VALUE"""),"Shrewsbury AC")</f>
        <v>Shrewsbury AC</v>
      </c>
    </row>
    <row r="190" spans="1:6" ht="12.75" x14ac:dyDescent="0.2">
      <c r="A190" s="22" t="str">
        <f ca="1">C184</f>
        <v>U13G 800m</v>
      </c>
      <c r="B190" s="13">
        <f ca="1">IFERROR(__xludf.DUMMYFUNCTION("""COMPUTED_VALUE"""),33)</f>
        <v>33</v>
      </c>
      <c r="C190" s="13" t="str">
        <f ca="1">IFERROR(__xludf.DUMMYFUNCTION("""COMPUTED_VALUE"""),"Emma-Jayne Charman")</f>
        <v>Emma-Jayne Charman</v>
      </c>
      <c r="D190" s="13" t="str">
        <f ca="1">IFERROR(__xludf.DUMMYFUNCTION("""COMPUTED_VALUE"""),"U13")</f>
        <v>U13</v>
      </c>
      <c r="E190" s="13" t="str">
        <f ca="1">IFERROR(__xludf.DUMMYFUNCTION("""COMPUTED_VALUE"""),"G")</f>
        <v>G</v>
      </c>
      <c r="F190" s="15" t="str">
        <f ca="1">IFERROR(__xludf.DUMMYFUNCTION("""COMPUTED_VALUE"""),"Shrewsbury AC")</f>
        <v>Shrewsbury AC</v>
      </c>
    </row>
    <row r="191" spans="1:6" ht="12.75" x14ac:dyDescent="0.2">
      <c r="A191" s="23" t="str">
        <f ca="1">C184</f>
        <v>U13G 800m</v>
      </c>
      <c r="B191" s="1">
        <f ca="1">IFERROR(__xludf.DUMMYFUNCTION("query('4 Telford'!$B:$G, ""select B,C,D,E,F where G contains '"" &amp; $C184 &amp; ""'"", 0)"),4)</f>
        <v>4</v>
      </c>
      <c r="C191" s="1" t="str">
        <f ca="1">IFERROR(__xludf.DUMMYFUNCTION("""COMPUTED_VALUE"""),"Amelia Morris")</f>
        <v>Amelia Morris</v>
      </c>
      <c r="D191" s="1" t="str">
        <f ca="1">IFERROR(__xludf.DUMMYFUNCTION("""COMPUTED_VALUE"""),"U13")</f>
        <v>U13</v>
      </c>
      <c r="E191" s="1" t="str">
        <f ca="1">IFERROR(__xludf.DUMMYFUNCTION("""COMPUTED_VALUE"""),"G")</f>
        <v>G</v>
      </c>
      <c r="F191" s="18" t="str">
        <f ca="1">IFERROR(__xludf.DUMMYFUNCTION("""COMPUTED_VALUE"""),"Telford AC")</f>
        <v>Telford AC</v>
      </c>
    </row>
    <row r="192" spans="1:6" ht="12.75" x14ac:dyDescent="0.2">
      <c r="A192" s="22" t="str">
        <f ca="1">C184</f>
        <v>U13G 800m</v>
      </c>
      <c r="B192" s="13">
        <f ca="1">IFERROR(__xludf.DUMMYFUNCTION("""COMPUTED_VALUE"""),44)</f>
        <v>44</v>
      </c>
      <c r="C192" s="13" t="str">
        <f ca="1">IFERROR(__xludf.DUMMYFUNCTION("""COMPUTED_VALUE"""),"Ivy Brannen")</f>
        <v>Ivy Brannen</v>
      </c>
      <c r="D192" s="13" t="str">
        <f ca="1">IFERROR(__xludf.DUMMYFUNCTION("""COMPUTED_VALUE"""),"U13")</f>
        <v>U13</v>
      </c>
      <c r="E192" s="13" t="str">
        <f ca="1">IFERROR(__xludf.DUMMYFUNCTION("""COMPUTED_VALUE"""),"G")</f>
        <v>G</v>
      </c>
      <c r="F192" s="15" t="str">
        <f ca="1">IFERROR(__xludf.DUMMYFUNCTION("""COMPUTED_VALUE"""),"Telford AC")</f>
        <v>Telford AC</v>
      </c>
    </row>
    <row r="193" spans="1:6" ht="12.75" x14ac:dyDescent="0.2">
      <c r="A193" s="23" t="str">
        <f ca="1">C184</f>
        <v>U13G 800m</v>
      </c>
      <c r="B193" s="1">
        <f ca="1">IFERROR(__xludf.DUMMYFUNCTION("query('5 Wenlock'!$B:$G, ""select B,C,D,E,F where G contains '"" &amp; $C184 &amp; ""'"", 0)"),5)</f>
        <v>5</v>
      </c>
      <c r="C193" s="1" t="str">
        <f ca="1">IFERROR(__xludf.DUMMYFUNCTION("""COMPUTED_VALUE"""),"Eabha Munslow")</f>
        <v>Eabha Munslow</v>
      </c>
      <c r="D193" s="1" t="str">
        <f ca="1">IFERROR(__xludf.DUMMYFUNCTION("""COMPUTED_VALUE"""),"U13")</f>
        <v>U13</v>
      </c>
      <c r="E193" s="1" t="str">
        <f ca="1">IFERROR(__xludf.DUMMYFUNCTION("""COMPUTED_VALUE"""),"G")</f>
        <v>G</v>
      </c>
      <c r="F193" s="18" t="str">
        <f ca="1">IFERROR(__xludf.DUMMYFUNCTION("""COMPUTED_VALUE"""),"Wenlock Olympians")</f>
        <v>Wenlock Olympians</v>
      </c>
    </row>
    <row r="194" spans="1:6" ht="12.75" x14ac:dyDescent="0.2">
      <c r="A194" s="22" t="str">
        <f ca="1">C184</f>
        <v>U13G 800m</v>
      </c>
      <c r="B194" s="13">
        <f ca="1">IFERROR(__xludf.DUMMYFUNCTION("""COMPUTED_VALUE"""),55)</f>
        <v>55</v>
      </c>
      <c r="C194" s="13"/>
      <c r="D194" s="13" t="str">
        <f ca="1">IFERROR(__xludf.DUMMYFUNCTION("""COMPUTED_VALUE"""),"U13")</f>
        <v>U13</v>
      </c>
      <c r="E194" s="13" t="str">
        <f ca="1">IFERROR(__xludf.DUMMYFUNCTION("""COMPUTED_VALUE"""),"G")</f>
        <v>G</v>
      </c>
      <c r="F194" s="15" t="str">
        <f ca="1">IFERROR(__xludf.DUMMYFUNCTION("""COMPUTED_VALUE"""),"Wenlock Olympians")</f>
        <v>Wenlock Olympians</v>
      </c>
    </row>
    <row r="195" spans="1:6" ht="12.75" x14ac:dyDescent="0.2">
      <c r="A195" s="23" t="str">
        <f ca="1">C184</f>
        <v>U13G 800m</v>
      </c>
      <c r="B195" s="1">
        <f ca="1">IFERROR(__xludf.DUMMYFUNCTION("query('6 Maldwyn'!$B:$G, ""select B,C,D,E,F where G contains '"" &amp; $C184 &amp; ""'"", 0)"),6)</f>
        <v>6</v>
      </c>
      <c r="C195" s="1"/>
      <c r="D195" s="1" t="str">
        <f ca="1">IFERROR(__xludf.DUMMYFUNCTION("""COMPUTED_VALUE"""),"U13")</f>
        <v>U13</v>
      </c>
      <c r="E195" s="1" t="str">
        <f ca="1">IFERROR(__xludf.DUMMYFUNCTION("""COMPUTED_VALUE"""),"G")</f>
        <v>G</v>
      </c>
      <c r="F195" s="18" t="str">
        <f ca="1">IFERROR(__xludf.DUMMYFUNCTION("""COMPUTED_VALUE"""),"Maldwyn Harriers")</f>
        <v>Maldwyn Harriers</v>
      </c>
    </row>
    <row r="196" spans="1:6" ht="12.75" x14ac:dyDescent="0.2">
      <c r="A196" s="24" t="str">
        <f ca="1">C184</f>
        <v>U13G 800m</v>
      </c>
      <c r="B196" s="9">
        <f ca="1">IFERROR(__xludf.DUMMYFUNCTION("""COMPUTED_VALUE"""),66)</f>
        <v>66</v>
      </c>
      <c r="C196" s="9"/>
      <c r="D196" s="9" t="str">
        <f ca="1">IFERROR(__xludf.DUMMYFUNCTION("""COMPUTED_VALUE"""),"U13")</f>
        <v>U13</v>
      </c>
      <c r="E196" s="9" t="str">
        <f ca="1">IFERROR(__xludf.DUMMYFUNCTION("""COMPUTED_VALUE"""),"G")</f>
        <v>G</v>
      </c>
      <c r="F196" s="11" t="str">
        <f ca="1">IFERROR(__xludf.DUMMYFUNCTION("""COMPUTED_VALUE"""),"Maldwyn Harriers")</f>
        <v>Maldwyn Harriers</v>
      </c>
    </row>
    <row r="197" spans="1:6" ht="12.75" x14ac:dyDescent="0.2">
      <c r="A197" s="1"/>
      <c r="B197" s="1"/>
      <c r="C197" s="1"/>
      <c r="D197" s="1"/>
      <c r="E197" s="1"/>
      <c r="F197" s="1"/>
    </row>
    <row r="198" spans="1:6" ht="12.75" x14ac:dyDescent="0.2">
      <c r="A198" s="19">
        <v>15</v>
      </c>
      <c r="B198" s="6"/>
      <c r="C198" s="6" t="str">
        <f ca="1">IFERROR(__xludf.DUMMYFUNCTION("query(Events!$X$5:$Z888, ""select Z where X contains '"" &amp; A198 &amp; ""'"", 0)"),"U13G Long Jump")</f>
        <v>U13G Long Jump</v>
      </c>
      <c r="D198" s="6" t="str">
        <f t="shared" ref="D198:E198" ca="1" si="14">D199</f>
        <v>U13</v>
      </c>
      <c r="E198" s="6" t="str">
        <f t="shared" ca="1" si="14"/>
        <v>G</v>
      </c>
      <c r="F198" s="20"/>
    </row>
    <row r="199" spans="1:6" ht="12.75" x14ac:dyDescent="0.2">
      <c r="A199" s="21" t="str">
        <f ca="1">C198</f>
        <v>U13G Long Jump</v>
      </c>
      <c r="B199" s="5">
        <f ca="1">IFERROR(__xludf.DUMMYFUNCTION("query('1 Wrekin'!$B:$G, ""select B,C,D,E,F where G contains '"" &amp; $C198 &amp; ""'"", 0)"),1)</f>
        <v>1</v>
      </c>
      <c r="C199" s="5" t="str">
        <f ca="1">IFERROR(__xludf.DUMMYFUNCTION("""COMPUTED_VALUE"""),"Jessica Howes")</f>
        <v>Jessica Howes</v>
      </c>
      <c r="D199" s="5" t="str">
        <f ca="1">IFERROR(__xludf.DUMMYFUNCTION("""COMPUTED_VALUE"""),"U13")</f>
        <v>U13</v>
      </c>
      <c r="E199" s="5" t="str">
        <f ca="1">IFERROR(__xludf.DUMMYFUNCTION("""COMPUTED_VALUE"""),"G")</f>
        <v>G</v>
      </c>
      <c r="F199" s="7" t="str">
        <f ca="1">IFERROR(__xludf.DUMMYFUNCTION("""COMPUTED_VALUE"""),"Wrekin Harriers")</f>
        <v>Wrekin Harriers</v>
      </c>
    </row>
    <row r="200" spans="1:6" ht="12.75" x14ac:dyDescent="0.2">
      <c r="A200" s="22" t="str">
        <f ca="1">C198</f>
        <v>U13G Long Jump</v>
      </c>
      <c r="B200" s="13">
        <f ca="1">IFERROR(__xludf.DUMMYFUNCTION("""COMPUTED_VALUE"""),11)</f>
        <v>11</v>
      </c>
      <c r="C200" s="13" t="str">
        <f ca="1">IFERROR(__xludf.DUMMYFUNCTION("""COMPUTED_VALUE"""),"Rhona Davey Aitken ")</f>
        <v xml:space="preserve">Rhona Davey Aitken </v>
      </c>
      <c r="D200" s="13" t="str">
        <f ca="1">IFERROR(__xludf.DUMMYFUNCTION("""COMPUTED_VALUE"""),"U13")</f>
        <v>U13</v>
      </c>
      <c r="E200" s="13" t="str">
        <f ca="1">IFERROR(__xludf.DUMMYFUNCTION("""COMPUTED_VALUE"""),"G")</f>
        <v>G</v>
      </c>
      <c r="F200" s="15" t="str">
        <f ca="1">IFERROR(__xludf.DUMMYFUNCTION("""COMPUTED_VALUE"""),"Wrekin Harriers")</f>
        <v>Wrekin Harriers</v>
      </c>
    </row>
    <row r="201" spans="1:6" ht="12.75" x14ac:dyDescent="0.2">
      <c r="A201" s="23" t="str">
        <f ca="1">C198</f>
        <v>U13G Long Jump</v>
      </c>
      <c r="B201" s="1">
        <f ca="1">IFERROR(__xludf.DUMMYFUNCTION("query('2 Oswestry'!$B:$G, ""select B,C,D,E,F where G contains '"" &amp; $C198 &amp; ""'"", 0)"),2)</f>
        <v>2</v>
      </c>
      <c r="C201" s="1" t="str">
        <f ca="1">IFERROR(__xludf.DUMMYFUNCTION("""COMPUTED_VALUE"""),"Hannah Newman")</f>
        <v>Hannah Newman</v>
      </c>
      <c r="D201" s="1" t="str">
        <f ca="1">IFERROR(__xludf.DUMMYFUNCTION("""COMPUTED_VALUE"""),"U13")</f>
        <v>U13</v>
      </c>
      <c r="E201" s="1" t="str">
        <f ca="1">IFERROR(__xludf.DUMMYFUNCTION("""COMPUTED_VALUE"""),"G")</f>
        <v>G</v>
      </c>
      <c r="F201" s="18" t="str">
        <f ca="1">IFERROR(__xludf.DUMMYFUNCTION("""COMPUTED_VALUE"""),"Oswestry Olympians")</f>
        <v>Oswestry Olympians</v>
      </c>
    </row>
    <row r="202" spans="1:6" ht="12.75" x14ac:dyDescent="0.2">
      <c r="A202" s="22" t="str">
        <f ca="1">C198</f>
        <v>U13G Long Jump</v>
      </c>
      <c r="B202" s="13">
        <f ca="1">IFERROR(__xludf.DUMMYFUNCTION("""COMPUTED_VALUE"""),22)</f>
        <v>22</v>
      </c>
      <c r="C202" s="13" t="str">
        <f ca="1">IFERROR(__xludf.DUMMYFUNCTION("""COMPUTED_VALUE"""),"Charlotte Liddiatt")</f>
        <v>Charlotte Liddiatt</v>
      </c>
      <c r="D202" s="13" t="str">
        <f ca="1">IFERROR(__xludf.DUMMYFUNCTION("""COMPUTED_VALUE"""),"U13")</f>
        <v>U13</v>
      </c>
      <c r="E202" s="13" t="str">
        <f ca="1">IFERROR(__xludf.DUMMYFUNCTION("""COMPUTED_VALUE"""),"G")</f>
        <v>G</v>
      </c>
      <c r="F202" s="15" t="str">
        <f ca="1">IFERROR(__xludf.DUMMYFUNCTION("""COMPUTED_VALUE"""),"Oswestry Olympians")</f>
        <v>Oswestry Olympians</v>
      </c>
    </row>
    <row r="203" spans="1:6" ht="12.75" x14ac:dyDescent="0.2">
      <c r="A203" s="23" t="str">
        <f ca="1">C198</f>
        <v>U13G Long Jump</v>
      </c>
      <c r="B203" s="1">
        <f ca="1">IFERROR(__xludf.DUMMYFUNCTION("query('3 Shrewsbury'!$B:$G, ""select B,C,D,E,F where G contains '"" &amp; $C198 &amp; ""'"", 0)"),3)</f>
        <v>3</v>
      </c>
      <c r="C203" s="1" t="str">
        <f ca="1">IFERROR(__xludf.DUMMYFUNCTION("""COMPUTED_VALUE"""),"Grace Kinsey")</f>
        <v>Grace Kinsey</v>
      </c>
      <c r="D203" s="1" t="str">
        <f ca="1">IFERROR(__xludf.DUMMYFUNCTION("""COMPUTED_VALUE"""),"U13")</f>
        <v>U13</v>
      </c>
      <c r="E203" s="1" t="str">
        <f ca="1">IFERROR(__xludf.DUMMYFUNCTION("""COMPUTED_VALUE"""),"G")</f>
        <v>G</v>
      </c>
      <c r="F203" s="18" t="str">
        <f ca="1">IFERROR(__xludf.DUMMYFUNCTION("""COMPUTED_VALUE"""),"Shrewsbury AC")</f>
        <v>Shrewsbury AC</v>
      </c>
    </row>
    <row r="204" spans="1:6" ht="12.75" x14ac:dyDescent="0.2">
      <c r="A204" s="22" t="str">
        <f ca="1">C198</f>
        <v>U13G Long Jump</v>
      </c>
      <c r="B204" s="13">
        <f ca="1">IFERROR(__xludf.DUMMYFUNCTION("""COMPUTED_VALUE"""),33)</f>
        <v>33</v>
      </c>
      <c r="C204" s="13" t="str">
        <f ca="1">IFERROR(__xludf.DUMMYFUNCTION("""COMPUTED_VALUE"""),"Zara Tomkins")</f>
        <v>Zara Tomkins</v>
      </c>
      <c r="D204" s="13" t="str">
        <f ca="1">IFERROR(__xludf.DUMMYFUNCTION("""COMPUTED_VALUE"""),"U13")</f>
        <v>U13</v>
      </c>
      <c r="E204" s="13" t="str">
        <f ca="1">IFERROR(__xludf.DUMMYFUNCTION("""COMPUTED_VALUE"""),"G")</f>
        <v>G</v>
      </c>
      <c r="F204" s="15" t="str">
        <f ca="1">IFERROR(__xludf.DUMMYFUNCTION("""COMPUTED_VALUE"""),"Shrewsbury AC")</f>
        <v>Shrewsbury AC</v>
      </c>
    </row>
    <row r="205" spans="1:6" ht="12.75" x14ac:dyDescent="0.2">
      <c r="A205" s="23" t="str">
        <f ca="1">C198</f>
        <v>U13G Long Jump</v>
      </c>
      <c r="B205" s="1">
        <f ca="1">IFERROR(__xludf.DUMMYFUNCTION("query('4 Telford'!$B:$G, ""select B,C,D,E,F where G contains '"" &amp; $C198 &amp; ""'"", 0)"),4)</f>
        <v>4</v>
      </c>
      <c r="C205" s="1" t="str">
        <f ca="1">IFERROR(__xludf.DUMMYFUNCTION("""COMPUTED_VALUE"""),"Nana Ayah")</f>
        <v>Nana Ayah</v>
      </c>
      <c r="D205" s="1" t="str">
        <f ca="1">IFERROR(__xludf.DUMMYFUNCTION("""COMPUTED_VALUE"""),"U13")</f>
        <v>U13</v>
      </c>
      <c r="E205" s="1" t="str">
        <f ca="1">IFERROR(__xludf.DUMMYFUNCTION("""COMPUTED_VALUE"""),"G")</f>
        <v>G</v>
      </c>
      <c r="F205" s="18" t="str">
        <f ca="1">IFERROR(__xludf.DUMMYFUNCTION("""COMPUTED_VALUE"""),"Telford AC")</f>
        <v>Telford AC</v>
      </c>
    </row>
    <row r="206" spans="1:6" ht="12.75" x14ac:dyDescent="0.2">
      <c r="A206" s="22" t="str">
        <f ca="1">C198</f>
        <v>U13G Long Jump</v>
      </c>
      <c r="B206" s="13">
        <f ca="1">IFERROR(__xludf.DUMMYFUNCTION("""COMPUTED_VALUE"""),44)</f>
        <v>44</v>
      </c>
      <c r="C206" s="13" t="str">
        <f ca="1">IFERROR(__xludf.DUMMYFUNCTION("""COMPUTED_VALUE"""),"Lottie Brett")</f>
        <v>Lottie Brett</v>
      </c>
      <c r="D206" s="13" t="str">
        <f ca="1">IFERROR(__xludf.DUMMYFUNCTION("""COMPUTED_VALUE"""),"U13")</f>
        <v>U13</v>
      </c>
      <c r="E206" s="13" t="str">
        <f ca="1">IFERROR(__xludf.DUMMYFUNCTION("""COMPUTED_VALUE"""),"G")</f>
        <v>G</v>
      </c>
      <c r="F206" s="15" t="str">
        <f ca="1">IFERROR(__xludf.DUMMYFUNCTION("""COMPUTED_VALUE"""),"Telford AC")</f>
        <v>Telford AC</v>
      </c>
    </row>
    <row r="207" spans="1:6" ht="12.75" x14ac:dyDescent="0.2">
      <c r="A207" s="23" t="str">
        <f ca="1">C198</f>
        <v>U13G Long Jump</v>
      </c>
      <c r="B207" s="1">
        <f ca="1">IFERROR(__xludf.DUMMYFUNCTION("query('5 Wenlock'!$B:$G, ""select B,C,D,E,F where G contains '"" &amp; $C198 &amp; ""'"", 0)"),5)</f>
        <v>5</v>
      </c>
      <c r="C207" s="1" t="str">
        <f ca="1">IFERROR(__xludf.DUMMYFUNCTION("""COMPUTED_VALUE"""),"Eabha Munslow")</f>
        <v>Eabha Munslow</v>
      </c>
      <c r="D207" s="1" t="str">
        <f ca="1">IFERROR(__xludf.DUMMYFUNCTION("""COMPUTED_VALUE"""),"U13")</f>
        <v>U13</v>
      </c>
      <c r="E207" s="1" t="str">
        <f ca="1">IFERROR(__xludf.DUMMYFUNCTION("""COMPUTED_VALUE"""),"G")</f>
        <v>G</v>
      </c>
      <c r="F207" s="18" t="str">
        <f ca="1">IFERROR(__xludf.DUMMYFUNCTION("""COMPUTED_VALUE"""),"Wenlock Olympians")</f>
        <v>Wenlock Olympians</v>
      </c>
    </row>
    <row r="208" spans="1:6" ht="12.75" x14ac:dyDescent="0.2">
      <c r="A208" s="22" t="str">
        <f ca="1">C198</f>
        <v>U13G Long Jump</v>
      </c>
      <c r="B208" s="13">
        <f ca="1">IFERROR(__xludf.DUMMYFUNCTION("""COMPUTED_VALUE"""),55)</f>
        <v>55</v>
      </c>
      <c r="C208" s="13" t="str">
        <f ca="1">IFERROR(__xludf.DUMMYFUNCTION("""COMPUTED_VALUE"""),"Grace Buckley")</f>
        <v>Grace Buckley</v>
      </c>
      <c r="D208" s="13" t="str">
        <f ca="1">IFERROR(__xludf.DUMMYFUNCTION("""COMPUTED_VALUE"""),"U13")</f>
        <v>U13</v>
      </c>
      <c r="E208" s="13" t="str">
        <f ca="1">IFERROR(__xludf.DUMMYFUNCTION("""COMPUTED_VALUE"""),"G")</f>
        <v>G</v>
      </c>
      <c r="F208" s="15" t="str">
        <f ca="1">IFERROR(__xludf.DUMMYFUNCTION("""COMPUTED_VALUE"""),"Wenlock Olympians")</f>
        <v>Wenlock Olympians</v>
      </c>
    </row>
    <row r="209" spans="1:6" ht="12.75" x14ac:dyDescent="0.2">
      <c r="A209" s="23" t="str">
        <f ca="1">C198</f>
        <v>U13G Long Jump</v>
      </c>
      <c r="B209" s="1">
        <f ca="1">IFERROR(__xludf.DUMMYFUNCTION("query('6 Maldwyn'!$B:$G, ""select B,C,D,E,F where G contains '"" &amp; $C198 &amp; ""'"", 0)"),6)</f>
        <v>6</v>
      </c>
      <c r="C209" s="1"/>
      <c r="D209" s="1" t="str">
        <f ca="1">IFERROR(__xludf.DUMMYFUNCTION("""COMPUTED_VALUE"""),"U13")</f>
        <v>U13</v>
      </c>
      <c r="E209" s="1" t="str">
        <f ca="1">IFERROR(__xludf.DUMMYFUNCTION("""COMPUTED_VALUE"""),"G")</f>
        <v>G</v>
      </c>
      <c r="F209" s="18" t="str">
        <f ca="1">IFERROR(__xludf.DUMMYFUNCTION("""COMPUTED_VALUE"""),"Maldwyn Harriers")</f>
        <v>Maldwyn Harriers</v>
      </c>
    </row>
    <row r="210" spans="1:6" ht="12.75" x14ac:dyDescent="0.2">
      <c r="A210" s="24" t="str">
        <f ca="1">C198</f>
        <v>U13G Long Jump</v>
      </c>
      <c r="B210" s="9">
        <f ca="1">IFERROR(__xludf.DUMMYFUNCTION("""COMPUTED_VALUE"""),66)</f>
        <v>66</v>
      </c>
      <c r="C210" s="9"/>
      <c r="D210" s="9" t="str">
        <f ca="1">IFERROR(__xludf.DUMMYFUNCTION("""COMPUTED_VALUE"""),"U13")</f>
        <v>U13</v>
      </c>
      <c r="E210" s="9" t="str">
        <f ca="1">IFERROR(__xludf.DUMMYFUNCTION("""COMPUTED_VALUE"""),"G")</f>
        <v>G</v>
      </c>
      <c r="F210" s="11" t="str">
        <f ca="1">IFERROR(__xludf.DUMMYFUNCTION("""COMPUTED_VALUE"""),"Maldwyn Harriers")</f>
        <v>Maldwyn Harriers</v>
      </c>
    </row>
    <row r="212" spans="1:6" ht="12.75" x14ac:dyDescent="0.2">
      <c r="A212" s="19">
        <v>16</v>
      </c>
      <c r="B212" s="6"/>
      <c r="C212" s="6" t="str">
        <f ca="1">IFERROR(__xludf.DUMMYFUNCTION("query(Events!$X$5:$Z888, ""select Z where X contains '"" &amp; A212 &amp; ""'"", 0)"),"U13G Shot")</f>
        <v>U13G Shot</v>
      </c>
      <c r="D212" s="6" t="str">
        <f t="shared" ref="D212:E212" ca="1" si="15">D213</f>
        <v>U13</v>
      </c>
      <c r="E212" s="6" t="str">
        <f t="shared" ca="1" si="15"/>
        <v>G</v>
      </c>
      <c r="F212" s="20"/>
    </row>
    <row r="213" spans="1:6" ht="12.75" x14ac:dyDescent="0.2">
      <c r="A213" s="21" t="str">
        <f ca="1">C212</f>
        <v>U13G Shot</v>
      </c>
      <c r="B213" s="5">
        <f ca="1">IFERROR(__xludf.DUMMYFUNCTION("query('1 Wrekin'!$B:$G, ""select B,C,D,E,F where G contains '"" &amp; $C212 &amp; ""'"", 0)"),1)</f>
        <v>1</v>
      </c>
      <c r="C213" s="5" t="str">
        <f ca="1">IFERROR(__xludf.DUMMYFUNCTION("""COMPUTED_VALUE"""),"Emily Bird ")</f>
        <v xml:space="preserve">Emily Bird </v>
      </c>
      <c r="D213" s="5" t="str">
        <f ca="1">IFERROR(__xludf.DUMMYFUNCTION("""COMPUTED_VALUE"""),"U13")</f>
        <v>U13</v>
      </c>
      <c r="E213" s="5" t="str">
        <f ca="1">IFERROR(__xludf.DUMMYFUNCTION("""COMPUTED_VALUE"""),"G")</f>
        <v>G</v>
      </c>
      <c r="F213" s="7" t="str">
        <f ca="1">IFERROR(__xludf.DUMMYFUNCTION("""COMPUTED_VALUE"""),"Wrekin Harriers")</f>
        <v>Wrekin Harriers</v>
      </c>
    </row>
    <row r="214" spans="1:6" ht="12.75" x14ac:dyDescent="0.2">
      <c r="A214" s="22" t="str">
        <f ca="1">C212</f>
        <v>U13G Shot</v>
      </c>
      <c r="B214" s="13">
        <f ca="1">IFERROR(__xludf.DUMMYFUNCTION("""COMPUTED_VALUE"""),11)</f>
        <v>11</v>
      </c>
      <c r="C214" s="13" t="str">
        <f ca="1">IFERROR(__xludf.DUMMYFUNCTION("""COMPUTED_VALUE"""),"Summer Hesbrook")</f>
        <v>Summer Hesbrook</v>
      </c>
      <c r="D214" s="13" t="str">
        <f ca="1">IFERROR(__xludf.DUMMYFUNCTION("""COMPUTED_VALUE"""),"U13")</f>
        <v>U13</v>
      </c>
      <c r="E214" s="13" t="str">
        <f ca="1">IFERROR(__xludf.DUMMYFUNCTION("""COMPUTED_VALUE"""),"G")</f>
        <v>G</v>
      </c>
      <c r="F214" s="15" t="str">
        <f ca="1">IFERROR(__xludf.DUMMYFUNCTION("""COMPUTED_VALUE"""),"Wrekin Harriers")</f>
        <v>Wrekin Harriers</v>
      </c>
    </row>
    <row r="215" spans="1:6" ht="12.75" x14ac:dyDescent="0.2">
      <c r="A215" s="23" t="str">
        <f ca="1">C212</f>
        <v>U13G Shot</v>
      </c>
      <c r="B215" s="1">
        <f ca="1">IFERROR(__xludf.DUMMYFUNCTION("query('2 Oswestry'!$B:$G, ""select B,C,D,E,F where G contains '"" &amp; $C212 &amp; ""'"", 0)"),2)</f>
        <v>2</v>
      </c>
      <c r="C215" s="1" t="str">
        <f ca="1">IFERROR(__xludf.DUMMYFUNCTION("""COMPUTED_VALUE"""),"Gabriella inglis-dodnes")</f>
        <v>Gabriella inglis-dodnes</v>
      </c>
      <c r="D215" s="1" t="str">
        <f ca="1">IFERROR(__xludf.DUMMYFUNCTION("""COMPUTED_VALUE"""),"U13")</f>
        <v>U13</v>
      </c>
      <c r="E215" s="1" t="str">
        <f ca="1">IFERROR(__xludf.DUMMYFUNCTION("""COMPUTED_VALUE"""),"G")</f>
        <v>G</v>
      </c>
      <c r="F215" s="18" t="str">
        <f ca="1">IFERROR(__xludf.DUMMYFUNCTION("""COMPUTED_VALUE"""),"Oswestry Olympians")</f>
        <v>Oswestry Olympians</v>
      </c>
    </row>
    <row r="216" spans="1:6" ht="12.75" x14ac:dyDescent="0.2">
      <c r="A216" s="22" t="str">
        <f ca="1">C212</f>
        <v>U13G Shot</v>
      </c>
      <c r="B216" s="13">
        <f ca="1">IFERROR(__xludf.DUMMYFUNCTION("""COMPUTED_VALUE"""),22)</f>
        <v>22</v>
      </c>
      <c r="C216" s="13" t="str">
        <f ca="1">IFERROR(__xludf.DUMMYFUNCTION("""COMPUTED_VALUE"""),"Evie Baillie")</f>
        <v>Evie Baillie</v>
      </c>
      <c r="D216" s="13" t="str">
        <f ca="1">IFERROR(__xludf.DUMMYFUNCTION("""COMPUTED_VALUE"""),"U13")</f>
        <v>U13</v>
      </c>
      <c r="E216" s="13" t="str">
        <f ca="1">IFERROR(__xludf.DUMMYFUNCTION("""COMPUTED_VALUE"""),"G")</f>
        <v>G</v>
      </c>
      <c r="F216" s="15" t="str">
        <f ca="1">IFERROR(__xludf.DUMMYFUNCTION("""COMPUTED_VALUE"""),"Oswestry Olympians")</f>
        <v>Oswestry Olympians</v>
      </c>
    </row>
    <row r="217" spans="1:6" ht="12.75" x14ac:dyDescent="0.2">
      <c r="A217" s="23" t="str">
        <f ca="1">C212</f>
        <v>U13G Shot</v>
      </c>
      <c r="B217" s="1">
        <f ca="1">IFERROR(__xludf.DUMMYFUNCTION("query('3 Shrewsbury'!$B:$G, ""select B,C,D,E,F where G contains '"" &amp; $C212 &amp; ""'"", 0)"),3)</f>
        <v>3</v>
      </c>
      <c r="C217" s="1" t="str">
        <f ca="1">IFERROR(__xludf.DUMMYFUNCTION("""COMPUTED_VALUE"""),"Ellie Robinson")</f>
        <v>Ellie Robinson</v>
      </c>
      <c r="D217" s="1" t="str">
        <f ca="1">IFERROR(__xludf.DUMMYFUNCTION("""COMPUTED_VALUE"""),"U13")</f>
        <v>U13</v>
      </c>
      <c r="E217" s="1" t="str">
        <f ca="1">IFERROR(__xludf.DUMMYFUNCTION("""COMPUTED_VALUE"""),"G")</f>
        <v>G</v>
      </c>
      <c r="F217" s="18" t="str">
        <f ca="1">IFERROR(__xludf.DUMMYFUNCTION("""COMPUTED_VALUE"""),"Shrewsbury AC")</f>
        <v>Shrewsbury AC</v>
      </c>
    </row>
    <row r="218" spans="1:6" ht="12.75" x14ac:dyDescent="0.2">
      <c r="A218" s="22" t="str">
        <f ca="1">C212</f>
        <v>U13G Shot</v>
      </c>
      <c r="B218" s="13">
        <f ca="1">IFERROR(__xludf.DUMMYFUNCTION("""COMPUTED_VALUE"""),33)</f>
        <v>33</v>
      </c>
      <c r="C218" s="13" t="str">
        <f ca="1">IFERROR(__xludf.DUMMYFUNCTION("""COMPUTED_VALUE"""),"Elin White")</f>
        <v>Elin White</v>
      </c>
      <c r="D218" s="13" t="str">
        <f ca="1">IFERROR(__xludf.DUMMYFUNCTION("""COMPUTED_VALUE"""),"U13")</f>
        <v>U13</v>
      </c>
      <c r="E218" s="13" t="str">
        <f ca="1">IFERROR(__xludf.DUMMYFUNCTION("""COMPUTED_VALUE"""),"G")</f>
        <v>G</v>
      </c>
      <c r="F218" s="15" t="str">
        <f ca="1">IFERROR(__xludf.DUMMYFUNCTION("""COMPUTED_VALUE"""),"Shrewsbury AC")</f>
        <v>Shrewsbury AC</v>
      </c>
    </row>
    <row r="219" spans="1:6" ht="12.75" x14ac:dyDescent="0.2">
      <c r="A219" s="23" t="str">
        <f ca="1">C212</f>
        <v>U13G Shot</v>
      </c>
      <c r="B219" s="1">
        <f ca="1">IFERROR(__xludf.DUMMYFUNCTION("query('4 Telford'!$B:$G, ""select B,C,D,E,F where G contains '"" &amp; $C212 &amp; ""'"", 0)"),4)</f>
        <v>4</v>
      </c>
      <c r="C219" s="1" t="str">
        <f ca="1">IFERROR(__xludf.DUMMYFUNCTION("""COMPUTED_VALUE"""),"Maja Rogaczewska")</f>
        <v>Maja Rogaczewska</v>
      </c>
      <c r="D219" s="1" t="str">
        <f ca="1">IFERROR(__xludf.DUMMYFUNCTION("""COMPUTED_VALUE"""),"U13")</f>
        <v>U13</v>
      </c>
      <c r="E219" s="1" t="str">
        <f ca="1">IFERROR(__xludf.DUMMYFUNCTION("""COMPUTED_VALUE"""),"G")</f>
        <v>G</v>
      </c>
      <c r="F219" s="18" t="str">
        <f ca="1">IFERROR(__xludf.DUMMYFUNCTION("""COMPUTED_VALUE"""),"Telford AC")</f>
        <v>Telford AC</v>
      </c>
    </row>
    <row r="220" spans="1:6" ht="12.75" x14ac:dyDescent="0.2">
      <c r="A220" s="22" t="str">
        <f ca="1">C212</f>
        <v>U13G Shot</v>
      </c>
      <c r="B220" s="13">
        <f ca="1">IFERROR(__xludf.DUMMYFUNCTION("""COMPUTED_VALUE"""),44)</f>
        <v>44</v>
      </c>
      <c r="C220" s="13" t="str">
        <f ca="1">IFERROR(__xludf.DUMMYFUNCTION("""COMPUTED_VALUE"""),"Aeryn Atkinson")</f>
        <v>Aeryn Atkinson</v>
      </c>
      <c r="D220" s="13" t="str">
        <f ca="1">IFERROR(__xludf.DUMMYFUNCTION("""COMPUTED_VALUE"""),"U13")</f>
        <v>U13</v>
      </c>
      <c r="E220" s="13" t="str">
        <f ca="1">IFERROR(__xludf.DUMMYFUNCTION("""COMPUTED_VALUE"""),"G")</f>
        <v>G</v>
      </c>
      <c r="F220" s="15" t="str">
        <f ca="1">IFERROR(__xludf.DUMMYFUNCTION("""COMPUTED_VALUE"""),"Telford AC")</f>
        <v>Telford AC</v>
      </c>
    </row>
    <row r="221" spans="1:6" ht="12.75" x14ac:dyDescent="0.2">
      <c r="A221" s="23" t="str">
        <f ca="1">C212</f>
        <v>U13G Shot</v>
      </c>
      <c r="B221" s="1">
        <f ca="1">IFERROR(__xludf.DUMMYFUNCTION("query('5 Wenlock'!$B:$G, ""select B,C,D,E,F where G contains '"" &amp; $C212 &amp; ""'"", 0)"),5)</f>
        <v>5</v>
      </c>
      <c r="C221" s="1" t="str">
        <f ca="1">IFERROR(__xludf.DUMMYFUNCTION("""COMPUTED_VALUE"""),"Eabha Munslow")</f>
        <v>Eabha Munslow</v>
      </c>
      <c r="D221" s="1" t="str">
        <f ca="1">IFERROR(__xludf.DUMMYFUNCTION("""COMPUTED_VALUE"""),"U13")</f>
        <v>U13</v>
      </c>
      <c r="E221" s="1" t="str">
        <f ca="1">IFERROR(__xludf.DUMMYFUNCTION("""COMPUTED_VALUE"""),"G")</f>
        <v>G</v>
      </c>
      <c r="F221" s="18" t="str">
        <f ca="1">IFERROR(__xludf.DUMMYFUNCTION("""COMPUTED_VALUE"""),"Wenlock Olympians")</f>
        <v>Wenlock Olympians</v>
      </c>
    </row>
    <row r="222" spans="1:6" ht="12.75" x14ac:dyDescent="0.2">
      <c r="A222" s="22" t="str">
        <f ca="1">C212</f>
        <v>U13G Shot</v>
      </c>
      <c r="B222" s="13">
        <f ca="1">IFERROR(__xludf.DUMMYFUNCTION("""COMPUTED_VALUE"""),55)</f>
        <v>55</v>
      </c>
      <c r="C222" s="13" t="str">
        <f ca="1">IFERROR(__xludf.DUMMYFUNCTION("""COMPUTED_VALUE"""),"Grace Buckley")</f>
        <v>Grace Buckley</v>
      </c>
      <c r="D222" s="13" t="str">
        <f ca="1">IFERROR(__xludf.DUMMYFUNCTION("""COMPUTED_VALUE"""),"U13")</f>
        <v>U13</v>
      </c>
      <c r="E222" s="13" t="str">
        <f ca="1">IFERROR(__xludf.DUMMYFUNCTION("""COMPUTED_VALUE"""),"G")</f>
        <v>G</v>
      </c>
      <c r="F222" s="15" t="str">
        <f ca="1">IFERROR(__xludf.DUMMYFUNCTION("""COMPUTED_VALUE"""),"Wenlock Olympians")</f>
        <v>Wenlock Olympians</v>
      </c>
    </row>
    <row r="223" spans="1:6" ht="12.75" x14ac:dyDescent="0.2">
      <c r="A223" s="23" t="str">
        <f ca="1">C212</f>
        <v>U13G Shot</v>
      </c>
      <c r="B223" s="1">
        <f ca="1">IFERROR(__xludf.DUMMYFUNCTION("query('6 Maldwyn'!$B:$G, ""select B,C,D,E,F where G contains '"" &amp; $C212 &amp; ""'"", 0)"),6)</f>
        <v>6</v>
      </c>
      <c r="C223" s="1"/>
      <c r="D223" s="1" t="str">
        <f ca="1">IFERROR(__xludf.DUMMYFUNCTION("""COMPUTED_VALUE"""),"U13")</f>
        <v>U13</v>
      </c>
      <c r="E223" s="1" t="str">
        <f ca="1">IFERROR(__xludf.DUMMYFUNCTION("""COMPUTED_VALUE"""),"G")</f>
        <v>G</v>
      </c>
      <c r="F223" s="18" t="str">
        <f ca="1">IFERROR(__xludf.DUMMYFUNCTION("""COMPUTED_VALUE"""),"Maldwyn Harriers")</f>
        <v>Maldwyn Harriers</v>
      </c>
    </row>
    <row r="224" spans="1:6" ht="12.75" x14ac:dyDescent="0.2">
      <c r="A224" s="24" t="str">
        <f ca="1">C212</f>
        <v>U13G Shot</v>
      </c>
      <c r="B224" s="9">
        <f ca="1">IFERROR(__xludf.DUMMYFUNCTION("""COMPUTED_VALUE"""),66)</f>
        <v>66</v>
      </c>
      <c r="C224" s="9"/>
      <c r="D224" s="9" t="str">
        <f ca="1">IFERROR(__xludf.DUMMYFUNCTION("""COMPUTED_VALUE"""),"U13")</f>
        <v>U13</v>
      </c>
      <c r="E224" s="9" t="str">
        <f ca="1">IFERROR(__xludf.DUMMYFUNCTION("""COMPUTED_VALUE"""),"G")</f>
        <v>G</v>
      </c>
      <c r="F224" s="11" t="str">
        <f ca="1">IFERROR(__xludf.DUMMYFUNCTION("""COMPUTED_VALUE"""),"Maldwyn Harriers")</f>
        <v>Maldwyn Harriers</v>
      </c>
    </row>
    <row r="225" spans="1:6" ht="12.75" x14ac:dyDescent="0.2">
      <c r="A225" s="1"/>
      <c r="B225" s="1"/>
      <c r="C225" s="1"/>
      <c r="D225" s="1"/>
      <c r="E225" s="1"/>
      <c r="F225" s="1"/>
    </row>
    <row r="226" spans="1:6" ht="12.75" x14ac:dyDescent="0.2">
      <c r="A226" s="19">
        <v>17</v>
      </c>
      <c r="B226" s="6"/>
      <c r="C226" s="6" t="str">
        <f ca="1">IFERROR(__xludf.DUMMYFUNCTION("query(Events!$X$5:$Z888, ""select Z where X contains '"" &amp; A226 &amp; ""'"", 0)"),"U15B 100m")</f>
        <v>U15B 100m</v>
      </c>
      <c r="D226" s="6" t="str">
        <f t="shared" ref="D226:E226" ca="1" si="16">D227</f>
        <v>U15</v>
      </c>
      <c r="E226" s="6" t="str">
        <f t="shared" ca="1" si="16"/>
        <v>B</v>
      </c>
      <c r="F226" s="20"/>
    </row>
    <row r="227" spans="1:6" ht="12.75" x14ac:dyDescent="0.2">
      <c r="A227" s="21" t="str">
        <f ca="1">C226</f>
        <v>U15B 100m</v>
      </c>
      <c r="B227" s="5">
        <f ca="1">IFERROR(__xludf.DUMMYFUNCTION("query('1 Wrekin'!$B:$G, ""select B,C,D,E,F where G contains '"" &amp; $C226 &amp; ""'"", 0)"),1)</f>
        <v>1</v>
      </c>
      <c r="C227" s="5" t="str">
        <f ca="1">IFERROR(__xludf.DUMMYFUNCTION("""COMPUTED_VALUE"""),"Robbie Fraser")</f>
        <v>Robbie Fraser</v>
      </c>
      <c r="D227" s="5" t="str">
        <f ca="1">IFERROR(__xludf.DUMMYFUNCTION("""COMPUTED_VALUE"""),"U15")</f>
        <v>U15</v>
      </c>
      <c r="E227" s="5" t="str">
        <f ca="1">IFERROR(__xludf.DUMMYFUNCTION("""COMPUTED_VALUE"""),"B")</f>
        <v>B</v>
      </c>
      <c r="F227" s="7" t="str">
        <f ca="1">IFERROR(__xludf.DUMMYFUNCTION("""COMPUTED_VALUE"""),"Wrekin Harriers")</f>
        <v>Wrekin Harriers</v>
      </c>
    </row>
    <row r="228" spans="1:6" ht="12.75" x14ac:dyDescent="0.2">
      <c r="A228" s="22" t="str">
        <f ca="1">C226</f>
        <v>U15B 100m</v>
      </c>
      <c r="B228" s="13">
        <f ca="1">IFERROR(__xludf.DUMMYFUNCTION("""COMPUTED_VALUE"""),11)</f>
        <v>11</v>
      </c>
      <c r="C228" s="13"/>
      <c r="D228" s="13" t="str">
        <f ca="1">IFERROR(__xludf.DUMMYFUNCTION("""COMPUTED_VALUE"""),"U15")</f>
        <v>U15</v>
      </c>
      <c r="E228" s="13" t="str">
        <f ca="1">IFERROR(__xludf.DUMMYFUNCTION("""COMPUTED_VALUE"""),"B")</f>
        <v>B</v>
      </c>
      <c r="F228" s="15" t="str">
        <f ca="1">IFERROR(__xludf.DUMMYFUNCTION("""COMPUTED_VALUE"""),"Wrekin Harriers")</f>
        <v>Wrekin Harriers</v>
      </c>
    </row>
    <row r="229" spans="1:6" ht="12.75" x14ac:dyDescent="0.2">
      <c r="A229" s="23" t="str">
        <f ca="1">C226</f>
        <v>U15B 100m</v>
      </c>
      <c r="B229" s="1">
        <f ca="1">IFERROR(__xludf.DUMMYFUNCTION("query('2 Oswestry'!$B:$G, ""select B,C,D,E,F where G contains '"" &amp; $C226 &amp; ""'"", 0)"),2)</f>
        <v>2</v>
      </c>
      <c r="C229" s="1" t="str">
        <f ca="1">IFERROR(__xludf.DUMMYFUNCTION("""COMPUTED_VALUE"""),"Sam Bradshaw")</f>
        <v>Sam Bradshaw</v>
      </c>
      <c r="D229" s="1" t="str">
        <f ca="1">IFERROR(__xludf.DUMMYFUNCTION("""COMPUTED_VALUE"""),"U15")</f>
        <v>U15</v>
      </c>
      <c r="E229" s="1" t="str">
        <f ca="1">IFERROR(__xludf.DUMMYFUNCTION("""COMPUTED_VALUE"""),"B")</f>
        <v>B</v>
      </c>
      <c r="F229" s="18" t="str">
        <f ca="1">IFERROR(__xludf.DUMMYFUNCTION("""COMPUTED_VALUE"""),"Oswestry Olympians")</f>
        <v>Oswestry Olympians</v>
      </c>
    </row>
    <row r="230" spans="1:6" ht="12.75" x14ac:dyDescent="0.2">
      <c r="A230" s="22" t="str">
        <f ca="1">C226</f>
        <v>U15B 100m</v>
      </c>
      <c r="B230" s="13">
        <f ca="1">IFERROR(__xludf.DUMMYFUNCTION("""COMPUTED_VALUE"""),22)</f>
        <v>22</v>
      </c>
      <c r="C230" s="13" t="str">
        <f ca="1">IFERROR(__xludf.DUMMYFUNCTION("""COMPUTED_VALUE"""),"Charlie Lister")</f>
        <v>Charlie Lister</v>
      </c>
      <c r="D230" s="13" t="str">
        <f ca="1">IFERROR(__xludf.DUMMYFUNCTION("""COMPUTED_VALUE"""),"U15")</f>
        <v>U15</v>
      </c>
      <c r="E230" s="13" t="str">
        <f ca="1">IFERROR(__xludf.DUMMYFUNCTION("""COMPUTED_VALUE"""),"B")</f>
        <v>B</v>
      </c>
      <c r="F230" s="15" t="str">
        <f ca="1">IFERROR(__xludf.DUMMYFUNCTION("""COMPUTED_VALUE"""),"Oswestry Olympians")</f>
        <v>Oswestry Olympians</v>
      </c>
    </row>
    <row r="231" spans="1:6" ht="12.75" x14ac:dyDescent="0.2">
      <c r="A231" s="23" t="str">
        <f ca="1">C226</f>
        <v>U15B 100m</v>
      </c>
      <c r="B231" s="1">
        <f ca="1">IFERROR(__xludf.DUMMYFUNCTION("query('3 Shrewsbury'!$B:$G, ""select B,C,D,E,F where G contains '"" &amp; $C226 &amp; ""'"", 0)"),3)</f>
        <v>3</v>
      </c>
      <c r="C231" s="1" t="str">
        <f ca="1">IFERROR(__xludf.DUMMYFUNCTION("""COMPUTED_VALUE"""),"Jack Harrison")</f>
        <v>Jack Harrison</v>
      </c>
      <c r="D231" s="1" t="str">
        <f ca="1">IFERROR(__xludf.DUMMYFUNCTION("""COMPUTED_VALUE"""),"U15")</f>
        <v>U15</v>
      </c>
      <c r="E231" s="1" t="str">
        <f ca="1">IFERROR(__xludf.DUMMYFUNCTION("""COMPUTED_VALUE"""),"B")</f>
        <v>B</v>
      </c>
      <c r="F231" s="18" t="str">
        <f ca="1">IFERROR(__xludf.DUMMYFUNCTION("""COMPUTED_VALUE"""),"Shrewsbury AC")</f>
        <v>Shrewsbury AC</v>
      </c>
    </row>
    <row r="232" spans="1:6" ht="12.75" x14ac:dyDescent="0.2">
      <c r="A232" s="22" t="str">
        <f ca="1">C226</f>
        <v>U15B 100m</v>
      </c>
      <c r="B232" s="13">
        <f ca="1">IFERROR(__xludf.DUMMYFUNCTION("""COMPUTED_VALUE"""),33)</f>
        <v>33</v>
      </c>
      <c r="C232" s="13" t="str">
        <f ca="1">IFERROR(__xludf.DUMMYFUNCTION("""COMPUTED_VALUE"""),"Daniel Williams")</f>
        <v>Daniel Williams</v>
      </c>
      <c r="D232" s="13" t="str">
        <f ca="1">IFERROR(__xludf.DUMMYFUNCTION("""COMPUTED_VALUE"""),"U15")</f>
        <v>U15</v>
      </c>
      <c r="E232" s="13" t="str">
        <f ca="1">IFERROR(__xludf.DUMMYFUNCTION("""COMPUTED_VALUE"""),"B")</f>
        <v>B</v>
      </c>
      <c r="F232" s="15" t="str">
        <f ca="1">IFERROR(__xludf.DUMMYFUNCTION("""COMPUTED_VALUE"""),"Shrewsbury AC")</f>
        <v>Shrewsbury AC</v>
      </c>
    </row>
    <row r="233" spans="1:6" ht="12.75" x14ac:dyDescent="0.2">
      <c r="A233" s="23" t="str">
        <f ca="1">C226</f>
        <v>U15B 100m</v>
      </c>
      <c r="B233" s="1">
        <f ca="1">IFERROR(__xludf.DUMMYFUNCTION("query('4 Telford'!$B:$G, ""select B,C,D,E,F where G contains '"" &amp; $C226 &amp; ""'"", 0)"),4)</f>
        <v>4</v>
      </c>
      <c r="C233" s="1" t="str">
        <f ca="1">IFERROR(__xludf.DUMMYFUNCTION("""COMPUTED_VALUE"""),"Luke Edwards")</f>
        <v>Luke Edwards</v>
      </c>
      <c r="D233" s="1" t="str">
        <f ca="1">IFERROR(__xludf.DUMMYFUNCTION("""COMPUTED_VALUE"""),"U15")</f>
        <v>U15</v>
      </c>
      <c r="E233" s="1" t="str">
        <f ca="1">IFERROR(__xludf.DUMMYFUNCTION("""COMPUTED_VALUE"""),"B")</f>
        <v>B</v>
      </c>
      <c r="F233" s="18" t="str">
        <f ca="1">IFERROR(__xludf.DUMMYFUNCTION("""COMPUTED_VALUE"""),"Telford AC")</f>
        <v>Telford AC</v>
      </c>
    </row>
    <row r="234" spans="1:6" ht="12.75" x14ac:dyDescent="0.2">
      <c r="A234" s="22" t="str">
        <f ca="1">C226</f>
        <v>U15B 100m</v>
      </c>
      <c r="B234" s="13">
        <f ca="1">IFERROR(__xludf.DUMMYFUNCTION("""COMPUTED_VALUE"""),44)</f>
        <v>44</v>
      </c>
      <c r="C234" s="13" t="str">
        <f ca="1">IFERROR(__xludf.DUMMYFUNCTION("""COMPUTED_VALUE"""),"Mason Brooks")</f>
        <v>Mason Brooks</v>
      </c>
      <c r="D234" s="13" t="str">
        <f ca="1">IFERROR(__xludf.DUMMYFUNCTION("""COMPUTED_VALUE"""),"U15")</f>
        <v>U15</v>
      </c>
      <c r="E234" s="13" t="str">
        <f ca="1">IFERROR(__xludf.DUMMYFUNCTION("""COMPUTED_VALUE"""),"B")</f>
        <v>B</v>
      </c>
      <c r="F234" s="15" t="str">
        <f ca="1">IFERROR(__xludf.DUMMYFUNCTION("""COMPUTED_VALUE"""),"Telford AC")</f>
        <v>Telford AC</v>
      </c>
    </row>
    <row r="235" spans="1:6" ht="12.75" x14ac:dyDescent="0.2">
      <c r="A235" s="23" t="str">
        <f ca="1">C226</f>
        <v>U15B 100m</v>
      </c>
      <c r="B235" s="1">
        <f ca="1">IFERROR(__xludf.DUMMYFUNCTION("query('5 Wenlock'!$B:$G, ""select B,C,D,E,F where G contains '"" &amp; $C226 &amp; ""'"", 0)"),5)</f>
        <v>5</v>
      </c>
      <c r="C235" s="1" t="str">
        <f ca="1">IFERROR(__xludf.DUMMYFUNCTION("""COMPUTED_VALUE"""),"Jack Archer")</f>
        <v>Jack Archer</v>
      </c>
      <c r="D235" s="1" t="str">
        <f ca="1">IFERROR(__xludf.DUMMYFUNCTION("""COMPUTED_VALUE"""),"U15")</f>
        <v>U15</v>
      </c>
      <c r="E235" s="1" t="str">
        <f ca="1">IFERROR(__xludf.DUMMYFUNCTION("""COMPUTED_VALUE"""),"B")</f>
        <v>B</v>
      </c>
      <c r="F235" s="18" t="str">
        <f ca="1">IFERROR(__xludf.DUMMYFUNCTION("""COMPUTED_VALUE"""),"Wenlock Olympians")</f>
        <v>Wenlock Olympians</v>
      </c>
    </row>
    <row r="236" spans="1:6" ht="12.75" x14ac:dyDescent="0.2">
      <c r="A236" s="22" t="str">
        <f ca="1">C226</f>
        <v>U15B 100m</v>
      </c>
      <c r="B236" s="13">
        <f ca="1">IFERROR(__xludf.DUMMYFUNCTION("""COMPUTED_VALUE"""),55)</f>
        <v>55</v>
      </c>
      <c r="C236" s="13" t="str">
        <f ca="1">IFERROR(__xludf.DUMMYFUNCTION("""COMPUTED_VALUE"""),"Zac Winnall")</f>
        <v>Zac Winnall</v>
      </c>
      <c r="D236" s="13" t="str">
        <f ca="1">IFERROR(__xludf.DUMMYFUNCTION("""COMPUTED_VALUE"""),"U15")</f>
        <v>U15</v>
      </c>
      <c r="E236" s="13" t="str">
        <f ca="1">IFERROR(__xludf.DUMMYFUNCTION("""COMPUTED_VALUE"""),"B")</f>
        <v>B</v>
      </c>
      <c r="F236" s="15" t="str">
        <f ca="1">IFERROR(__xludf.DUMMYFUNCTION("""COMPUTED_VALUE"""),"Wenlock Olympians")</f>
        <v>Wenlock Olympians</v>
      </c>
    </row>
    <row r="237" spans="1:6" ht="12.75" x14ac:dyDescent="0.2">
      <c r="A237" s="23" t="str">
        <f ca="1">C226</f>
        <v>U15B 100m</v>
      </c>
      <c r="B237" s="1">
        <f ca="1">IFERROR(__xludf.DUMMYFUNCTION("query('6 Maldwyn'!$B:$G, ""select B,C,D,E,F where G contains '"" &amp; $C226 &amp; ""'"", 0)"),6)</f>
        <v>6</v>
      </c>
      <c r="C237" s="1"/>
      <c r="D237" s="1" t="str">
        <f ca="1">IFERROR(__xludf.DUMMYFUNCTION("""COMPUTED_VALUE"""),"U15")</f>
        <v>U15</v>
      </c>
      <c r="E237" s="1" t="str">
        <f ca="1">IFERROR(__xludf.DUMMYFUNCTION("""COMPUTED_VALUE"""),"B")</f>
        <v>B</v>
      </c>
      <c r="F237" s="18" t="str">
        <f ca="1">IFERROR(__xludf.DUMMYFUNCTION("""COMPUTED_VALUE"""),"Maldwyn Harriers")</f>
        <v>Maldwyn Harriers</v>
      </c>
    </row>
    <row r="238" spans="1:6" ht="12.75" x14ac:dyDescent="0.2">
      <c r="A238" s="24" t="str">
        <f ca="1">C226</f>
        <v>U15B 100m</v>
      </c>
      <c r="B238" s="9">
        <f ca="1">IFERROR(__xludf.DUMMYFUNCTION("""COMPUTED_VALUE"""),66)</f>
        <v>66</v>
      </c>
      <c r="C238" s="9"/>
      <c r="D238" s="9" t="str">
        <f ca="1">IFERROR(__xludf.DUMMYFUNCTION("""COMPUTED_VALUE"""),"U15")</f>
        <v>U15</v>
      </c>
      <c r="E238" s="9" t="str">
        <f ca="1">IFERROR(__xludf.DUMMYFUNCTION("""COMPUTED_VALUE"""),"B")</f>
        <v>B</v>
      </c>
      <c r="F238" s="11" t="str">
        <f ca="1">IFERROR(__xludf.DUMMYFUNCTION("""COMPUTED_VALUE"""),"Maldwyn Harriers")</f>
        <v>Maldwyn Harriers</v>
      </c>
    </row>
    <row r="240" spans="1:6" ht="12.75" x14ac:dyDescent="0.2">
      <c r="A240" s="19">
        <v>18</v>
      </c>
      <c r="B240" s="6"/>
      <c r="C240" s="6" t="str">
        <f ca="1">IFERROR(__xludf.DUMMYFUNCTION("query(Events!$X$5:$Z888, ""select Z where X contains '"" &amp; A240 &amp; ""'"", 0)"),"U15B 800m")</f>
        <v>U15B 800m</v>
      </c>
      <c r="D240" s="6" t="str">
        <f t="shared" ref="D240:E240" ca="1" si="17">D241</f>
        <v>U15</v>
      </c>
      <c r="E240" s="6" t="str">
        <f t="shared" ca="1" si="17"/>
        <v>B</v>
      </c>
      <c r="F240" s="20"/>
    </row>
    <row r="241" spans="1:6" ht="12.75" x14ac:dyDescent="0.2">
      <c r="A241" s="21" t="str">
        <f ca="1">C240</f>
        <v>U15B 800m</v>
      </c>
      <c r="B241" s="5">
        <f ca="1">IFERROR(__xludf.DUMMYFUNCTION("query('1 Wrekin'!$B:$G, ""select B,C,D,E,F where G contains '"" &amp; $C240 &amp; ""'"", 0)"),1)</f>
        <v>1</v>
      </c>
      <c r="C241" s="5" t="str">
        <f ca="1">IFERROR(__xludf.DUMMYFUNCTION("""COMPUTED_VALUE"""),"Will Neil")</f>
        <v>Will Neil</v>
      </c>
      <c r="D241" s="5" t="str">
        <f ca="1">IFERROR(__xludf.DUMMYFUNCTION("""COMPUTED_VALUE"""),"U15")</f>
        <v>U15</v>
      </c>
      <c r="E241" s="5" t="str">
        <f ca="1">IFERROR(__xludf.DUMMYFUNCTION("""COMPUTED_VALUE"""),"B")</f>
        <v>B</v>
      </c>
      <c r="F241" s="7" t="str">
        <f ca="1">IFERROR(__xludf.DUMMYFUNCTION("""COMPUTED_VALUE"""),"Wrekin Harriers")</f>
        <v>Wrekin Harriers</v>
      </c>
    </row>
    <row r="242" spans="1:6" ht="12.75" x14ac:dyDescent="0.2">
      <c r="A242" s="22" t="str">
        <f ca="1">C240</f>
        <v>U15B 800m</v>
      </c>
      <c r="B242" s="13">
        <f ca="1">IFERROR(__xludf.DUMMYFUNCTION("""COMPUTED_VALUE"""),11)</f>
        <v>11</v>
      </c>
      <c r="C242" s="13" t="str">
        <f ca="1">IFERROR(__xludf.DUMMYFUNCTION("""COMPUTED_VALUE"""),"Robert Yeomans")</f>
        <v>Robert Yeomans</v>
      </c>
      <c r="D242" s="13" t="str">
        <f ca="1">IFERROR(__xludf.DUMMYFUNCTION("""COMPUTED_VALUE"""),"U15")</f>
        <v>U15</v>
      </c>
      <c r="E242" s="13" t="str">
        <f ca="1">IFERROR(__xludf.DUMMYFUNCTION("""COMPUTED_VALUE"""),"B")</f>
        <v>B</v>
      </c>
      <c r="F242" s="15" t="str">
        <f ca="1">IFERROR(__xludf.DUMMYFUNCTION("""COMPUTED_VALUE"""),"Wrekin Harriers")</f>
        <v>Wrekin Harriers</v>
      </c>
    </row>
    <row r="243" spans="1:6" ht="12.75" x14ac:dyDescent="0.2">
      <c r="A243" s="23" t="str">
        <f ca="1">C240</f>
        <v>U15B 800m</v>
      </c>
      <c r="B243" s="1">
        <f ca="1">IFERROR(__xludf.DUMMYFUNCTION("query('2 Oswestry'!$B:$G, ""select B,C,D,E,F where G contains '"" &amp; $C240 &amp; ""'"", 0)"),2)</f>
        <v>2</v>
      </c>
      <c r="C243" s="1" t="str">
        <f ca="1">IFERROR(__xludf.DUMMYFUNCTION("""COMPUTED_VALUE"""),"Sam Bradshaw")</f>
        <v>Sam Bradshaw</v>
      </c>
      <c r="D243" s="1" t="str">
        <f ca="1">IFERROR(__xludf.DUMMYFUNCTION("""COMPUTED_VALUE"""),"U15")</f>
        <v>U15</v>
      </c>
      <c r="E243" s="1" t="str">
        <f ca="1">IFERROR(__xludf.DUMMYFUNCTION("""COMPUTED_VALUE"""),"B")</f>
        <v>B</v>
      </c>
      <c r="F243" s="18" t="str">
        <f ca="1">IFERROR(__xludf.DUMMYFUNCTION("""COMPUTED_VALUE"""),"Oswestry Olympians")</f>
        <v>Oswestry Olympians</v>
      </c>
    </row>
    <row r="244" spans="1:6" ht="12.75" x14ac:dyDescent="0.2">
      <c r="A244" s="22" t="str">
        <f ca="1">C240</f>
        <v>U15B 800m</v>
      </c>
      <c r="B244" s="13">
        <f ca="1">IFERROR(__xludf.DUMMYFUNCTION("""COMPUTED_VALUE"""),22)</f>
        <v>22</v>
      </c>
      <c r="C244" s="13" t="str">
        <f ca="1">IFERROR(__xludf.DUMMYFUNCTION("""COMPUTED_VALUE"""),"Charlie Lister")</f>
        <v>Charlie Lister</v>
      </c>
      <c r="D244" s="13" t="str">
        <f ca="1">IFERROR(__xludf.DUMMYFUNCTION("""COMPUTED_VALUE"""),"U15")</f>
        <v>U15</v>
      </c>
      <c r="E244" s="13" t="str">
        <f ca="1">IFERROR(__xludf.DUMMYFUNCTION("""COMPUTED_VALUE"""),"B")</f>
        <v>B</v>
      </c>
      <c r="F244" s="15" t="str">
        <f ca="1">IFERROR(__xludf.DUMMYFUNCTION("""COMPUTED_VALUE"""),"Oswestry Olympians")</f>
        <v>Oswestry Olympians</v>
      </c>
    </row>
    <row r="245" spans="1:6" ht="12.75" x14ac:dyDescent="0.2">
      <c r="A245" s="23" t="str">
        <f ca="1">C240</f>
        <v>U15B 800m</v>
      </c>
      <c r="B245" s="1">
        <f ca="1">IFERROR(__xludf.DUMMYFUNCTION("query('3 Shrewsbury'!$B:$G, ""select B,C,D,E,F where G contains '"" &amp; $C240 &amp; ""'"", 0)"),3)</f>
        <v>3</v>
      </c>
      <c r="C245" s="1" t="str">
        <f ca="1">IFERROR(__xludf.DUMMYFUNCTION("""COMPUTED_VALUE"""),"Tom Lloyd")</f>
        <v>Tom Lloyd</v>
      </c>
      <c r="D245" s="1" t="str">
        <f ca="1">IFERROR(__xludf.DUMMYFUNCTION("""COMPUTED_VALUE"""),"U15")</f>
        <v>U15</v>
      </c>
      <c r="E245" s="1" t="str">
        <f ca="1">IFERROR(__xludf.DUMMYFUNCTION("""COMPUTED_VALUE"""),"B")</f>
        <v>B</v>
      </c>
      <c r="F245" s="18" t="str">
        <f ca="1">IFERROR(__xludf.DUMMYFUNCTION("""COMPUTED_VALUE"""),"Shrewsbury AC")</f>
        <v>Shrewsbury AC</v>
      </c>
    </row>
    <row r="246" spans="1:6" ht="12.75" x14ac:dyDescent="0.2">
      <c r="A246" s="22" t="str">
        <f ca="1">C240</f>
        <v>U15B 800m</v>
      </c>
      <c r="B246" s="13">
        <f ca="1">IFERROR(__xludf.DUMMYFUNCTION("""COMPUTED_VALUE"""),33)</f>
        <v>33</v>
      </c>
      <c r="C246" s="13"/>
      <c r="D246" s="13" t="str">
        <f ca="1">IFERROR(__xludf.DUMMYFUNCTION("""COMPUTED_VALUE"""),"U15")</f>
        <v>U15</v>
      </c>
      <c r="E246" s="13" t="str">
        <f ca="1">IFERROR(__xludf.DUMMYFUNCTION("""COMPUTED_VALUE"""),"B")</f>
        <v>B</v>
      </c>
      <c r="F246" s="15" t="str">
        <f ca="1">IFERROR(__xludf.DUMMYFUNCTION("""COMPUTED_VALUE"""),"Shrewsbury AC")</f>
        <v>Shrewsbury AC</v>
      </c>
    </row>
    <row r="247" spans="1:6" ht="12.75" x14ac:dyDescent="0.2">
      <c r="A247" s="23" t="str">
        <f ca="1">C240</f>
        <v>U15B 800m</v>
      </c>
      <c r="B247" s="1">
        <f ca="1">IFERROR(__xludf.DUMMYFUNCTION("query('4 Telford'!$B:$G, ""select B,C,D,E,F where G contains '"" &amp; $C240 &amp; ""'"", 0)"),4)</f>
        <v>4</v>
      </c>
      <c r="C247" s="1" t="str">
        <f ca="1">IFERROR(__xludf.DUMMYFUNCTION("""COMPUTED_VALUE"""),"Simon Bagshaw")</f>
        <v>Simon Bagshaw</v>
      </c>
      <c r="D247" s="1" t="str">
        <f ca="1">IFERROR(__xludf.DUMMYFUNCTION("""COMPUTED_VALUE"""),"U15")</f>
        <v>U15</v>
      </c>
      <c r="E247" s="1" t="str">
        <f ca="1">IFERROR(__xludf.DUMMYFUNCTION("""COMPUTED_VALUE"""),"B")</f>
        <v>B</v>
      </c>
      <c r="F247" s="18" t="str">
        <f ca="1">IFERROR(__xludf.DUMMYFUNCTION("""COMPUTED_VALUE"""),"Telford AC")</f>
        <v>Telford AC</v>
      </c>
    </row>
    <row r="248" spans="1:6" ht="12.75" x14ac:dyDescent="0.2">
      <c r="A248" s="22" t="str">
        <f ca="1">C240</f>
        <v>U15B 800m</v>
      </c>
      <c r="B248" s="13">
        <f ca="1">IFERROR(__xludf.DUMMYFUNCTION("""COMPUTED_VALUE"""),44)</f>
        <v>44</v>
      </c>
      <c r="C248" s="13" t="str">
        <f ca="1">IFERROR(__xludf.DUMMYFUNCTION("""COMPUTED_VALUE"""),"Lewis Howard")</f>
        <v>Lewis Howard</v>
      </c>
      <c r="D248" s="13" t="str">
        <f ca="1">IFERROR(__xludf.DUMMYFUNCTION("""COMPUTED_VALUE"""),"U15")</f>
        <v>U15</v>
      </c>
      <c r="E248" s="13" t="str">
        <f ca="1">IFERROR(__xludf.DUMMYFUNCTION("""COMPUTED_VALUE"""),"B")</f>
        <v>B</v>
      </c>
      <c r="F248" s="15" t="str">
        <f ca="1">IFERROR(__xludf.DUMMYFUNCTION("""COMPUTED_VALUE"""),"Telford AC")</f>
        <v>Telford AC</v>
      </c>
    </row>
    <row r="249" spans="1:6" ht="12.75" x14ac:dyDescent="0.2">
      <c r="A249" s="23" t="str">
        <f ca="1">C240</f>
        <v>U15B 800m</v>
      </c>
      <c r="B249" s="1">
        <f ca="1">IFERROR(__xludf.DUMMYFUNCTION("query('5 Wenlock'!$B:$G, ""select B,C,D,E,F where G contains '"" &amp; $C240 &amp; ""'"", 0)"),5)</f>
        <v>5</v>
      </c>
      <c r="C249" s="1"/>
      <c r="D249" s="1" t="str">
        <f ca="1">IFERROR(__xludf.DUMMYFUNCTION("""COMPUTED_VALUE"""),"U15")</f>
        <v>U15</v>
      </c>
      <c r="E249" s="1" t="str">
        <f ca="1">IFERROR(__xludf.DUMMYFUNCTION("""COMPUTED_VALUE"""),"B")</f>
        <v>B</v>
      </c>
      <c r="F249" s="18" t="str">
        <f ca="1">IFERROR(__xludf.DUMMYFUNCTION("""COMPUTED_VALUE"""),"Wenlock Olympians")</f>
        <v>Wenlock Olympians</v>
      </c>
    </row>
    <row r="250" spans="1:6" ht="12.75" x14ac:dyDescent="0.2">
      <c r="A250" s="22" t="str">
        <f ca="1">C240</f>
        <v>U15B 800m</v>
      </c>
      <c r="B250" s="13">
        <f ca="1">IFERROR(__xludf.DUMMYFUNCTION("""COMPUTED_VALUE"""),55)</f>
        <v>55</v>
      </c>
      <c r="C250" s="13"/>
      <c r="D250" s="13" t="str">
        <f ca="1">IFERROR(__xludf.DUMMYFUNCTION("""COMPUTED_VALUE"""),"U15")</f>
        <v>U15</v>
      </c>
      <c r="E250" s="13" t="str">
        <f ca="1">IFERROR(__xludf.DUMMYFUNCTION("""COMPUTED_VALUE"""),"B")</f>
        <v>B</v>
      </c>
      <c r="F250" s="15" t="str">
        <f ca="1">IFERROR(__xludf.DUMMYFUNCTION("""COMPUTED_VALUE"""),"Wenlock Olympians")</f>
        <v>Wenlock Olympians</v>
      </c>
    </row>
    <row r="251" spans="1:6" ht="12.75" x14ac:dyDescent="0.2">
      <c r="A251" s="23" t="str">
        <f ca="1">C240</f>
        <v>U15B 800m</v>
      </c>
      <c r="B251" s="1">
        <f ca="1">IFERROR(__xludf.DUMMYFUNCTION("query('6 Maldwyn'!$B:$G, ""select B,C,D,E,F where G contains '"" &amp; $C240 &amp; ""'"", 0)"),6)</f>
        <v>6</v>
      </c>
      <c r="C251" s="1"/>
      <c r="D251" s="1" t="str">
        <f ca="1">IFERROR(__xludf.DUMMYFUNCTION("""COMPUTED_VALUE"""),"U15")</f>
        <v>U15</v>
      </c>
      <c r="E251" s="1" t="str">
        <f ca="1">IFERROR(__xludf.DUMMYFUNCTION("""COMPUTED_VALUE"""),"B")</f>
        <v>B</v>
      </c>
      <c r="F251" s="18" t="str">
        <f ca="1">IFERROR(__xludf.DUMMYFUNCTION("""COMPUTED_VALUE"""),"Maldwyn Harriers")</f>
        <v>Maldwyn Harriers</v>
      </c>
    </row>
    <row r="252" spans="1:6" ht="12.75" x14ac:dyDescent="0.2">
      <c r="A252" s="24" t="str">
        <f ca="1">C240</f>
        <v>U15B 800m</v>
      </c>
      <c r="B252" s="9">
        <f ca="1">IFERROR(__xludf.DUMMYFUNCTION("""COMPUTED_VALUE"""),66)</f>
        <v>66</v>
      </c>
      <c r="C252" s="9"/>
      <c r="D252" s="9" t="str">
        <f ca="1">IFERROR(__xludf.DUMMYFUNCTION("""COMPUTED_VALUE"""),"U15")</f>
        <v>U15</v>
      </c>
      <c r="E252" s="9" t="str">
        <f ca="1">IFERROR(__xludf.DUMMYFUNCTION("""COMPUTED_VALUE"""),"B")</f>
        <v>B</v>
      </c>
      <c r="F252" s="11" t="str">
        <f ca="1">IFERROR(__xludf.DUMMYFUNCTION("""COMPUTED_VALUE"""),"Maldwyn Harriers")</f>
        <v>Maldwyn Harriers</v>
      </c>
    </row>
    <row r="253" spans="1:6" ht="12.75" x14ac:dyDescent="0.2">
      <c r="A253" s="1"/>
      <c r="B253" s="1"/>
      <c r="C253" s="1"/>
      <c r="D253" s="1"/>
      <c r="E253" s="1"/>
      <c r="F253" s="1"/>
    </row>
    <row r="254" spans="1:6" ht="12.75" x14ac:dyDescent="0.2">
      <c r="A254" s="19">
        <v>19</v>
      </c>
      <c r="B254" s="6"/>
      <c r="C254" s="6" t="str">
        <f ca="1">IFERROR(__xludf.DUMMYFUNCTION("query(Events!$X$5:$Z888, ""select Z where X contains '"" &amp; A254 &amp; ""'"", 0)"),"U15B High Jump")</f>
        <v>U15B High Jump</v>
      </c>
      <c r="D254" s="6" t="str">
        <f t="shared" ref="D254:E254" ca="1" si="18">D255</f>
        <v>U15</v>
      </c>
      <c r="E254" s="6" t="str">
        <f t="shared" ca="1" si="18"/>
        <v>B</v>
      </c>
      <c r="F254" s="20"/>
    </row>
    <row r="255" spans="1:6" ht="12.75" x14ac:dyDescent="0.2">
      <c r="A255" s="21" t="str">
        <f ca="1">C254</f>
        <v>U15B High Jump</v>
      </c>
      <c r="B255" s="5">
        <f ca="1">IFERROR(__xludf.DUMMYFUNCTION("query('1 Wrekin'!$B:$G, ""select B,C,D,E,F where G contains '"" &amp; $C254 &amp; ""'"", 0)"),1)</f>
        <v>1</v>
      </c>
      <c r="C255" s="5" t="str">
        <f ca="1">IFERROR(__xludf.DUMMYFUNCTION("""COMPUTED_VALUE"""),"Will Neil")</f>
        <v>Will Neil</v>
      </c>
      <c r="D255" s="5" t="str">
        <f ca="1">IFERROR(__xludf.DUMMYFUNCTION("""COMPUTED_VALUE"""),"U15")</f>
        <v>U15</v>
      </c>
      <c r="E255" s="5" t="str">
        <f ca="1">IFERROR(__xludf.DUMMYFUNCTION("""COMPUTED_VALUE"""),"B")</f>
        <v>B</v>
      </c>
      <c r="F255" s="7" t="str">
        <f ca="1">IFERROR(__xludf.DUMMYFUNCTION("""COMPUTED_VALUE"""),"Wrekin Harriers")</f>
        <v>Wrekin Harriers</v>
      </c>
    </row>
    <row r="256" spans="1:6" ht="12.75" x14ac:dyDescent="0.2">
      <c r="A256" s="22" t="str">
        <f ca="1">C254</f>
        <v>U15B High Jump</v>
      </c>
      <c r="B256" s="13">
        <f ca="1">IFERROR(__xludf.DUMMYFUNCTION("""COMPUTED_VALUE"""),11)</f>
        <v>11</v>
      </c>
      <c r="C256" s="13" t="str">
        <f ca="1">IFERROR(__xludf.DUMMYFUNCTION("""COMPUTED_VALUE"""),"Robbie Fraser")</f>
        <v>Robbie Fraser</v>
      </c>
      <c r="D256" s="13" t="str">
        <f ca="1">IFERROR(__xludf.DUMMYFUNCTION("""COMPUTED_VALUE"""),"U15")</f>
        <v>U15</v>
      </c>
      <c r="E256" s="13" t="str">
        <f ca="1">IFERROR(__xludf.DUMMYFUNCTION("""COMPUTED_VALUE"""),"B")</f>
        <v>B</v>
      </c>
      <c r="F256" s="15" t="str">
        <f ca="1">IFERROR(__xludf.DUMMYFUNCTION("""COMPUTED_VALUE"""),"Wrekin Harriers")</f>
        <v>Wrekin Harriers</v>
      </c>
    </row>
    <row r="257" spans="1:6" ht="12.75" x14ac:dyDescent="0.2">
      <c r="A257" s="23" t="str">
        <f ca="1">C254</f>
        <v>U15B High Jump</v>
      </c>
      <c r="B257" s="1">
        <f ca="1">IFERROR(__xludf.DUMMYFUNCTION("query('2 Oswestry'!$B:$G, ""select B,C,D,E,F where G contains '"" &amp; $C254 &amp; ""'"", 0)"),2)</f>
        <v>2</v>
      </c>
      <c r="C257" s="1" t="str">
        <f ca="1">IFERROR(__xludf.DUMMYFUNCTION("""COMPUTED_VALUE"""),"Harry Tidridge")</f>
        <v>Harry Tidridge</v>
      </c>
      <c r="D257" s="1" t="str">
        <f ca="1">IFERROR(__xludf.DUMMYFUNCTION("""COMPUTED_VALUE"""),"U15")</f>
        <v>U15</v>
      </c>
      <c r="E257" s="1" t="str">
        <f ca="1">IFERROR(__xludf.DUMMYFUNCTION("""COMPUTED_VALUE"""),"B")</f>
        <v>B</v>
      </c>
      <c r="F257" s="18" t="str">
        <f ca="1">IFERROR(__xludf.DUMMYFUNCTION("""COMPUTED_VALUE"""),"Oswestry Olympians")</f>
        <v>Oswestry Olympians</v>
      </c>
    </row>
    <row r="258" spans="1:6" ht="12.75" x14ac:dyDescent="0.2">
      <c r="A258" s="22" t="str">
        <f ca="1">C254</f>
        <v>U15B High Jump</v>
      </c>
      <c r="B258" s="13">
        <f ca="1">IFERROR(__xludf.DUMMYFUNCTION("""COMPUTED_VALUE"""),22)</f>
        <v>22</v>
      </c>
      <c r="C258" s="13" t="str">
        <f ca="1">IFERROR(__xludf.DUMMYFUNCTION("""COMPUTED_VALUE"""),"Morgan Grimley")</f>
        <v>Morgan Grimley</v>
      </c>
      <c r="D258" s="13" t="str">
        <f ca="1">IFERROR(__xludf.DUMMYFUNCTION("""COMPUTED_VALUE"""),"U15")</f>
        <v>U15</v>
      </c>
      <c r="E258" s="13" t="str">
        <f ca="1">IFERROR(__xludf.DUMMYFUNCTION("""COMPUTED_VALUE"""),"B")</f>
        <v>B</v>
      </c>
      <c r="F258" s="15" t="str">
        <f ca="1">IFERROR(__xludf.DUMMYFUNCTION("""COMPUTED_VALUE"""),"Oswestry Olympians")</f>
        <v>Oswestry Olympians</v>
      </c>
    </row>
    <row r="259" spans="1:6" ht="12.75" x14ac:dyDescent="0.2">
      <c r="A259" s="23" t="str">
        <f ca="1">C254</f>
        <v>U15B High Jump</v>
      </c>
      <c r="B259" s="1">
        <f ca="1">IFERROR(__xludf.DUMMYFUNCTION("query('3 Shrewsbury'!$B:$G, ""select B,C,D,E,F where G contains '"" &amp; $C254 &amp; ""'"", 0)"),3)</f>
        <v>3</v>
      </c>
      <c r="C259" s="1" t="str">
        <f ca="1">IFERROR(__xludf.DUMMYFUNCTION("""COMPUTED_VALUE"""),"Daniel Williams")</f>
        <v>Daniel Williams</v>
      </c>
      <c r="D259" s="1" t="str">
        <f ca="1">IFERROR(__xludf.DUMMYFUNCTION("""COMPUTED_VALUE"""),"U15")</f>
        <v>U15</v>
      </c>
      <c r="E259" s="1" t="str">
        <f ca="1">IFERROR(__xludf.DUMMYFUNCTION("""COMPUTED_VALUE"""),"B")</f>
        <v>B</v>
      </c>
      <c r="F259" s="18" t="str">
        <f ca="1">IFERROR(__xludf.DUMMYFUNCTION("""COMPUTED_VALUE"""),"Shrewsbury AC")</f>
        <v>Shrewsbury AC</v>
      </c>
    </row>
    <row r="260" spans="1:6" ht="12.75" x14ac:dyDescent="0.2">
      <c r="A260" s="22" t="str">
        <f ca="1">C254</f>
        <v>U15B High Jump</v>
      </c>
      <c r="B260" s="13">
        <f ca="1">IFERROR(__xludf.DUMMYFUNCTION("""COMPUTED_VALUE"""),33)</f>
        <v>33</v>
      </c>
      <c r="C260" s="13" t="str">
        <f ca="1">IFERROR(__xludf.DUMMYFUNCTION("""COMPUTED_VALUE"""),"Harry Lawrence-Wyatt")</f>
        <v>Harry Lawrence-Wyatt</v>
      </c>
      <c r="D260" s="13" t="str">
        <f ca="1">IFERROR(__xludf.DUMMYFUNCTION("""COMPUTED_VALUE"""),"U15")</f>
        <v>U15</v>
      </c>
      <c r="E260" s="13" t="str">
        <f ca="1">IFERROR(__xludf.DUMMYFUNCTION("""COMPUTED_VALUE"""),"B")</f>
        <v>B</v>
      </c>
      <c r="F260" s="15" t="str">
        <f ca="1">IFERROR(__xludf.DUMMYFUNCTION("""COMPUTED_VALUE"""),"Shrewsbury AC")</f>
        <v>Shrewsbury AC</v>
      </c>
    </row>
    <row r="261" spans="1:6" ht="12.75" x14ac:dyDescent="0.2">
      <c r="A261" s="23" t="str">
        <f ca="1">C254</f>
        <v>U15B High Jump</v>
      </c>
      <c r="B261" s="1">
        <f ca="1">IFERROR(__xludf.DUMMYFUNCTION("query('4 Telford'!$B:$G, ""select B,C,D,E,F where G contains '"" &amp; $C254 &amp; ""'"", 0)"),4)</f>
        <v>4</v>
      </c>
      <c r="C261" s="1" t="str">
        <f ca="1">IFERROR(__xludf.DUMMYFUNCTION("""COMPUTED_VALUE"""),"Lewis Howard")</f>
        <v>Lewis Howard</v>
      </c>
      <c r="D261" s="1" t="str">
        <f ca="1">IFERROR(__xludf.DUMMYFUNCTION("""COMPUTED_VALUE"""),"U15")</f>
        <v>U15</v>
      </c>
      <c r="E261" s="1" t="str">
        <f ca="1">IFERROR(__xludf.DUMMYFUNCTION("""COMPUTED_VALUE"""),"B")</f>
        <v>B</v>
      </c>
      <c r="F261" s="18" t="str">
        <f ca="1">IFERROR(__xludf.DUMMYFUNCTION("""COMPUTED_VALUE"""),"Telford AC")</f>
        <v>Telford AC</v>
      </c>
    </row>
    <row r="262" spans="1:6" ht="12.75" x14ac:dyDescent="0.2">
      <c r="A262" s="22" t="str">
        <f ca="1">C254</f>
        <v>U15B High Jump</v>
      </c>
      <c r="B262" s="13">
        <f ca="1">IFERROR(__xludf.DUMMYFUNCTION("""COMPUTED_VALUE"""),44)</f>
        <v>44</v>
      </c>
      <c r="C262" s="13"/>
      <c r="D262" s="13" t="str">
        <f ca="1">IFERROR(__xludf.DUMMYFUNCTION("""COMPUTED_VALUE"""),"U15")</f>
        <v>U15</v>
      </c>
      <c r="E262" s="13" t="str">
        <f ca="1">IFERROR(__xludf.DUMMYFUNCTION("""COMPUTED_VALUE"""),"B")</f>
        <v>B</v>
      </c>
      <c r="F262" s="15" t="str">
        <f ca="1">IFERROR(__xludf.DUMMYFUNCTION("""COMPUTED_VALUE"""),"Telford AC")</f>
        <v>Telford AC</v>
      </c>
    </row>
    <row r="263" spans="1:6" ht="12.75" x14ac:dyDescent="0.2">
      <c r="A263" s="23" t="str">
        <f ca="1">C254</f>
        <v>U15B High Jump</v>
      </c>
      <c r="B263" s="1">
        <f ca="1">IFERROR(__xludf.DUMMYFUNCTION("query('5 Wenlock'!$B:$G, ""select B,C,D,E,F where G contains '"" &amp; $C254 &amp; ""'"", 0)"),5)</f>
        <v>5</v>
      </c>
      <c r="C263" s="1" t="str">
        <f ca="1">IFERROR(__xludf.DUMMYFUNCTION("""COMPUTED_VALUE"""),"Tristan Stewart")</f>
        <v>Tristan Stewart</v>
      </c>
      <c r="D263" s="1" t="str">
        <f ca="1">IFERROR(__xludf.DUMMYFUNCTION("""COMPUTED_VALUE"""),"U15")</f>
        <v>U15</v>
      </c>
      <c r="E263" s="1" t="str">
        <f ca="1">IFERROR(__xludf.DUMMYFUNCTION("""COMPUTED_VALUE"""),"B")</f>
        <v>B</v>
      </c>
      <c r="F263" s="18" t="str">
        <f ca="1">IFERROR(__xludf.DUMMYFUNCTION("""COMPUTED_VALUE"""),"Wenlock Olympians")</f>
        <v>Wenlock Olympians</v>
      </c>
    </row>
    <row r="264" spans="1:6" ht="12.75" x14ac:dyDescent="0.2">
      <c r="A264" s="22" t="str">
        <f ca="1">C254</f>
        <v>U15B High Jump</v>
      </c>
      <c r="B264" s="13">
        <f ca="1">IFERROR(__xludf.DUMMYFUNCTION("""COMPUTED_VALUE"""),55)</f>
        <v>55</v>
      </c>
      <c r="C264" s="13" t="str">
        <f ca="1">IFERROR(__xludf.DUMMYFUNCTION("""COMPUTED_VALUE"""),"Jack Archer")</f>
        <v>Jack Archer</v>
      </c>
      <c r="D264" s="13" t="str">
        <f ca="1">IFERROR(__xludf.DUMMYFUNCTION("""COMPUTED_VALUE"""),"U15")</f>
        <v>U15</v>
      </c>
      <c r="E264" s="13" t="str">
        <f ca="1">IFERROR(__xludf.DUMMYFUNCTION("""COMPUTED_VALUE"""),"B")</f>
        <v>B</v>
      </c>
      <c r="F264" s="15" t="str">
        <f ca="1">IFERROR(__xludf.DUMMYFUNCTION("""COMPUTED_VALUE"""),"Wenlock Olympians")</f>
        <v>Wenlock Olympians</v>
      </c>
    </row>
    <row r="265" spans="1:6" ht="12.75" x14ac:dyDescent="0.2">
      <c r="A265" s="23" t="str">
        <f ca="1">C254</f>
        <v>U15B High Jump</v>
      </c>
      <c r="B265" s="1">
        <f ca="1">IFERROR(__xludf.DUMMYFUNCTION("query('6 Maldwyn'!$B:$G, ""select B,C,D,E,F where G contains '"" &amp; $C254 &amp; ""'"", 0)"),6)</f>
        <v>6</v>
      </c>
      <c r="C265" s="1"/>
      <c r="D265" s="1" t="str">
        <f ca="1">IFERROR(__xludf.DUMMYFUNCTION("""COMPUTED_VALUE"""),"U15")</f>
        <v>U15</v>
      </c>
      <c r="E265" s="1" t="str">
        <f ca="1">IFERROR(__xludf.DUMMYFUNCTION("""COMPUTED_VALUE"""),"B")</f>
        <v>B</v>
      </c>
      <c r="F265" s="18" t="str">
        <f ca="1">IFERROR(__xludf.DUMMYFUNCTION("""COMPUTED_VALUE"""),"Maldwyn Harriers")</f>
        <v>Maldwyn Harriers</v>
      </c>
    </row>
    <row r="266" spans="1:6" ht="12.75" x14ac:dyDescent="0.2">
      <c r="A266" s="24" t="str">
        <f ca="1">C254</f>
        <v>U15B High Jump</v>
      </c>
      <c r="B266" s="9">
        <f ca="1">IFERROR(__xludf.DUMMYFUNCTION("""COMPUTED_VALUE"""),66)</f>
        <v>66</v>
      </c>
      <c r="C266" s="9"/>
      <c r="D266" s="9" t="str">
        <f ca="1">IFERROR(__xludf.DUMMYFUNCTION("""COMPUTED_VALUE"""),"U15")</f>
        <v>U15</v>
      </c>
      <c r="E266" s="9" t="str">
        <f ca="1">IFERROR(__xludf.DUMMYFUNCTION("""COMPUTED_VALUE"""),"B")</f>
        <v>B</v>
      </c>
      <c r="F266" s="11" t="str">
        <f ca="1">IFERROR(__xludf.DUMMYFUNCTION("""COMPUTED_VALUE"""),"Maldwyn Harriers")</f>
        <v>Maldwyn Harriers</v>
      </c>
    </row>
    <row r="268" spans="1:6" ht="12.75" x14ac:dyDescent="0.2">
      <c r="A268" s="19">
        <v>20</v>
      </c>
      <c r="B268" s="6"/>
      <c r="C268" s="6" t="str">
        <f ca="1">IFERROR(__xludf.DUMMYFUNCTION("query(Events!$X$5:$Z888, ""select Z where X contains '"" &amp; A268 &amp; ""'"", 0)"),"U15G 100m")</f>
        <v>U15G 100m</v>
      </c>
      <c r="D268" s="6" t="str">
        <f t="shared" ref="D268:E268" ca="1" si="19">D269</f>
        <v>U15</v>
      </c>
      <c r="E268" s="6" t="str">
        <f t="shared" ca="1" si="19"/>
        <v>G</v>
      </c>
      <c r="F268" s="20"/>
    </row>
    <row r="269" spans="1:6" ht="12.75" x14ac:dyDescent="0.2">
      <c r="A269" s="21" t="str">
        <f ca="1">C268</f>
        <v>U15G 100m</v>
      </c>
      <c r="B269" s="5">
        <f ca="1">IFERROR(__xludf.DUMMYFUNCTION("query('1 Wrekin'!$B:$G, ""select B,C,D,E,F where G contains '"" &amp; $C268 &amp; ""'"", 0)"),1)</f>
        <v>1</v>
      </c>
      <c r="C269" s="5"/>
      <c r="D269" s="5" t="str">
        <f ca="1">IFERROR(__xludf.DUMMYFUNCTION("""COMPUTED_VALUE"""),"U15")</f>
        <v>U15</v>
      </c>
      <c r="E269" s="5" t="str">
        <f ca="1">IFERROR(__xludf.DUMMYFUNCTION("""COMPUTED_VALUE"""),"G")</f>
        <v>G</v>
      </c>
      <c r="F269" s="7" t="str">
        <f ca="1">IFERROR(__xludf.DUMMYFUNCTION("""COMPUTED_VALUE"""),"Wrekin Harriers")</f>
        <v>Wrekin Harriers</v>
      </c>
    </row>
    <row r="270" spans="1:6" ht="12.75" x14ac:dyDescent="0.2">
      <c r="A270" s="22" t="str">
        <f ca="1">C268</f>
        <v>U15G 100m</v>
      </c>
      <c r="B270" s="13">
        <f ca="1">IFERROR(__xludf.DUMMYFUNCTION("""COMPUTED_VALUE"""),11)</f>
        <v>11</v>
      </c>
      <c r="C270" s="13"/>
      <c r="D270" s="13" t="str">
        <f ca="1">IFERROR(__xludf.DUMMYFUNCTION("""COMPUTED_VALUE"""),"U15")</f>
        <v>U15</v>
      </c>
      <c r="E270" s="13" t="str">
        <f ca="1">IFERROR(__xludf.DUMMYFUNCTION("""COMPUTED_VALUE"""),"G")</f>
        <v>G</v>
      </c>
      <c r="F270" s="15" t="str">
        <f ca="1">IFERROR(__xludf.DUMMYFUNCTION("""COMPUTED_VALUE"""),"Wrekin Harriers")</f>
        <v>Wrekin Harriers</v>
      </c>
    </row>
    <row r="271" spans="1:6" ht="12.75" x14ac:dyDescent="0.2">
      <c r="A271" s="23" t="str">
        <f ca="1">C268</f>
        <v>U15G 100m</v>
      </c>
      <c r="B271" s="1">
        <f ca="1">IFERROR(__xludf.DUMMYFUNCTION("query('2 Oswestry'!$B:$G, ""select B,C,D,E,F where G contains '"" &amp; $C268 &amp; ""'"", 0)"),2)</f>
        <v>2</v>
      </c>
      <c r="C271" s="1" t="str">
        <f ca="1">IFERROR(__xludf.DUMMYFUNCTION("""COMPUTED_VALUE"""),"Lily Bowen")</f>
        <v>Lily Bowen</v>
      </c>
      <c r="D271" s="1" t="str">
        <f ca="1">IFERROR(__xludf.DUMMYFUNCTION("""COMPUTED_VALUE"""),"U15")</f>
        <v>U15</v>
      </c>
      <c r="E271" s="1" t="str">
        <f ca="1">IFERROR(__xludf.DUMMYFUNCTION("""COMPUTED_VALUE"""),"G")</f>
        <v>G</v>
      </c>
      <c r="F271" s="18" t="str">
        <f ca="1">IFERROR(__xludf.DUMMYFUNCTION("""COMPUTED_VALUE"""),"Oswestry Olympians")</f>
        <v>Oswestry Olympians</v>
      </c>
    </row>
    <row r="272" spans="1:6" ht="12.75" x14ac:dyDescent="0.2">
      <c r="A272" s="22" t="str">
        <f ca="1">C268</f>
        <v>U15G 100m</v>
      </c>
      <c r="B272" s="13">
        <f ca="1">IFERROR(__xludf.DUMMYFUNCTION("""COMPUTED_VALUE"""),22)</f>
        <v>22</v>
      </c>
      <c r="C272" s="13"/>
      <c r="D272" s="13" t="str">
        <f ca="1">IFERROR(__xludf.DUMMYFUNCTION("""COMPUTED_VALUE"""),"U15")</f>
        <v>U15</v>
      </c>
      <c r="E272" s="13" t="str">
        <f ca="1">IFERROR(__xludf.DUMMYFUNCTION("""COMPUTED_VALUE"""),"G")</f>
        <v>G</v>
      </c>
      <c r="F272" s="15" t="str">
        <f ca="1">IFERROR(__xludf.DUMMYFUNCTION("""COMPUTED_VALUE"""),"Oswestry Olympians")</f>
        <v>Oswestry Olympians</v>
      </c>
    </row>
    <row r="273" spans="1:6" ht="12.75" x14ac:dyDescent="0.2">
      <c r="A273" s="23" t="str">
        <f ca="1">C268</f>
        <v>U15G 100m</v>
      </c>
      <c r="B273" s="1">
        <f ca="1">IFERROR(__xludf.DUMMYFUNCTION("query('3 Shrewsbury'!$B:$G, ""select B,C,D,E,F where G contains '"" &amp; $C268 &amp; ""'"", 0)"),3)</f>
        <v>3</v>
      </c>
      <c r="C273" s="1" t="str">
        <f ca="1">IFERROR(__xludf.DUMMYFUNCTION("""COMPUTED_VALUE"""),"Roisin Ellam")</f>
        <v>Roisin Ellam</v>
      </c>
      <c r="D273" s="1" t="str">
        <f ca="1">IFERROR(__xludf.DUMMYFUNCTION("""COMPUTED_VALUE"""),"U15")</f>
        <v>U15</v>
      </c>
      <c r="E273" s="1" t="str">
        <f ca="1">IFERROR(__xludf.DUMMYFUNCTION("""COMPUTED_VALUE"""),"G")</f>
        <v>G</v>
      </c>
      <c r="F273" s="18" t="str">
        <f ca="1">IFERROR(__xludf.DUMMYFUNCTION("""COMPUTED_VALUE"""),"Shrewsbury AC")</f>
        <v>Shrewsbury AC</v>
      </c>
    </row>
    <row r="274" spans="1:6" ht="12.75" x14ac:dyDescent="0.2">
      <c r="A274" s="22" t="str">
        <f ca="1">C268</f>
        <v>U15G 100m</v>
      </c>
      <c r="B274" s="13">
        <f ca="1">IFERROR(__xludf.DUMMYFUNCTION("""COMPUTED_VALUE"""),33)</f>
        <v>33</v>
      </c>
      <c r="C274" s="13" t="str">
        <f ca="1">IFERROR(__xludf.DUMMYFUNCTION("""COMPUTED_VALUE"""),"Isla Hammond")</f>
        <v>Isla Hammond</v>
      </c>
      <c r="D274" s="13" t="str">
        <f ca="1">IFERROR(__xludf.DUMMYFUNCTION("""COMPUTED_VALUE"""),"U15")</f>
        <v>U15</v>
      </c>
      <c r="E274" s="13" t="str">
        <f ca="1">IFERROR(__xludf.DUMMYFUNCTION("""COMPUTED_VALUE"""),"G")</f>
        <v>G</v>
      </c>
      <c r="F274" s="15" t="str">
        <f ca="1">IFERROR(__xludf.DUMMYFUNCTION("""COMPUTED_VALUE"""),"Shrewsbury AC")</f>
        <v>Shrewsbury AC</v>
      </c>
    </row>
    <row r="275" spans="1:6" ht="12.75" x14ac:dyDescent="0.2">
      <c r="A275" s="23" t="str">
        <f ca="1">C268</f>
        <v>U15G 100m</v>
      </c>
      <c r="B275" s="1">
        <f ca="1">IFERROR(__xludf.DUMMYFUNCTION("query('4 Telford'!$B:$G, ""select B,C,D,E,F where G contains '"" &amp; $C268 &amp; ""'"", 0)"),4)</f>
        <v>4</v>
      </c>
      <c r="C275" s="1" t="str">
        <f ca="1">IFERROR(__xludf.DUMMYFUNCTION("""COMPUTED_VALUE"""),"Kadisha Nwachukwa")</f>
        <v>Kadisha Nwachukwa</v>
      </c>
      <c r="D275" s="1" t="str">
        <f ca="1">IFERROR(__xludf.DUMMYFUNCTION("""COMPUTED_VALUE"""),"U15")</f>
        <v>U15</v>
      </c>
      <c r="E275" s="1" t="str">
        <f ca="1">IFERROR(__xludf.DUMMYFUNCTION("""COMPUTED_VALUE"""),"G")</f>
        <v>G</v>
      </c>
      <c r="F275" s="18" t="str">
        <f ca="1">IFERROR(__xludf.DUMMYFUNCTION("""COMPUTED_VALUE"""),"Telford AC")</f>
        <v>Telford AC</v>
      </c>
    </row>
    <row r="276" spans="1:6" ht="12.75" x14ac:dyDescent="0.2">
      <c r="A276" s="22" t="str">
        <f ca="1">C268</f>
        <v>U15G 100m</v>
      </c>
      <c r="B276" s="13">
        <f ca="1">IFERROR(__xludf.DUMMYFUNCTION("""COMPUTED_VALUE"""),44)</f>
        <v>44</v>
      </c>
      <c r="C276" s="13" t="str">
        <f ca="1">IFERROR(__xludf.DUMMYFUNCTION("""COMPUTED_VALUE"""),"Lola Brett")</f>
        <v>Lola Brett</v>
      </c>
      <c r="D276" s="13" t="str">
        <f ca="1">IFERROR(__xludf.DUMMYFUNCTION("""COMPUTED_VALUE"""),"U15")</f>
        <v>U15</v>
      </c>
      <c r="E276" s="13" t="str">
        <f ca="1">IFERROR(__xludf.DUMMYFUNCTION("""COMPUTED_VALUE"""),"G")</f>
        <v>G</v>
      </c>
      <c r="F276" s="15" t="str">
        <f ca="1">IFERROR(__xludf.DUMMYFUNCTION("""COMPUTED_VALUE"""),"Telford AC")</f>
        <v>Telford AC</v>
      </c>
    </row>
    <row r="277" spans="1:6" ht="12.75" x14ac:dyDescent="0.2">
      <c r="A277" s="23" t="str">
        <f ca="1">C268</f>
        <v>U15G 100m</v>
      </c>
      <c r="B277" s="1">
        <f ca="1">IFERROR(__xludf.DUMMYFUNCTION("query('5 Wenlock'!$B:$G, ""select B,C,D,E,F where G contains '"" &amp; $C268 &amp; ""'"", 0)"),5)</f>
        <v>5</v>
      </c>
      <c r="C277" s="1" t="str">
        <f ca="1">IFERROR(__xludf.DUMMYFUNCTION("""COMPUTED_VALUE"""),"Sydney Purchase")</f>
        <v>Sydney Purchase</v>
      </c>
      <c r="D277" s="1" t="str">
        <f ca="1">IFERROR(__xludf.DUMMYFUNCTION("""COMPUTED_VALUE"""),"U15")</f>
        <v>U15</v>
      </c>
      <c r="E277" s="1" t="str">
        <f ca="1">IFERROR(__xludf.DUMMYFUNCTION("""COMPUTED_VALUE"""),"G")</f>
        <v>G</v>
      </c>
      <c r="F277" s="18" t="str">
        <f ca="1">IFERROR(__xludf.DUMMYFUNCTION("""COMPUTED_VALUE"""),"Wenlock Olympians")</f>
        <v>Wenlock Olympians</v>
      </c>
    </row>
    <row r="278" spans="1:6" ht="12.75" x14ac:dyDescent="0.2">
      <c r="A278" s="22" t="str">
        <f ca="1">C268</f>
        <v>U15G 100m</v>
      </c>
      <c r="B278" s="13">
        <f ca="1">IFERROR(__xludf.DUMMYFUNCTION("""COMPUTED_VALUE"""),55)</f>
        <v>55</v>
      </c>
      <c r="C278" s="13" t="str">
        <f ca="1">IFERROR(__xludf.DUMMYFUNCTION("""COMPUTED_VALUE"""),"Gracie Beech")</f>
        <v>Gracie Beech</v>
      </c>
      <c r="D278" s="13" t="str">
        <f ca="1">IFERROR(__xludf.DUMMYFUNCTION("""COMPUTED_VALUE"""),"U15")</f>
        <v>U15</v>
      </c>
      <c r="E278" s="13" t="str">
        <f ca="1">IFERROR(__xludf.DUMMYFUNCTION("""COMPUTED_VALUE"""),"G")</f>
        <v>G</v>
      </c>
      <c r="F278" s="15" t="str">
        <f ca="1">IFERROR(__xludf.DUMMYFUNCTION("""COMPUTED_VALUE"""),"Wenlock Olympians")</f>
        <v>Wenlock Olympians</v>
      </c>
    </row>
    <row r="279" spans="1:6" ht="12.75" x14ac:dyDescent="0.2">
      <c r="A279" s="23" t="str">
        <f ca="1">C268</f>
        <v>U15G 100m</v>
      </c>
      <c r="B279" s="1">
        <f ca="1">IFERROR(__xludf.DUMMYFUNCTION("query('6 Maldwyn'!$B:$G, ""select B,C,D,E,F where G contains '"" &amp; $C268 &amp; ""'"", 0)"),6)</f>
        <v>6</v>
      </c>
      <c r="C279" s="1"/>
      <c r="D279" s="1" t="str">
        <f ca="1">IFERROR(__xludf.DUMMYFUNCTION("""COMPUTED_VALUE"""),"U15")</f>
        <v>U15</v>
      </c>
      <c r="E279" s="1" t="str">
        <f ca="1">IFERROR(__xludf.DUMMYFUNCTION("""COMPUTED_VALUE"""),"G")</f>
        <v>G</v>
      </c>
      <c r="F279" s="18" t="str">
        <f ca="1">IFERROR(__xludf.DUMMYFUNCTION("""COMPUTED_VALUE"""),"Maldwyn Harriers")</f>
        <v>Maldwyn Harriers</v>
      </c>
    </row>
    <row r="280" spans="1:6" ht="12.75" x14ac:dyDescent="0.2">
      <c r="A280" s="24" t="str">
        <f ca="1">C268</f>
        <v>U15G 100m</v>
      </c>
      <c r="B280" s="9">
        <f ca="1">IFERROR(__xludf.DUMMYFUNCTION("""COMPUTED_VALUE"""),66)</f>
        <v>66</v>
      </c>
      <c r="C280" s="9"/>
      <c r="D280" s="9" t="str">
        <f ca="1">IFERROR(__xludf.DUMMYFUNCTION("""COMPUTED_VALUE"""),"U15")</f>
        <v>U15</v>
      </c>
      <c r="E280" s="9" t="str">
        <f ca="1">IFERROR(__xludf.DUMMYFUNCTION("""COMPUTED_VALUE"""),"G")</f>
        <v>G</v>
      </c>
      <c r="F280" s="11" t="str">
        <f ca="1">IFERROR(__xludf.DUMMYFUNCTION("""COMPUTED_VALUE"""),"Maldwyn Harriers")</f>
        <v>Maldwyn Harriers</v>
      </c>
    </row>
    <row r="282" spans="1:6" ht="12.75" x14ac:dyDescent="0.2">
      <c r="A282" s="19">
        <v>21</v>
      </c>
      <c r="B282" s="6"/>
      <c r="C282" s="6" t="str">
        <f ca="1">IFERROR(__xludf.DUMMYFUNCTION("query(Events!$X$5:$Z888, ""select Z where X contains '"" &amp; A282 &amp; ""'"", 0)"),"U15G 800m")</f>
        <v>U15G 800m</v>
      </c>
      <c r="D282" s="6" t="str">
        <f t="shared" ref="D282:E282" ca="1" si="20">D283</f>
        <v>U15</v>
      </c>
      <c r="E282" s="6" t="str">
        <f t="shared" ca="1" si="20"/>
        <v>G</v>
      </c>
      <c r="F282" s="20"/>
    </row>
    <row r="283" spans="1:6" ht="12.75" x14ac:dyDescent="0.2">
      <c r="A283" s="21" t="str">
        <f ca="1">C282</f>
        <v>U15G 800m</v>
      </c>
      <c r="B283" s="5">
        <f ca="1">IFERROR(__xludf.DUMMYFUNCTION("query('1 Wrekin'!$B:$G, ""select B,C,D,E,F where G contains '"" &amp; $C282 &amp; ""'"", 0)"),1)</f>
        <v>1</v>
      </c>
      <c r="C283" s="5" t="str">
        <f ca="1">IFERROR(__xludf.DUMMYFUNCTION("""COMPUTED_VALUE"""),"Lena Tomczak")</f>
        <v>Lena Tomczak</v>
      </c>
      <c r="D283" s="5" t="str">
        <f ca="1">IFERROR(__xludf.DUMMYFUNCTION("""COMPUTED_VALUE"""),"U15")</f>
        <v>U15</v>
      </c>
      <c r="E283" s="5" t="str">
        <f ca="1">IFERROR(__xludf.DUMMYFUNCTION("""COMPUTED_VALUE"""),"G")</f>
        <v>G</v>
      </c>
      <c r="F283" s="7" t="str">
        <f ca="1">IFERROR(__xludf.DUMMYFUNCTION("""COMPUTED_VALUE"""),"Wrekin Harriers")</f>
        <v>Wrekin Harriers</v>
      </c>
    </row>
    <row r="284" spans="1:6" ht="12.75" x14ac:dyDescent="0.2">
      <c r="A284" s="22" t="str">
        <f ca="1">C282</f>
        <v>U15G 800m</v>
      </c>
      <c r="B284" s="13">
        <f ca="1">IFERROR(__xludf.DUMMYFUNCTION("""COMPUTED_VALUE"""),11)</f>
        <v>11</v>
      </c>
      <c r="C284" s="13"/>
      <c r="D284" s="13" t="str">
        <f ca="1">IFERROR(__xludf.DUMMYFUNCTION("""COMPUTED_VALUE"""),"U15")</f>
        <v>U15</v>
      </c>
      <c r="E284" s="13" t="str">
        <f ca="1">IFERROR(__xludf.DUMMYFUNCTION("""COMPUTED_VALUE"""),"G")</f>
        <v>G</v>
      </c>
      <c r="F284" s="15" t="str">
        <f ca="1">IFERROR(__xludf.DUMMYFUNCTION("""COMPUTED_VALUE"""),"Wrekin Harriers")</f>
        <v>Wrekin Harriers</v>
      </c>
    </row>
    <row r="285" spans="1:6" ht="12.75" x14ac:dyDescent="0.2">
      <c r="A285" s="23" t="str">
        <f ca="1">C282</f>
        <v>U15G 800m</v>
      </c>
      <c r="B285" s="1">
        <f ca="1">IFERROR(__xludf.DUMMYFUNCTION("query('2 Oswestry'!$B:$G, ""select B,C,D,E,F where G contains '"" &amp; $C282 &amp; ""'"", 0)"),2)</f>
        <v>2</v>
      </c>
      <c r="C285" s="1"/>
      <c r="D285" s="1" t="str">
        <f ca="1">IFERROR(__xludf.DUMMYFUNCTION("""COMPUTED_VALUE"""),"U15")</f>
        <v>U15</v>
      </c>
      <c r="E285" s="1" t="str">
        <f ca="1">IFERROR(__xludf.DUMMYFUNCTION("""COMPUTED_VALUE"""),"G")</f>
        <v>G</v>
      </c>
      <c r="F285" s="18" t="str">
        <f ca="1">IFERROR(__xludf.DUMMYFUNCTION("""COMPUTED_VALUE"""),"Oswestry Olympians")</f>
        <v>Oswestry Olympians</v>
      </c>
    </row>
    <row r="286" spans="1:6" ht="12.75" x14ac:dyDescent="0.2">
      <c r="A286" s="22" t="str">
        <f ca="1">C282</f>
        <v>U15G 800m</v>
      </c>
      <c r="B286" s="13">
        <f ca="1">IFERROR(__xludf.DUMMYFUNCTION("""COMPUTED_VALUE"""),22)</f>
        <v>22</v>
      </c>
      <c r="C286" s="13" t="str">
        <f ca="1">IFERROR(__xludf.DUMMYFUNCTION("""COMPUTED_VALUE"""),"Lucy McBride")</f>
        <v>Lucy McBride</v>
      </c>
      <c r="D286" s="13" t="str">
        <f ca="1">IFERROR(__xludf.DUMMYFUNCTION("""COMPUTED_VALUE"""),"U15")</f>
        <v>U15</v>
      </c>
      <c r="E286" s="13" t="str">
        <f ca="1">IFERROR(__xludf.DUMMYFUNCTION("""COMPUTED_VALUE"""),"G")</f>
        <v>G</v>
      </c>
      <c r="F286" s="15" t="str">
        <f ca="1">IFERROR(__xludf.DUMMYFUNCTION("""COMPUTED_VALUE"""),"Oswestry Olympians")</f>
        <v>Oswestry Olympians</v>
      </c>
    </row>
    <row r="287" spans="1:6" ht="12.75" x14ac:dyDescent="0.2">
      <c r="A287" s="23" t="str">
        <f ca="1">C282</f>
        <v>U15G 800m</v>
      </c>
      <c r="B287" s="1">
        <f ca="1">IFERROR(__xludf.DUMMYFUNCTION("query('3 Shrewsbury'!$B:$G, ""select B,C,D,E,F where G contains '"" &amp; $C282 &amp; ""'"", 0)"),3)</f>
        <v>3</v>
      </c>
      <c r="C287" s="1" t="str">
        <f ca="1">IFERROR(__xludf.DUMMYFUNCTION("""COMPUTED_VALUE"""),"Chloe Stuart")</f>
        <v>Chloe Stuart</v>
      </c>
      <c r="D287" s="1" t="str">
        <f ca="1">IFERROR(__xludf.DUMMYFUNCTION("""COMPUTED_VALUE"""),"U15")</f>
        <v>U15</v>
      </c>
      <c r="E287" s="1" t="str">
        <f ca="1">IFERROR(__xludf.DUMMYFUNCTION("""COMPUTED_VALUE"""),"G")</f>
        <v>G</v>
      </c>
      <c r="F287" s="18" t="str">
        <f ca="1">IFERROR(__xludf.DUMMYFUNCTION("""COMPUTED_VALUE"""),"Shrewsbury AC")</f>
        <v>Shrewsbury AC</v>
      </c>
    </row>
    <row r="288" spans="1:6" ht="12.75" x14ac:dyDescent="0.2">
      <c r="A288" s="22" t="str">
        <f ca="1">C282</f>
        <v>U15G 800m</v>
      </c>
      <c r="B288" s="13">
        <f ca="1">IFERROR(__xludf.DUMMYFUNCTION("""COMPUTED_VALUE"""),33)</f>
        <v>33</v>
      </c>
      <c r="C288" s="13" t="str">
        <f ca="1">IFERROR(__xludf.DUMMYFUNCTION("""COMPUTED_VALUE"""),"Megan Baldwin")</f>
        <v>Megan Baldwin</v>
      </c>
      <c r="D288" s="13" t="str">
        <f ca="1">IFERROR(__xludf.DUMMYFUNCTION("""COMPUTED_VALUE"""),"U15")</f>
        <v>U15</v>
      </c>
      <c r="E288" s="13" t="str">
        <f ca="1">IFERROR(__xludf.DUMMYFUNCTION("""COMPUTED_VALUE"""),"G")</f>
        <v>G</v>
      </c>
      <c r="F288" s="15" t="str">
        <f ca="1">IFERROR(__xludf.DUMMYFUNCTION("""COMPUTED_VALUE"""),"Shrewsbury AC")</f>
        <v>Shrewsbury AC</v>
      </c>
    </row>
    <row r="289" spans="1:6" ht="12.75" x14ac:dyDescent="0.2">
      <c r="A289" s="23" t="str">
        <f ca="1">C282</f>
        <v>U15G 800m</v>
      </c>
      <c r="B289" s="1">
        <f ca="1">IFERROR(__xludf.DUMMYFUNCTION("query('4 Telford'!$B:$G, ""select B,C,D,E,F where G contains '"" &amp; $C282 &amp; ""'"", 0)"),4)</f>
        <v>4</v>
      </c>
      <c r="C289" s="1" t="str">
        <f ca="1">IFERROR(__xludf.DUMMYFUNCTION("""COMPUTED_VALUE"""),"Lucie Poulter")</f>
        <v>Lucie Poulter</v>
      </c>
      <c r="D289" s="1" t="str">
        <f ca="1">IFERROR(__xludf.DUMMYFUNCTION("""COMPUTED_VALUE"""),"U15")</f>
        <v>U15</v>
      </c>
      <c r="E289" s="1" t="str">
        <f ca="1">IFERROR(__xludf.DUMMYFUNCTION("""COMPUTED_VALUE"""),"G")</f>
        <v>G</v>
      </c>
      <c r="F289" s="18" t="str">
        <f ca="1">IFERROR(__xludf.DUMMYFUNCTION("""COMPUTED_VALUE"""),"Telford AC")</f>
        <v>Telford AC</v>
      </c>
    </row>
    <row r="290" spans="1:6" ht="12.75" x14ac:dyDescent="0.2">
      <c r="A290" s="22" t="str">
        <f ca="1">C282</f>
        <v>U15G 800m</v>
      </c>
      <c r="B290" s="13">
        <f ca="1">IFERROR(__xludf.DUMMYFUNCTION("""COMPUTED_VALUE"""),44)</f>
        <v>44</v>
      </c>
      <c r="C290" s="13" t="str">
        <f ca="1">IFERROR(__xludf.DUMMYFUNCTION("""COMPUTED_VALUE"""),"Constance Anderson-Lodge")</f>
        <v>Constance Anderson-Lodge</v>
      </c>
      <c r="D290" s="13" t="str">
        <f ca="1">IFERROR(__xludf.DUMMYFUNCTION("""COMPUTED_VALUE"""),"U15")</f>
        <v>U15</v>
      </c>
      <c r="E290" s="13" t="str">
        <f ca="1">IFERROR(__xludf.DUMMYFUNCTION("""COMPUTED_VALUE"""),"G")</f>
        <v>G</v>
      </c>
      <c r="F290" s="15" t="str">
        <f ca="1">IFERROR(__xludf.DUMMYFUNCTION("""COMPUTED_VALUE"""),"Telford AC")</f>
        <v>Telford AC</v>
      </c>
    </row>
    <row r="291" spans="1:6" ht="12.75" x14ac:dyDescent="0.2">
      <c r="A291" s="23" t="str">
        <f ca="1">C282</f>
        <v>U15G 800m</v>
      </c>
      <c r="B291" s="1">
        <f ca="1">IFERROR(__xludf.DUMMYFUNCTION("query('5 Wenlock'!$B:$G, ""select B,C,D,E,F where G contains '"" &amp; $C282 &amp; ""'"", 0)"),5)</f>
        <v>5</v>
      </c>
      <c r="C291" s="1" t="str">
        <f ca="1">IFERROR(__xludf.DUMMYFUNCTION("""COMPUTED_VALUE"""),"Gracie Beech")</f>
        <v>Gracie Beech</v>
      </c>
      <c r="D291" s="1" t="str">
        <f ca="1">IFERROR(__xludf.DUMMYFUNCTION("""COMPUTED_VALUE"""),"U15")</f>
        <v>U15</v>
      </c>
      <c r="E291" s="1" t="str">
        <f ca="1">IFERROR(__xludf.DUMMYFUNCTION("""COMPUTED_VALUE"""),"G")</f>
        <v>G</v>
      </c>
      <c r="F291" s="18" t="str">
        <f ca="1">IFERROR(__xludf.DUMMYFUNCTION("""COMPUTED_VALUE"""),"Wenlock Olympians")</f>
        <v>Wenlock Olympians</v>
      </c>
    </row>
    <row r="292" spans="1:6" ht="12.75" x14ac:dyDescent="0.2">
      <c r="A292" s="22" t="str">
        <f ca="1">C282</f>
        <v>U15G 800m</v>
      </c>
      <c r="B292" s="13">
        <f ca="1">IFERROR(__xludf.DUMMYFUNCTION("""COMPUTED_VALUE"""),55)</f>
        <v>55</v>
      </c>
      <c r="C292" s="13" t="str">
        <f ca="1">IFERROR(__xludf.DUMMYFUNCTION("""COMPUTED_VALUE"""),"Pippa Insley")</f>
        <v>Pippa Insley</v>
      </c>
      <c r="D292" s="13" t="str">
        <f ca="1">IFERROR(__xludf.DUMMYFUNCTION("""COMPUTED_VALUE"""),"U15")</f>
        <v>U15</v>
      </c>
      <c r="E292" s="13" t="str">
        <f ca="1">IFERROR(__xludf.DUMMYFUNCTION("""COMPUTED_VALUE"""),"G")</f>
        <v>G</v>
      </c>
      <c r="F292" s="15" t="str">
        <f ca="1">IFERROR(__xludf.DUMMYFUNCTION("""COMPUTED_VALUE"""),"Wenlock Olympians")</f>
        <v>Wenlock Olympians</v>
      </c>
    </row>
    <row r="293" spans="1:6" ht="12.75" x14ac:dyDescent="0.2">
      <c r="A293" s="23" t="str">
        <f ca="1">C282</f>
        <v>U15G 800m</v>
      </c>
      <c r="B293" s="1">
        <f ca="1">IFERROR(__xludf.DUMMYFUNCTION("query('6 Maldwyn'!$B:$G, ""select B,C,D,E,F where G contains '"" &amp; $C282 &amp; ""'"", 0)"),6)</f>
        <v>6</v>
      </c>
      <c r="C293" s="1"/>
      <c r="D293" s="1" t="str">
        <f ca="1">IFERROR(__xludf.DUMMYFUNCTION("""COMPUTED_VALUE"""),"U15")</f>
        <v>U15</v>
      </c>
      <c r="E293" s="1" t="str">
        <f ca="1">IFERROR(__xludf.DUMMYFUNCTION("""COMPUTED_VALUE"""),"G")</f>
        <v>G</v>
      </c>
      <c r="F293" s="18" t="str">
        <f ca="1">IFERROR(__xludf.DUMMYFUNCTION("""COMPUTED_VALUE"""),"Maldwyn Harriers")</f>
        <v>Maldwyn Harriers</v>
      </c>
    </row>
    <row r="294" spans="1:6" ht="12.75" x14ac:dyDescent="0.2">
      <c r="A294" s="24" t="str">
        <f ca="1">C282</f>
        <v>U15G 800m</v>
      </c>
      <c r="B294" s="9">
        <f ca="1">IFERROR(__xludf.DUMMYFUNCTION("""COMPUTED_VALUE"""),66)</f>
        <v>66</v>
      </c>
      <c r="C294" s="9"/>
      <c r="D294" s="9" t="str">
        <f ca="1">IFERROR(__xludf.DUMMYFUNCTION("""COMPUTED_VALUE"""),"U15")</f>
        <v>U15</v>
      </c>
      <c r="E294" s="9" t="str">
        <f ca="1">IFERROR(__xludf.DUMMYFUNCTION("""COMPUTED_VALUE"""),"G")</f>
        <v>G</v>
      </c>
      <c r="F294" s="11" t="str">
        <f ca="1">IFERROR(__xludf.DUMMYFUNCTION("""COMPUTED_VALUE"""),"Maldwyn Harriers")</f>
        <v>Maldwyn Harriers</v>
      </c>
    </row>
    <row r="296" spans="1:6" ht="12.75" x14ac:dyDescent="0.2">
      <c r="A296" s="19">
        <v>22</v>
      </c>
      <c r="B296" s="6"/>
      <c r="C296" s="6" t="str">
        <f ca="1">IFERROR(__xludf.DUMMYFUNCTION("query(Events!$X$5:$Z888, ""select Z where X contains '"" &amp; A296 &amp; ""'"", 0)"),"U15G Long Jump")</f>
        <v>U15G Long Jump</v>
      </c>
      <c r="D296" s="6" t="str">
        <f t="shared" ref="D296:E296" ca="1" si="21">D297</f>
        <v>U15</v>
      </c>
      <c r="E296" s="6" t="str">
        <f t="shared" ca="1" si="21"/>
        <v>G</v>
      </c>
      <c r="F296" s="20"/>
    </row>
    <row r="297" spans="1:6" ht="12.75" x14ac:dyDescent="0.2">
      <c r="A297" s="21" t="str">
        <f ca="1">C296</f>
        <v>U15G Long Jump</v>
      </c>
      <c r="B297" s="5">
        <f ca="1">IFERROR(__xludf.DUMMYFUNCTION("query('1 Wrekin'!$B:$G, ""select B,C,D,E,F where G contains '"" &amp; $C296 &amp; ""'"", 0)"),1)</f>
        <v>1</v>
      </c>
      <c r="C297" s="5" t="str">
        <f ca="1">IFERROR(__xludf.DUMMYFUNCTION("""COMPUTED_VALUE"""),"Lena Tomczak")</f>
        <v>Lena Tomczak</v>
      </c>
      <c r="D297" s="5" t="str">
        <f ca="1">IFERROR(__xludf.DUMMYFUNCTION("""COMPUTED_VALUE"""),"U15")</f>
        <v>U15</v>
      </c>
      <c r="E297" s="5" t="str">
        <f ca="1">IFERROR(__xludf.DUMMYFUNCTION("""COMPUTED_VALUE"""),"G")</f>
        <v>G</v>
      </c>
      <c r="F297" s="7" t="str">
        <f ca="1">IFERROR(__xludf.DUMMYFUNCTION("""COMPUTED_VALUE"""),"Wrekin Harriers")</f>
        <v>Wrekin Harriers</v>
      </c>
    </row>
    <row r="298" spans="1:6" ht="12.75" x14ac:dyDescent="0.2">
      <c r="A298" s="22" t="str">
        <f ca="1">C296</f>
        <v>U15G Long Jump</v>
      </c>
      <c r="B298" s="13">
        <f ca="1">IFERROR(__xludf.DUMMYFUNCTION("""COMPUTED_VALUE"""),11)</f>
        <v>11</v>
      </c>
      <c r="C298" s="13"/>
      <c r="D298" s="13" t="str">
        <f ca="1">IFERROR(__xludf.DUMMYFUNCTION("""COMPUTED_VALUE"""),"U15")</f>
        <v>U15</v>
      </c>
      <c r="E298" s="13" t="str">
        <f ca="1">IFERROR(__xludf.DUMMYFUNCTION("""COMPUTED_VALUE"""),"G")</f>
        <v>G</v>
      </c>
      <c r="F298" s="15" t="str">
        <f ca="1">IFERROR(__xludf.DUMMYFUNCTION("""COMPUTED_VALUE"""),"Wrekin Harriers")</f>
        <v>Wrekin Harriers</v>
      </c>
    </row>
    <row r="299" spans="1:6" ht="12.75" x14ac:dyDescent="0.2">
      <c r="A299" s="23" t="str">
        <f ca="1">C296</f>
        <v>U15G Long Jump</v>
      </c>
      <c r="B299" s="1">
        <f ca="1">IFERROR(__xludf.DUMMYFUNCTION("query('2 Oswestry'!$B:$G, ""select B,C,D,E,F where G contains '"" &amp; $C296 &amp; ""'"", 0)"),2)</f>
        <v>2</v>
      </c>
      <c r="C299" s="1" t="str">
        <f ca="1">IFERROR(__xludf.DUMMYFUNCTION("""COMPUTED_VALUE"""),"Lily Bowen")</f>
        <v>Lily Bowen</v>
      </c>
      <c r="D299" s="1" t="str">
        <f ca="1">IFERROR(__xludf.DUMMYFUNCTION("""COMPUTED_VALUE"""),"U15")</f>
        <v>U15</v>
      </c>
      <c r="E299" s="1" t="str">
        <f ca="1">IFERROR(__xludf.DUMMYFUNCTION("""COMPUTED_VALUE"""),"G")</f>
        <v>G</v>
      </c>
      <c r="F299" s="18" t="str">
        <f ca="1">IFERROR(__xludf.DUMMYFUNCTION("""COMPUTED_VALUE"""),"Oswestry Olympians")</f>
        <v>Oswestry Olympians</v>
      </c>
    </row>
    <row r="300" spans="1:6" ht="12.75" x14ac:dyDescent="0.2">
      <c r="A300" s="22" t="str">
        <f ca="1">C296</f>
        <v>U15G Long Jump</v>
      </c>
      <c r="B300" s="13">
        <f ca="1">IFERROR(__xludf.DUMMYFUNCTION("""COMPUTED_VALUE"""),22)</f>
        <v>22</v>
      </c>
      <c r="C300" s="13" t="str">
        <f ca="1">IFERROR(__xludf.DUMMYFUNCTION("""COMPUTED_VALUE"""),"Lucy McBride")</f>
        <v>Lucy McBride</v>
      </c>
      <c r="D300" s="13" t="str">
        <f ca="1">IFERROR(__xludf.DUMMYFUNCTION("""COMPUTED_VALUE"""),"U15")</f>
        <v>U15</v>
      </c>
      <c r="E300" s="13" t="str">
        <f ca="1">IFERROR(__xludf.DUMMYFUNCTION("""COMPUTED_VALUE"""),"G")</f>
        <v>G</v>
      </c>
      <c r="F300" s="15" t="str">
        <f ca="1">IFERROR(__xludf.DUMMYFUNCTION("""COMPUTED_VALUE"""),"Oswestry Olympians")</f>
        <v>Oswestry Olympians</v>
      </c>
    </row>
    <row r="301" spans="1:6" ht="12.75" x14ac:dyDescent="0.2">
      <c r="A301" s="23" t="str">
        <f ca="1">C296</f>
        <v>U15G Long Jump</v>
      </c>
      <c r="B301" s="1">
        <f ca="1">IFERROR(__xludf.DUMMYFUNCTION("query('3 Shrewsbury'!$B:$G, ""select B,C,D,E,F where G contains '"" &amp; $C296 &amp; ""'"", 0)"),3)</f>
        <v>3</v>
      </c>
      <c r="C301" s="1" t="str">
        <f ca="1">IFERROR(__xludf.DUMMYFUNCTION("""COMPUTED_VALUE"""),"Alice Parke")</f>
        <v>Alice Parke</v>
      </c>
      <c r="D301" s="1" t="str">
        <f ca="1">IFERROR(__xludf.DUMMYFUNCTION("""COMPUTED_VALUE"""),"U15")</f>
        <v>U15</v>
      </c>
      <c r="E301" s="1" t="str">
        <f ca="1">IFERROR(__xludf.DUMMYFUNCTION("""COMPUTED_VALUE"""),"G")</f>
        <v>G</v>
      </c>
      <c r="F301" s="18" t="str">
        <f ca="1">IFERROR(__xludf.DUMMYFUNCTION("""COMPUTED_VALUE"""),"Shrewsbury AC")</f>
        <v>Shrewsbury AC</v>
      </c>
    </row>
    <row r="302" spans="1:6" ht="12.75" x14ac:dyDescent="0.2">
      <c r="A302" s="22" t="str">
        <f ca="1">C296</f>
        <v>U15G Long Jump</v>
      </c>
      <c r="B302" s="13">
        <f ca="1">IFERROR(__xludf.DUMMYFUNCTION("""COMPUTED_VALUE"""),33)</f>
        <v>33</v>
      </c>
      <c r="C302" s="13" t="str">
        <f ca="1">IFERROR(__xludf.DUMMYFUNCTION("""COMPUTED_VALUE"""),"Poppy Smith")</f>
        <v>Poppy Smith</v>
      </c>
      <c r="D302" s="13" t="str">
        <f ca="1">IFERROR(__xludf.DUMMYFUNCTION("""COMPUTED_VALUE"""),"U15")</f>
        <v>U15</v>
      </c>
      <c r="E302" s="13" t="str">
        <f ca="1">IFERROR(__xludf.DUMMYFUNCTION("""COMPUTED_VALUE"""),"G")</f>
        <v>G</v>
      </c>
      <c r="F302" s="15" t="str">
        <f ca="1">IFERROR(__xludf.DUMMYFUNCTION("""COMPUTED_VALUE"""),"Shrewsbury AC")</f>
        <v>Shrewsbury AC</v>
      </c>
    </row>
    <row r="303" spans="1:6" ht="12.75" x14ac:dyDescent="0.2">
      <c r="A303" s="23" t="str">
        <f ca="1">C296</f>
        <v>U15G Long Jump</v>
      </c>
      <c r="B303" s="1">
        <f ca="1">IFERROR(__xludf.DUMMYFUNCTION("query('4 Telford'!$B:$G, ""select B,C,D,E,F where G contains '"" &amp; $C296 &amp; ""'"", 0)"),4)</f>
        <v>4</v>
      </c>
      <c r="C303" s="1" t="str">
        <f ca="1">IFERROR(__xludf.DUMMYFUNCTION("""COMPUTED_VALUE"""),"Kadisha Nwachukwu")</f>
        <v>Kadisha Nwachukwu</v>
      </c>
      <c r="D303" s="1" t="str">
        <f ca="1">IFERROR(__xludf.DUMMYFUNCTION("""COMPUTED_VALUE"""),"U15")</f>
        <v>U15</v>
      </c>
      <c r="E303" s="1" t="str">
        <f ca="1">IFERROR(__xludf.DUMMYFUNCTION("""COMPUTED_VALUE"""),"G")</f>
        <v>G</v>
      </c>
      <c r="F303" s="18" t="str">
        <f ca="1">IFERROR(__xludf.DUMMYFUNCTION("""COMPUTED_VALUE"""),"Telford AC")</f>
        <v>Telford AC</v>
      </c>
    </row>
    <row r="304" spans="1:6" ht="12.75" x14ac:dyDescent="0.2">
      <c r="A304" s="22" t="str">
        <f ca="1">C296</f>
        <v>U15G Long Jump</v>
      </c>
      <c r="B304" s="13">
        <f ca="1">IFERROR(__xludf.DUMMYFUNCTION("""COMPUTED_VALUE"""),44)</f>
        <v>44</v>
      </c>
      <c r="C304" s="13" t="str">
        <f ca="1">IFERROR(__xludf.DUMMYFUNCTION("""COMPUTED_VALUE"""),"Amelia Berzina")</f>
        <v>Amelia Berzina</v>
      </c>
      <c r="D304" s="13" t="str">
        <f ca="1">IFERROR(__xludf.DUMMYFUNCTION("""COMPUTED_VALUE"""),"U15")</f>
        <v>U15</v>
      </c>
      <c r="E304" s="13" t="str">
        <f ca="1">IFERROR(__xludf.DUMMYFUNCTION("""COMPUTED_VALUE"""),"G")</f>
        <v>G</v>
      </c>
      <c r="F304" s="15" t="str">
        <f ca="1">IFERROR(__xludf.DUMMYFUNCTION("""COMPUTED_VALUE"""),"Telford AC")</f>
        <v>Telford AC</v>
      </c>
    </row>
    <row r="305" spans="1:6" ht="12.75" x14ac:dyDescent="0.2">
      <c r="A305" s="23" t="str">
        <f ca="1">C296</f>
        <v>U15G Long Jump</v>
      </c>
      <c r="B305" s="1">
        <f ca="1">IFERROR(__xludf.DUMMYFUNCTION("query('5 Wenlock'!$B:$G, ""select B,C,D,E,F where G contains '"" &amp; $C296 &amp; ""'"", 0)"),5)</f>
        <v>5</v>
      </c>
      <c r="C305" s="1" t="str">
        <f ca="1">IFERROR(__xludf.DUMMYFUNCTION("""COMPUTED_VALUE"""),"Sydney Purchase")</f>
        <v>Sydney Purchase</v>
      </c>
      <c r="D305" s="1" t="str">
        <f ca="1">IFERROR(__xludf.DUMMYFUNCTION("""COMPUTED_VALUE"""),"U15")</f>
        <v>U15</v>
      </c>
      <c r="E305" s="1" t="str">
        <f ca="1">IFERROR(__xludf.DUMMYFUNCTION("""COMPUTED_VALUE"""),"G")</f>
        <v>G</v>
      </c>
      <c r="F305" s="18" t="str">
        <f ca="1">IFERROR(__xludf.DUMMYFUNCTION("""COMPUTED_VALUE"""),"Wenlock Olympians")</f>
        <v>Wenlock Olympians</v>
      </c>
    </row>
    <row r="306" spans="1:6" ht="12.75" x14ac:dyDescent="0.2">
      <c r="A306" s="22" t="str">
        <f ca="1">C296</f>
        <v>U15G Long Jump</v>
      </c>
      <c r="B306" s="13">
        <f ca="1">IFERROR(__xludf.DUMMYFUNCTION("""COMPUTED_VALUE"""),55)</f>
        <v>55</v>
      </c>
      <c r="C306" s="13" t="str">
        <f ca="1">IFERROR(__xludf.DUMMYFUNCTION("""COMPUTED_VALUE"""),"Pippa Insley")</f>
        <v>Pippa Insley</v>
      </c>
      <c r="D306" s="13" t="str">
        <f ca="1">IFERROR(__xludf.DUMMYFUNCTION("""COMPUTED_VALUE"""),"U15")</f>
        <v>U15</v>
      </c>
      <c r="E306" s="13" t="str">
        <f ca="1">IFERROR(__xludf.DUMMYFUNCTION("""COMPUTED_VALUE"""),"G")</f>
        <v>G</v>
      </c>
      <c r="F306" s="15" t="str">
        <f ca="1">IFERROR(__xludf.DUMMYFUNCTION("""COMPUTED_VALUE"""),"Wenlock Olympians")</f>
        <v>Wenlock Olympians</v>
      </c>
    </row>
    <row r="307" spans="1:6" ht="12.75" x14ac:dyDescent="0.2">
      <c r="A307" s="23" t="str">
        <f ca="1">C296</f>
        <v>U15G Long Jump</v>
      </c>
      <c r="B307" s="1">
        <f ca="1">IFERROR(__xludf.DUMMYFUNCTION("query('6 Maldwyn'!$B:$G, ""select B,C,D,E,F where G contains '"" &amp; $C296 &amp; ""'"", 0)"),6)</f>
        <v>6</v>
      </c>
      <c r="C307" s="1"/>
      <c r="D307" s="1" t="str">
        <f ca="1">IFERROR(__xludf.DUMMYFUNCTION("""COMPUTED_VALUE"""),"U15")</f>
        <v>U15</v>
      </c>
      <c r="E307" s="1" t="str">
        <f ca="1">IFERROR(__xludf.DUMMYFUNCTION("""COMPUTED_VALUE"""),"G")</f>
        <v>G</v>
      </c>
      <c r="F307" s="18" t="str">
        <f ca="1">IFERROR(__xludf.DUMMYFUNCTION("""COMPUTED_VALUE"""),"Maldwyn Harriers")</f>
        <v>Maldwyn Harriers</v>
      </c>
    </row>
    <row r="308" spans="1:6" ht="12.75" x14ac:dyDescent="0.2">
      <c r="A308" s="24" t="str">
        <f ca="1">C296</f>
        <v>U15G Long Jump</v>
      </c>
      <c r="B308" s="9">
        <f ca="1">IFERROR(__xludf.DUMMYFUNCTION("""COMPUTED_VALUE"""),66)</f>
        <v>66</v>
      </c>
      <c r="C308" s="9"/>
      <c r="D308" s="9" t="str">
        <f ca="1">IFERROR(__xludf.DUMMYFUNCTION("""COMPUTED_VALUE"""),"U15")</f>
        <v>U15</v>
      </c>
      <c r="E308" s="9" t="str">
        <f ca="1">IFERROR(__xludf.DUMMYFUNCTION("""COMPUTED_VALUE"""),"G")</f>
        <v>G</v>
      </c>
      <c r="F308" s="11" t="str">
        <f ca="1">IFERROR(__xludf.DUMMYFUNCTION("""COMPUTED_VALUE"""),"Maldwyn Harriers")</f>
        <v>Maldwyn Harriers</v>
      </c>
    </row>
    <row r="309" spans="1:6" ht="12.75" x14ac:dyDescent="0.2">
      <c r="A309" s="1"/>
      <c r="B309" s="1"/>
      <c r="C309" s="1"/>
      <c r="D309" s="1"/>
      <c r="E309" s="1"/>
      <c r="F309" s="1"/>
    </row>
    <row r="310" spans="1:6" ht="12.75" x14ac:dyDescent="0.2">
      <c r="A310" s="19">
        <v>23</v>
      </c>
      <c r="B310" s="6"/>
      <c r="C310" s="6" t="str">
        <f ca="1">IFERROR(__xludf.DUMMYFUNCTION("query(Events!$X$5:$Z888, ""select Z where X contains '"" &amp; A310 &amp; ""'"", 0)"),"U15G Shot")</f>
        <v>U15G Shot</v>
      </c>
      <c r="D310" s="6" t="str">
        <f t="shared" ref="D310:E310" ca="1" si="22">D311</f>
        <v>U15</v>
      </c>
      <c r="E310" s="6" t="str">
        <f t="shared" ca="1" si="22"/>
        <v>G</v>
      </c>
      <c r="F310" s="20"/>
    </row>
    <row r="311" spans="1:6" ht="12.75" x14ac:dyDescent="0.2">
      <c r="A311" s="21" t="str">
        <f ca="1">C310</f>
        <v>U15G Shot</v>
      </c>
      <c r="B311" s="5">
        <f ca="1">IFERROR(__xludf.DUMMYFUNCTION("query('1 Wrekin'!$B:$G, ""select B,C,D,E,F where G contains '"" &amp; $C310 &amp; ""'"", 0)"),1)</f>
        <v>1</v>
      </c>
      <c r="C311" s="5" t="str">
        <f ca="1">IFERROR(__xludf.DUMMYFUNCTION("""COMPUTED_VALUE"""),"Marianna Preen")</f>
        <v>Marianna Preen</v>
      </c>
      <c r="D311" s="5" t="str">
        <f ca="1">IFERROR(__xludf.DUMMYFUNCTION("""COMPUTED_VALUE"""),"U15")</f>
        <v>U15</v>
      </c>
      <c r="E311" s="5" t="str">
        <f ca="1">IFERROR(__xludf.DUMMYFUNCTION("""COMPUTED_VALUE"""),"G")</f>
        <v>G</v>
      </c>
      <c r="F311" s="7" t="str">
        <f ca="1">IFERROR(__xludf.DUMMYFUNCTION("""COMPUTED_VALUE"""),"Wrekin Harriers")</f>
        <v>Wrekin Harriers</v>
      </c>
    </row>
    <row r="312" spans="1:6" ht="12.75" x14ac:dyDescent="0.2">
      <c r="A312" s="22" t="str">
        <f ca="1">C310</f>
        <v>U15G Shot</v>
      </c>
      <c r="B312" s="13">
        <f ca="1">IFERROR(__xludf.DUMMYFUNCTION("""COMPUTED_VALUE"""),11)</f>
        <v>11</v>
      </c>
      <c r="C312" s="13"/>
      <c r="D312" s="13" t="str">
        <f ca="1">IFERROR(__xludf.DUMMYFUNCTION("""COMPUTED_VALUE"""),"U15")</f>
        <v>U15</v>
      </c>
      <c r="E312" s="13" t="str">
        <f ca="1">IFERROR(__xludf.DUMMYFUNCTION("""COMPUTED_VALUE"""),"G")</f>
        <v>G</v>
      </c>
      <c r="F312" s="15" t="str">
        <f ca="1">IFERROR(__xludf.DUMMYFUNCTION("""COMPUTED_VALUE"""),"Wrekin Harriers")</f>
        <v>Wrekin Harriers</v>
      </c>
    </row>
    <row r="313" spans="1:6" ht="12.75" x14ac:dyDescent="0.2">
      <c r="A313" s="23" t="str">
        <f ca="1">C310</f>
        <v>U15G Shot</v>
      </c>
      <c r="B313" s="1">
        <f ca="1">IFERROR(__xludf.DUMMYFUNCTION("query('2 Oswestry'!$B:$G, ""select B,C,D,E,F where G contains '"" &amp; $C310 &amp; ""'"", 0)"),2)</f>
        <v>2</v>
      </c>
      <c r="C313" s="1" t="str">
        <f ca="1">IFERROR(__xludf.DUMMYFUNCTION("""COMPUTED_VALUE"""),"Sophie Baillie")</f>
        <v>Sophie Baillie</v>
      </c>
      <c r="D313" s="1" t="str">
        <f ca="1">IFERROR(__xludf.DUMMYFUNCTION("""COMPUTED_VALUE"""),"U15")</f>
        <v>U15</v>
      </c>
      <c r="E313" s="1" t="str">
        <f ca="1">IFERROR(__xludf.DUMMYFUNCTION("""COMPUTED_VALUE"""),"G")</f>
        <v>G</v>
      </c>
      <c r="F313" s="18" t="str">
        <f ca="1">IFERROR(__xludf.DUMMYFUNCTION("""COMPUTED_VALUE"""),"Oswestry Olympians")</f>
        <v>Oswestry Olympians</v>
      </c>
    </row>
    <row r="314" spans="1:6" ht="12.75" x14ac:dyDescent="0.2">
      <c r="A314" s="22" t="str">
        <f ca="1">C310</f>
        <v>U15G Shot</v>
      </c>
      <c r="B314" s="13">
        <f ca="1">IFERROR(__xludf.DUMMYFUNCTION("""COMPUTED_VALUE"""),22)</f>
        <v>22</v>
      </c>
      <c r="C314" s="13"/>
      <c r="D314" s="13" t="str">
        <f ca="1">IFERROR(__xludf.DUMMYFUNCTION("""COMPUTED_VALUE"""),"U15")</f>
        <v>U15</v>
      </c>
      <c r="E314" s="13" t="str">
        <f ca="1">IFERROR(__xludf.DUMMYFUNCTION("""COMPUTED_VALUE"""),"G")</f>
        <v>G</v>
      </c>
      <c r="F314" s="15" t="str">
        <f ca="1">IFERROR(__xludf.DUMMYFUNCTION("""COMPUTED_VALUE"""),"Oswestry Olympians")</f>
        <v>Oswestry Olympians</v>
      </c>
    </row>
    <row r="315" spans="1:6" ht="12.75" x14ac:dyDescent="0.2">
      <c r="A315" s="23" t="str">
        <f ca="1">C310</f>
        <v>U15G Shot</v>
      </c>
      <c r="B315" s="1">
        <f ca="1">IFERROR(__xludf.DUMMYFUNCTION("query('3 Shrewsbury'!$B:$G, ""select B,C,D,E,F where G contains '"" &amp; $C310 &amp; ""'"", 0)"),3)</f>
        <v>3</v>
      </c>
      <c r="C315" s="1" t="str">
        <f ca="1">IFERROR(__xludf.DUMMYFUNCTION("""COMPUTED_VALUE"""),"Manon Closs")</f>
        <v>Manon Closs</v>
      </c>
      <c r="D315" s="1" t="str">
        <f ca="1">IFERROR(__xludf.DUMMYFUNCTION("""COMPUTED_VALUE"""),"U15")</f>
        <v>U15</v>
      </c>
      <c r="E315" s="1" t="str">
        <f ca="1">IFERROR(__xludf.DUMMYFUNCTION("""COMPUTED_VALUE"""),"G")</f>
        <v>G</v>
      </c>
      <c r="F315" s="18" t="str">
        <f ca="1">IFERROR(__xludf.DUMMYFUNCTION("""COMPUTED_VALUE"""),"Shrewsbury AC")</f>
        <v>Shrewsbury AC</v>
      </c>
    </row>
    <row r="316" spans="1:6" ht="12.75" x14ac:dyDescent="0.2">
      <c r="A316" s="22" t="str">
        <f ca="1">C310</f>
        <v>U15G Shot</v>
      </c>
      <c r="B316" s="13">
        <f ca="1">IFERROR(__xludf.DUMMYFUNCTION("""COMPUTED_VALUE"""),33)</f>
        <v>33</v>
      </c>
      <c r="C316" s="13" t="str">
        <f ca="1">IFERROR(__xludf.DUMMYFUNCTION("""COMPUTED_VALUE"""),"Holly Rao")</f>
        <v>Holly Rao</v>
      </c>
      <c r="D316" s="13" t="str">
        <f ca="1">IFERROR(__xludf.DUMMYFUNCTION("""COMPUTED_VALUE"""),"U15")</f>
        <v>U15</v>
      </c>
      <c r="E316" s="13" t="str">
        <f ca="1">IFERROR(__xludf.DUMMYFUNCTION("""COMPUTED_VALUE"""),"G")</f>
        <v>G</v>
      </c>
      <c r="F316" s="15" t="str">
        <f ca="1">IFERROR(__xludf.DUMMYFUNCTION("""COMPUTED_VALUE"""),"Shrewsbury AC")</f>
        <v>Shrewsbury AC</v>
      </c>
    </row>
    <row r="317" spans="1:6" ht="12.75" x14ac:dyDescent="0.2">
      <c r="A317" s="23" t="str">
        <f ca="1">C310</f>
        <v>U15G Shot</v>
      </c>
      <c r="B317" s="1">
        <f ca="1">IFERROR(__xludf.DUMMYFUNCTION("query('4 Telford'!$B:$G, ""select B,C,D,E,F where G contains '"" &amp; $C310 &amp; ""'"", 0)"),4)</f>
        <v>4</v>
      </c>
      <c r="C317" s="1" t="str">
        <f ca="1">IFERROR(__xludf.DUMMYFUNCTION("""COMPUTED_VALUE"""),"Amelia Berzina")</f>
        <v>Amelia Berzina</v>
      </c>
      <c r="D317" s="1" t="str">
        <f ca="1">IFERROR(__xludf.DUMMYFUNCTION("""COMPUTED_VALUE"""),"U15")</f>
        <v>U15</v>
      </c>
      <c r="E317" s="1" t="str">
        <f ca="1">IFERROR(__xludf.DUMMYFUNCTION("""COMPUTED_VALUE"""),"G")</f>
        <v>G</v>
      </c>
      <c r="F317" s="18" t="str">
        <f ca="1">IFERROR(__xludf.DUMMYFUNCTION("""COMPUTED_VALUE"""),"Telford AC")</f>
        <v>Telford AC</v>
      </c>
    </row>
    <row r="318" spans="1:6" ht="12.75" x14ac:dyDescent="0.2">
      <c r="A318" s="22" t="str">
        <f ca="1">C310</f>
        <v>U15G Shot</v>
      </c>
      <c r="B318" s="13">
        <f ca="1">IFERROR(__xludf.DUMMYFUNCTION("""COMPUTED_VALUE"""),44)</f>
        <v>44</v>
      </c>
      <c r="C318" s="13"/>
      <c r="D318" s="13" t="str">
        <f ca="1">IFERROR(__xludf.DUMMYFUNCTION("""COMPUTED_VALUE"""),"U15")</f>
        <v>U15</v>
      </c>
      <c r="E318" s="13" t="str">
        <f ca="1">IFERROR(__xludf.DUMMYFUNCTION("""COMPUTED_VALUE"""),"G")</f>
        <v>G</v>
      </c>
      <c r="F318" s="15" t="str">
        <f ca="1">IFERROR(__xludf.DUMMYFUNCTION("""COMPUTED_VALUE"""),"Telford AC")</f>
        <v>Telford AC</v>
      </c>
    </row>
    <row r="319" spans="1:6" ht="12.75" x14ac:dyDescent="0.2">
      <c r="A319" s="23" t="str">
        <f ca="1">C310</f>
        <v>U15G Shot</v>
      </c>
      <c r="B319" s="1">
        <f ca="1">IFERROR(__xludf.DUMMYFUNCTION("query('5 Wenlock'!$B:$G, ""select B,C,D,E,F where G contains '"" &amp; $C310 &amp; ""'"", 0)"),5)</f>
        <v>5</v>
      </c>
      <c r="C319" s="1" t="str">
        <f ca="1">IFERROR(__xludf.DUMMYFUNCTION("""COMPUTED_VALUE"""),"Pippa Insley")</f>
        <v>Pippa Insley</v>
      </c>
      <c r="D319" s="1" t="str">
        <f ca="1">IFERROR(__xludf.DUMMYFUNCTION("""COMPUTED_VALUE"""),"U15")</f>
        <v>U15</v>
      </c>
      <c r="E319" s="1" t="str">
        <f ca="1">IFERROR(__xludf.DUMMYFUNCTION("""COMPUTED_VALUE"""),"G")</f>
        <v>G</v>
      </c>
      <c r="F319" s="18" t="str">
        <f ca="1">IFERROR(__xludf.DUMMYFUNCTION("""COMPUTED_VALUE"""),"Wenlock Olympians")</f>
        <v>Wenlock Olympians</v>
      </c>
    </row>
    <row r="320" spans="1:6" ht="12.75" x14ac:dyDescent="0.2">
      <c r="A320" s="22" t="str">
        <f ca="1">C310</f>
        <v>U15G Shot</v>
      </c>
      <c r="B320" s="13">
        <f ca="1">IFERROR(__xludf.DUMMYFUNCTION("""COMPUTED_VALUE"""),55)</f>
        <v>55</v>
      </c>
      <c r="C320" s="13" t="str">
        <f ca="1">IFERROR(__xludf.DUMMYFUNCTION("""COMPUTED_VALUE"""),"Gracie Beech")</f>
        <v>Gracie Beech</v>
      </c>
      <c r="D320" s="13" t="str">
        <f ca="1">IFERROR(__xludf.DUMMYFUNCTION("""COMPUTED_VALUE"""),"U15")</f>
        <v>U15</v>
      </c>
      <c r="E320" s="13" t="str">
        <f ca="1">IFERROR(__xludf.DUMMYFUNCTION("""COMPUTED_VALUE"""),"G")</f>
        <v>G</v>
      </c>
      <c r="F320" s="15" t="str">
        <f ca="1">IFERROR(__xludf.DUMMYFUNCTION("""COMPUTED_VALUE"""),"Wenlock Olympians")</f>
        <v>Wenlock Olympians</v>
      </c>
    </row>
    <row r="321" spans="1:6" ht="12.75" x14ac:dyDescent="0.2">
      <c r="A321" s="23" t="str">
        <f ca="1">C310</f>
        <v>U15G Shot</v>
      </c>
      <c r="B321" s="1">
        <f ca="1">IFERROR(__xludf.DUMMYFUNCTION("query('6 Maldwyn'!$B:$G, ""select B,C,D,E,F where G contains '"" &amp; $C310 &amp; ""'"", 0)"),6)</f>
        <v>6</v>
      </c>
      <c r="C321" s="1"/>
      <c r="D321" s="1" t="str">
        <f ca="1">IFERROR(__xludf.DUMMYFUNCTION("""COMPUTED_VALUE"""),"U15")</f>
        <v>U15</v>
      </c>
      <c r="E321" s="1" t="str">
        <f ca="1">IFERROR(__xludf.DUMMYFUNCTION("""COMPUTED_VALUE"""),"G")</f>
        <v>G</v>
      </c>
      <c r="F321" s="18" t="str">
        <f ca="1">IFERROR(__xludf.DUMMYFUNCTION("""COMPUTED_VALUE"""),"Maldwyn Harriers")</f>
        <v>Maldwyn Harriers</v>
      </c>
    </row>
    <row r="322" spans="1:6" ht="12.75" x14ac:dyDescent="0.2">
      <c r="A322" s="24" t="str">
        <f ca="1">C310</f>
        <v>U15G Shot</v>
      </c>
      <c r="B322" s="9">
        <f ca="1">IFERROR(__xludf.DUMMYFUNCTION("""COMPUTED_VALUE"""),66)</f>
        <v>66</v>
      </c>
      <c r="C322" s="9"/>
      <c r="D322" s="9" t="str">
        <f ca="1">IFERROR(__xludf.DUMMYFUNCTION("""COMPUTED_VALUE"""),"U15")</f>
        <v>U15</v>
      </c>
      <c r="E322" s="9" t="str">
        <f ca="1">IFERROR(__xludf.DUMMYFUNCTION("""COMPUTED_VALUE"""),"G")</f>
        <v>G</v>
      </c>
      <c r="F322" s="11" t="str">
        <f ca="1">IFERROR(__xludf.DUMMYFUNCTION("""COMPUTED_VALUE"""),"Maldwyn Harriers")</f>
        <v>Maldwyn Harriers</v>
      </c>
    </row>
    <row r="324" spans="1:6" ht="12.75" x14ac:dyDescent="0.2">
      <c r="A324" s="19">
        <v>24</v>
      </c>
      <c r="B324" s="6"/>
      <c r="C324" s="6" t="str">
        <f ca="1">IFERROR(__xludf.DUMMYFUNCTION("query(Events!$X$5:$Z888, ""select Z where X contains '"" &amp; A324 &amp; ""'"", 0)"),"U17M 100m")</f>
        <v>U17M 100m</v>
      </c>
      <c r="D324" s="6" t="str">
        <f t="shared" ref="D324:E324" ca="1" si="23">D325</f>
        <v>U17</v>
      </c>
      <c r="E324" s="6" t="str">
        <f t="shared" ca="1" si="23"/>
        <v>M</v>
      </c>
      <c r="F324" s="20"/>
    </row>
    <row r="325" spans="1:6" ht="12.75" x14ac:dyDescent="0.2">
      <c r="A325" s="21" t="str">
        <f ca="1">C324</f>
        <v>U17M 100m</v>
      </c>
      <c r="B325" s="5">
        <f ca="1">IFERROR(__xludf.DUMMYFUNCTION("query('1 Wrekin'!$B:$G, ""select B,C,D,E,F where G contains '"" &amp; $C324 &amp; ""'"", 0)"),1)</f>
        <v>1</v>
      </c>
      <c r="C325" s="5"/>
      <c r="D325" s="5" t="str">
        <f ca="1">IFERROR(__xludf.DUMMYFUNCTION("""COMPUTED_VALUE"""),"U17")</f>
        <v>U17</v>
      </c>
      <c r="E325" s="5" t="str">
        <f ca="1">IFERROR(__xludf.DUMMYFUNCTION("""COMPUTED_VALUE"""),"M")</f>
        <v>M</v>
      </c>
      <c r="F325" s="7" t="str">
        <f ca="1">IFERROR(__xludf.DUMMYFUNCTION("""COMPUTED_VALUE"""),"Wrekin Harriers")</f>
        <v>Wrekin Harriers</v>
      </c>
    </row>
    <row r="326" spans="1:6" ht="12.75" x14ac:dyDescent="0.2">
      <c r="A326" s="22" t="str">
        <f ca="1">C324</f>
        <v>U17M 100m</v>
      </c>
      <c r="B326" s="13">
        <f ca="1">IFERROR(__xludf.DUMMYFUNCTION("""COMPUTED_VALUE"""),11)</f>
        <v>11</v>
      </c>
      <c r="C326" s="13"/>
      <c r="D326" s="13" t="str">
        <f ca="1">IFERROR(__xludf.DUMMYFUNCTION("""COMPUTED_VALUE"""),"U17")</f>
        <v>U17</v>
      </c>
      <c r="E326" s="13" t="str">
        <f ca="1">IFERROR(__xludf.DUMMYFUNCTION("""COMPUTED_VALUE"""),"M")</f>
        <v>M</v>
      </c>
      <c r="F326" s="15" t="str">
        <f ca="1">IFERROR(__xludf.DUMMYFUNCTION("""COMPUTED_VALUE"""),"Wrekin Harriers")</f>
        <v>Wrekin Harriers</v>
      </c>
    </row>
    <row r="327" spans="1:6" ht="12.75" x14ac:dyDescent="0.2">
      <c r="A327" s="23" t="str">
        <f ca="1">C324</f>
        <v>U17M 100m</v>
      </c>
      <c r="B327" s="1">
        <f ca="1">IFERROR(__xludf.DUMMYFUNCTION("query('2 Oswestry'!$B:$G, ""select B,C,D,E,F where G contains '"" &amp; $C324 &amp; ""'"", 0)"),2)</f>
        <v>2</v>
      </c>
      <c r="C327" s="1" t="str">
        <f ca="1">IFERROR(__xludf.DUMMYFUNCTION("""COMPUTED_VALUE"""),"Archie Calloway")</f>
        <v>Archie Calloway</v>
      </c>
      <c r="D327" s="1" t="str">
        <f ca="1">IFERROR(__xludf.DUMMYFUNCTION("""COMPUTED_VALUE"""),"U17")</f>
        <v>U17</v>
      </c>
      <c r="E327" s="1" t="str">
        <f ca="1">IFERROR(__xludf.DUMMYFUNCTION("""COMPUTED_VALUE"""),"M")</f>
        <v>M</v>
      </c>
      <c r="F327" s="18" t="str">
        <f ca="1">IFERROR(__xludf.DUMMYFUNCTION("""COMPUTED_VALUE"""),"Oswestry Olympians")</f>
        <v>Oswestry Olympians</v>
      </c>
    </row>
    <row r="328" spans="1:6" ht="12.75" x14ac:dyDescent="0.2">
      <c r="A328" s="22" t="str">
        <f ca="1">C324</f>
        <v>U17M 100m</v>
      </c>
      <c r="B328" s="13">
        <f ca="1">IFERROR(__xludf.DUMMYFUNCTION("""COMPUTED_VALUE"""),22)</f>
        <v>22</v>
      </c>
      <c r="C328" s="13"/>
      <c r="D328" s="13" t="str">
        <f ca="1">IFERROR(__xludf.DUMMYFUNCTION("""COMPUTED_VALUE"""),"U17")</f>
        <v>U17</v>
      </c>
      <c r="E328" s="13" t="str">
        <f ca="1">IFERROR(__xludf.DUMMYFUNCTION("""COMPUTED_VALUE"""),"M")</f>
        <v>M</v>
      </c>
      <c r="F328" s="15" t="str">
        <f ca="1">IFERROR(__xludf.DUMMYFUNCTION("""COMPUTED_VALUE"""),"Oswestry Olympians")</f>
        <v>Oswestry Olympians</v>
      </c>
    </row>
    <row r="329" spans="1:6" ht="12.75" x14ac:dyDescent="0.2">
      <c r="A329" s="23" t="str">
        <f ca="1">C324</f>
        <v>U17M 100m</v>
      </c>
      <c r="B329" s="1">
        <f ca="1">IFERROR(__xludf.DUMMYFUNCTION("query('3 Shrewsbury'!$B:$G, ""select B,C,D,E,F where G contains '"" &amp; $C324 &amp; ""'"", 0)"),3)</f>
        <v>3</v>
      </c>
      <c r="C329" s="1" t="str">
        <f ca="1">IFERROR(__xludf.DUMMYFUNCTION("""COMPUTED_VALUE"""),"Ianto Closs")</f>
        <v>Ianto Closs</v>
      </c>
      <c r="D329" s="1" t="str">
        <f ca="1">IFERROR(__xludf.DUMMYFUNCTION("""COMPUTED_VALUE"""),"U17")</f>
        <v>U17</v>
      </c>
      <c r="E329" s="1" t="str">
        <f ca="1">IFERROR(__xludf.DUMMYFUNCTION("""COMPUTED_VALUE"""),"M")</f>
        <v>M</v>
      </c>
      <c r="F329" s="18" t="str">
        <f ca="1">IFERROR(__xludf.DUMMYFUNCTION("""COMPUTED_VALUE"""),"Shrewsbury AC")</f>
        <v>Shrewsbury AC</v>
      </c>
    </row>
    <row r="330" spans="1:6" ht="12.75" x14ac:dyDescent="0.2">
      <c r="A330" s="22" t="str">
        <f ca="1">C324</f>
        <v>U17M 100m</v>
      </c>
      <c r="B330" s="13">
        <f ca="1">IFERROR(__xludf.DUMMYFUNCTION("""COMPUTED_VALUE"""),33)</f>
        <v>33</v>
      </c>
      <c r="C330" s="13"/>
      <c r="D330" s="13" t="str">
        <f ca="1">IFERROR(__xludf.DUMMYFUNCTION("""COMPUTED_VALUE"""),"U17")</f>
        <v>U17</v>
      </c>
      <c r="E330" s="13" t="str">
        <f ca="1">IFERROR(__xludf.DUMMYFUNCTION("""COMPUTED_VALUE"""),"M")</f>
        <v>M</v>
      </c>
      <c r="F330" s="15" t="str">
        <f ca="1">IFERROR(__xludf.DUMMYFUNCTION("""COMPUTED_VALUE"""),"Shrewsbury AC")</f>
        <v>Shrewsbury AC</v>
      </c>
    </row>
    <row r="331" spans="1:6" ht="12.75" x14ac:dyDescent="0.2">
      <c r="A331" s="23" t="str">
        <f ca="1">C324</f>
        <v>U17M 100m</v>
      </c>
      <c r="B331" s="1">
        <f ca="1">IFERROR(__xludf.DUMMYFUNCTION("query('4 Telford'!$B:$G, ""select B,C,D,E,F where G contains '"" &amp; $C324 &amp; ""'"", 0)"),4)</f>
        <v>4</v>
      </c>
      <c r="C331" s="1" t="str">
        <f ca="1">IFERROR(__xludf.DUMMYFUNCTION("""COMPUTED_VALUE"""),"Ebamiyo Sanu")</f>
        <v>Ebamiyo Sanu</v>
      </c>
      <c r="D331" s="1" t="str">
        <f ca="1">IFERROR(__xludf.DUMMYFUNCTION("""COMPUTED_VALUE"""),"U17")</f>
        <v>U17</v>
      </c>
      <c r="E331" s="1" t="str">
        <f ca="1">IFERROR(__xludf.DUMMYFUNCTION("""COMPUTED_VALUE"""),"M")</f>
        <v>M</v>
      </c>
      <c r="F331" s="18" t="str">
        <f ca="1">IFERROR(__xludf.DUMMYFUNCTION("""COMPUTED_VALUE"""),"Telford AC")</f>
        <v>Telford AC</v>
      </c>
    </row>
    <row r="332" spans="1:6" ht="12.75" x14ac:dyDescent="0.2">
      <c r="A332" s="22" t="str">
        <f ca="1">C324</f>
        <v>U17M 100m</v>
      </c>
      <c r="B332" s="13">
        <f ca="1">IFERROR(__xludf.DUMMYFUNCTION("""COMPUTED_VALUE"""),44)</f>
        <v>44</v>
      </c>
      <c r="C332" s="13" t="str">
        <f ca="1">IFERROR(__xludf.DUMMYFUNCTION("""COMPUTED_VALUE"""),"Barnaby Rhodes")</f>
        <v>Barnaby Rhodes</v>
      </c>
      <c r="D332" s="13" t="str">
        <f ca="1">IFERROR(__xludf.DUMMYFUNCTION("""COMPUTED_VALUE"""),"U17")</f>
        <v>U17</v>
      </c>
      <c r="E332" s="13" t="str">
        <f ca="1">IFERROR(__xludf.DUMMYFUNCTION("""COMPUTED_VALUE"""),"M")</f>
        <v>M</v>
      </c>
      <c r="F332" s="15" t="str">
        <f ca="1">IFERROR(__xludf.DUMMYFUNCTION("""COMPUTED_VALUE"""),"Telford AC")</f>
        <v>Telford AC</v>
      </c>
    </row>
    <row r="333" spans="1:6" ht="12.75" x14ac:dyDescent="0.2">
      <c r="A333" s="23" t="str">
        <f ca="1">C324</f>
        <v>U17M 100m</v>
      </c>
      <c r="B333" s="1">
        <f ca="1">IFERROR(__xludf.DUMMYFUNCTION("query('5 Wenlock'!$B:$G, ""select B,C,D,E,F where G contains '"" &amp; $C324 &amp; ""'"", 0)"),5)</f>
        <v>5</v>
      </c>
      <c r="C333" s="1"/>
      <c r="D333" s="1" t="str">
        <f ca="1">IFERROR(__xludf.DUMMYFUNCTION("""COMPUTED_VALUE"""),"U17")</f>
        <v>U17</v>
      </c>
      <c r="E333" s="1" t="str">
        <f ca="1">IFERROR(__xludf.DUMMYFUNCTION("""COMPUTED_VALUE"""),"M")</f>
        <v>M</v>
      </c>
      <c r="F333" s="18" t="str">
        <f ca="1">IFERROR(__xludf.DUMMYFUNCTION("""COMPUTED_VALUE"""),"Wenlock Olympians")</f>
        <v>Wenlock Olympians</v>
      </c>
    </row>
    <row r="334" spans="1:6" ht="12.75" x14ac:dyDescent="0.2">
      <c r="A334" s="22" t="str">
        <f ca="1">C324</f>
        <v>U17M 100m</v>
      </c>
      <c r="B334" s="13">
        <f ca="1">IFERROR(__xludf.DUMMYFUNCTION("""COMPUTED_VALUE"""),55)</f>
        <v>55</v>
      </c>
      <c r="C334" s="13"/>
      <c r="D334" s="13" t="str">
        <f ca="1">IFERROR(__xludf.DUMMYFUNCTION("""COMPUTED_VALUE"""),"U17")</f>
        <v>U17</v>
      </c>
      <c r="E334" s="13" t="str">
        <f ca="1">IFERROR(__xludf.DUMMYFUNCTION("""COMPUTED_VALUE"""),"M")</f>
        <v>M</v>
      </c>
      <c r="F334" s="15" t="str">
        <f ca="1">IFERROR(__xludf.DUMMYFUNCTION("""COMPUTED_VALUE"""),"Wenlock Olympians")</f>
        <v>Wenlock Olympians</v>
      </c>
    </row>
    <row r="335" spans="1:6" ht="12.75" x14ac:dyDescent="0.2">
      <c r="A335" s="23" t="str">
        <f ca="1">C324</f>
        <v>U17M 100m</v>
      </c>
      <c r="B335" s="1">
        <f ca="1">IFERROR(__xludf.DUMMYFUNCTION("query('6 Maldwyn'!$B:$G, ""select B,C,D,E,F where G contains '"" &amp; $C324 &amp; ""'"", 0)"),6)</f>
        <v>6</v>
      </c>
      <c r="C335" s="1"/>
      <c r="D335" s="1" t="str">
        <f ca="1">IFERROR(__xludf.DUMMYFUNCTION("""COMPUTED_VALUE"""),"U17")</f>
        <v>U17</v>
      </c>
      <c r="E335" s="1" t="str">
        <f ca="1">IFERROR(__xludf.DUMMYFUNCTION("""COMPUTED_VALUE"""),"M")</f>
        <v>M</v>
      </c>
      <c r="F335" s="18" t="str">
        <f ca="1">IFERROR(__xludf.DUMMYFUNCTION("""COMPUTED_VALUE"""),"Maldwyn Harriers")</f>
        <v>Maldwyn Harriers</v>
      </c>
    </row>
    <row r="336" spans="1:6" ht="12.75" x14ac:dyDescent="0.2">
      <c r="A336" s="24" t="str">
        <f ca="1">C324</f>
        <v>U17M 100m</v>
      </c>
      <c r="B336" s="9">
        <f ca="1">IFERROR(__xludf.DUMMYFUNCTION("""COMPUTED_VALUE"""),66)</f>
        <v>66</v>
      </c>
      <c r="C336" s="9"/>
      <c r="D336" s="9" t="str">
        <f ca="1">IFERROR(__xludf.DUMMYFUNCTION("""COMPUTED_VALUE"""),"U17")</f>
        <v>U17</v>
      </c>
      <c r="E336" s="9" t="str">
        <f ca="1">IFERROR(__xludf.DUMMYFUNCTION("""COMPUTED_VALUE"""),"M")</f>
        <v>M</v>
      </c>
      <c r="F336" s="11" t="str">
        <f ca="1">IFERROR(__xludf.DUMMYFUNCTION("""COMPUTED_VALUE"""),"Maldwyn Harriers")</f>
        <v>Maldwyn Harriers</v>
      </c>
    </row>
    <row r="338" spans="1:6" ht="12.75" x14ac:dyDescent="0.2">
      <c r="A338" s="19">
        <v>25</v>
      </c>
      <c r="B338" s="6"/>
      <c r="C338" s="6" t="str">
        <f ca="1">IFERROR(__xludf.DUMMYFUNCTION("query(Events!$X$5:$Z888, ""select Z where X contains '"" &amp; A338 &amp; ""'"", 0)"),"U17M 800m")</f>
        <v>U17M 800m</v>
      </c>
      <c r="D338" s="6" t="str">
        <f t="shared" ref="D338:E338" ca="1" si="24">D339</f>
        <v>U17</v>
      </c>
      <c r="E338" s="6" t="str">
        <f t="shared" ca="1" si="24"/>
        <v>M</v>
      </c>
      <c r="F338" s="20"/>
    </row>
    <row r="339" spans="1:6" ht="12.75" x14ac:dyDescent="0.2">
      <c r="A339" s="21" t="str">
        <f ca="1">C338</f>
        <v>U17M 800m</v>
      </c>
      <c r="B339" s="5">
        <f ca="1">IFERROR(__xludf.DUMMYFUNCTION("query('1 Wrekin'!$B:$G, ""select B,C,D,E,F where G contains '"" &amp; $C338 &amp; ""'"", 0)"),1)</f>
        <v>1</v>
      </c>
      <c r="C339" s="5"/>
      <c r="D339" s="5" t="str">
        <f ca="1">IFERROR(__xludf.DUMMYFUNCTION("""COMPUTED_VALUE"""),"U17")</f>
        <v>U17</v>
      </c>
      <c r="E339" s="5" t="str">
        <f ca="1">IFERROR(__xludf.DUMMYFUNCTION("""COMPUTED_VALUE"""),"M")</f>
        <v>M</v>
      </c>
      <c r="F339" s="7" t="str">
        <f ca="1">IFERROR(__xludf.DUMMYFUNCTION("""COMPUTED_VALUE"""),"Wrekin Harriers")</f>
        <v>Wrekin Harriers</v>
      </c>
    </row>
    <row r="340" spans="1:6" ht="12.75" x14ac:dyDescent="0.2">
      <c r="A340" s="22" t="str">
        <f ca="1">C338</f>
        <v>U17M 800m</v>
      </c>
      <c r="B340" s="13">
        <f ca="1">IFERROR(__xludf.DUMMYFUNCTION("""COMPUTED_VALUE"""),11)</f>
        <v>11</v>
      </c>
      <c r="C340" s="13"/>
      <c r="D340" s="13" t="str">
        <f ca="1">IFERROR(__xludf.DUMMYFUNCTION("""COMPUTED_VALUE"""),"U17")</f>
        <v>U17</v>
      </c>
      <c r="E340" s="13" t="str">
        <f ca="1">IFERROR(__xludf.DUMMYFUNCTION("""COMPUTED_VALUE"""),"M")</f>
        <v>M</v>
      </c>
      <c r="F340" s="15" t="str">
        <f ca="1">IFERROR(__xludf.DUMMYFUNCTION("""COMPUTED_VALUE"""),"Wrekin Harriers")</f>
        <v>Wrekin Harriers</v>
      </c>
    </row>
    <row r="341" spans="1:6" ht="12.75" x14ac:dyDescent="0.2">
      <c r="A341" s="23" t="str">
        <f ca="1">C338</f>
        <v>U17M 800m</v>
      </c>
      <c r="B341" s="1">
        <f ca="1">IFERROR(__xludf.DUMMYFUNCTION("query('2 Oswestry'!$B:$G, ""select B,C,D,E,F where G contains '"" &amp; $C338 &amp; ""'"", 0)"),2)</f>
        <v>2</v>
      </c>
      <c r="C341" s="1"/>
      <c r="D341" s="1" t="str">
        <f ca="1">IFERROR(__xludf.DUMMYFUNCTION("""COMPUTED_VALUE"""),"U17")</f>
        <v>U17</v>
      </c>
      <c r="E341" s="1" t="str">
        <f ca="1">IFERROR(__xludf.DUMMYFUNCTION("""COMPUTED_VALUE"""),"M")</f>
        <v>M</v>
      </c>
      <c r="F341" s="18" t="str">
        <f ca="1">IFERROR(__xludf.DUMMYFUNCTION("""COMPUTED_VALUE"""),"Oswestry Olympians")</f>
        <v>Oswestry Olympians</v>
      </c>
    </row>
    <row r="342" spans="1:6" ht="12.75" x14ac:dyDescent="0.2">
      <c r="A342" s="22" t="str">
        <f ca="1">C338</f>
        <v>U17M 800m</v>
      </c>
      <c r="B342" s="13">
        <f ca="1">IFERROR(__xludf.DUMMYFUNCTION("""COMPUTED_VALUE"""),22)</f>
        <v>22</v>
      </c>
      <c r="C342" s="13"/>
      <c r="D342" s="13" t="str">
        <f ca="1">IFERROR(__xludf.DUMMYFUNCTION("""COMPUTED_VALUE"""),"U17")</f>
        <v>U17</v>
      </c>
      <c r="E342" s="13" t="str">
        <f ca="1">IFERROR(__xludf.DUMMYFUNCTION("""COMPUTED_VALUE"""),"M")</f>
        <v>M</v>
      </c>
      <c r="F342" s="15" t="str">
        <f ca="1">IFERROR(__xludf.DUMMYFUNCTION("""COMPUTED_VALUE"""),"Oswestry Olympians")</f>
        <v>Oswestry Olympians</v>
      </c>
    </row>
    <row r="343" spans="1:6" ht="12.75" x14ac:dyDescent="0.2">
      <c r="A343" s="23" t="str">
        <f ca="1">C338</f>
        <v>U17M 800m</v>
      </c>
      <c r="B343" s="1">
        <f ca="1">IFERROR(__xludf.DUMMYFUNCTION("query('3 Shrewsbury'!$B:$G, ""select B,C,D,E,F where G contains '"" &amp; $C338 &amp; ""'"", 0)"),3)</f>
        <v>3</v>
      </c>
      <c r="C343" s="1" t="str">
        <f ca="1">IFERROR(__xludf.DUMMYFUNCTION("""COMPUTED_VALUE"""),"Joe Flynn")</f>
        <v>Joe Flynn</v>
      </c>
      <c r="D343" s="1" t="str">
        <f ca="1">IFERROR(__xludf.DUMMYFUNCTION("""COMPUTED_VALUE"""),"U17")</f>
        <v>U17</v>
      </c>
      <c r="E343" s="1" t="str">
        <f ca="1">IFERROR(__xludf.DUMMYFUNCTION("""COMPUTED_VALUE"""),"M")</f>
        <v>M</v>
      </c>
      <c r="F343" s="18" t="str">
        <f ca="1">IFERROR(__xludf.DUMMYFUNCTION("""COMPUTED_VALUE"""),"Shrewsbury AC")</f>
        <v>Shrewsbury AC</v>
      </c>
    </row>
    <row r="344" spans="1:6" ht="12.75" x14ac:dyDescent="0.2">
      <c r="A344" s="22" t="str">
        <f ca="1">C338</f>
        <v>U17M 800m</v>
      </c>
      <c r="B344" s="13">
        <f ca="1">IFERROR(__xludf.DUMMYFUNCTION("""COMPUTED_VALUE"""),33)</f>
        <v>33</v>
      </c>
      <c r="C344" s="13"/>
      <c r="D344" s="13" t="str">
        <f ca="1">IFERROR(__xludf.DUMMYFUNCTION("""COMPUTED_VALUE"""),"U17")</f>
        <v>U17</v>
      </c>
      <c r="E344" s="13" t="str">
        <f ca="1">IFERROR(__xludf.DUMMYFUNCTION("""COMPUTED_VALUE"""),"M")</f>
        <v>M</v>
      </c>
      <c r="F344" s="15" t="str">
        <f ca="1">IFERROR(__xludf.DUMMYFUNCTION("""COMPUTED_VALUE"""),"Shrewsbury AC")</f>
        <v>Shrewsbury AC</v>
      </c>
    </row>
    <row r="345" spans="1:6" ht="12.75" x14ac:dyDescent="0.2">
      <c r="A345" s="23" t="str">
        <f ca="1">C338</f>
        <v>U17M 800m</v>
      </c>
      <c r="B345" s="1">
        <f ca="1">IFERROR(__xludf.DUMMYFUNCTION("query('4 Telford'!$B:$G, ""select B,C,D,E,F where G contains '"" &amp; $C338 &amp; ""'"", 0)"),4)</f>
        <v>4</v>
      </c>
      <c r="C345" s="1" t="str">
        <f ca="1">IFERROR(__xludf.DUMMYFUNCTION("""COMPUTED_VALUE"""),"Edward Harrison ")</f>
        <v xml:space="preserve">Edward Harrison </v>
      </c>
      <c r="D345" s="1" t="str">
        <f ca="1">IFERROR(__xludf.DUMMYFUNCTION("""COMPUTED_VALUE"""),"U17")</f>
        <v>U17</v>
      </c>
      <c r="E345" s="1" t="str">
        <f ca="1">IFERROR(__xludf.DUMMYFUNCTION("""COMPUTED_VALUE"""),"M")</f>
        <v>M</v>
      </c>
      <c r="F345" s="18" t="str">
        <f ca="1">IFERROR(__xludf.DUMMYFUNCTION("""COMPUTED_VALUE"""),"Telford AC")</f>
        <v>Telford AC</v>
      </c>
    </row>
    <row r="346" spans="1:6" ht="12.75" x14ac:dyDescent="0.2">
      <c r="A346" s="22" t="str">
        <f ca="1">C338</f>
        <v>U17M 800m</v>
      </c>
      <c r="B346" s="13">
        <f ca="1">IFERROR(__xludf.DUMMYFUNCTION("""COMPUTED_VALUE"""),44)</f>
        <v>44</v>
      </c>
      <c r="C346" s="13"/>
      <c r="D346" s="13" t="str">
        <f ca="1">IFERROR(__xludf.DUMMYFUNCTION("""COMPUTED_VALUE"""),"U17")</f>
        <v>U17</v>
      </c>
      <c r="E346" s="13" t="str">
        <f ca="1">IFERROR(__xludf.DUMMYFUNCTION("""COMPUTED_VALUE"""),"M")</f>
        <v>M</v>
      </c>
      <c r="F346" s="15" t="str">
        <f ca="1">IFERROR(__xludf.DUMMYFUNCTION("""COMPUTED_VALUE"""),"Telford AC")</f>
        <v>Telford AC</v>
      </c>
    </row>
    <row r="347" spans="1:6" ht="12.75" x14ac:dyDescent="0.2">
      <c r="A347" s="23" t="str">
        <f ca="1">C338</f>
        <v>U17M 800m</v>
      </c>
      <c r="B347" s="1">
        <f ca="1">IFERROR(__xludf.DUMMYFUNCTION("query('5 Wenlock'!$B:$G, ""select B,C,D,E,F where G contains '"" &amp; $C338 &amp; ""'"", 0)"),5)</f>
        <v>5</v>
      </c>
      <c r="C347" s="1"/>
      <c r="D347" s="1" t="str">
        <f ca="1">IFERROR(__xludf.DUMMYFUNCTION("""COMPUTED_VALUE"""),"U17")</f>
        <v>U17</v>
      </c>
      <c r="E347" s="1" t="str">
        <f ca="1">IFERROR(__xludf.DUMMYFUNCTION("""COMPUTED_VALUE"""),"M")</f>
        <v>M</v>
      </c>
      <c r="F347" s="18" t="str">
        <f ca="1">IFERROR(__xludf.DUMMYFUNCTION("""COMPUTED_VALUE"""),"Wenlock Olympians")</f>
        <v>Wenlock Olympians</v>
      </c>
    </row>
    <row r="348" spans="1:6" ht="12.75" x14ac:dyDescent="0.2">
      <c r="A348" s="22" t="str">
        <f ca="1">C338</f>
        <v>U17M 800m</v>
      </c>
      <c r="B348" s="13">
        <f ca="1">IFERROR(__xludf.DUMMYFUNCTION("""COMPUTED_VALUE"""),55)</f>
        <v>55</v>
      </c>
      <c r="C348" s="13"/>
      <c r="D348" s="13" t="str">
        <f ca="1">IFERROR(__xludf.DUMMYFUNCTION("""COMPUTED_VALUE"""),"U17")</f>
        <v>U17</v>
      </c>
      <c r="E348" s="13" t="str">
        <f ca="1">IFERROR(__xludf.DUMMYFUNCTION("""COMPUTED_VALUE"""),"M")</f>
        <v>M</v>
      </c>
      <c r="F348" s="15" t="str">
        <f ca="1">IFERROR(__xludf.DUMMYFUNCTION("""COMPUTED_VALUE"""),"Wenlock Olympians")</f>
        <v>Wenlock Olympians</v>
      </c>
    </row>
    <row r="349" spans="1:6" ht="12.75" x14ac:dyDescent="0.2">
      <c r="A349" s="23" t="str">
        <f ca="1">C338</f>
        <v>U17M 800m</v>
      </c>
      <c r="B349" s="1">
        <f ca="1">IFERROR(__xludf.DUMMYFUNCTION("query('6 Maldwyn'!$B:$G, ""select B,C,D,E,F where G contains '"" &amp; $C338 &amp; ""'"", 0)"),6)</f>
        <v>6</v>
      </c>
      <c r="C349" s="1"/>
      <c r="D349" s="1" t="str">
        <f ca="1">IFERROR(__xludf.DUMMYFUNCTION("""COMPUTED_VALUE"""),"U17")</f>
        <v>U17</v>
      </c>
      <c r="E349" s="1" t="str">
        <f ca="1">IFERROR(__xludf.DUMMYFUNCTION("""COMPUTED_VALUE"""),"M")</f>
        <v>M</v>
      </c>
      <c r="F349" s="18" t="str">
        <f ca="1">IFERROR(__xludf.DUMMYFUNCTION("""COMPUTED_VALUE"""),"Maldwyn Harriers")</f>
        <v>Maldwyn Harriers</v>
      </c>
    </row>
    <row r="350" spans="1:6" ht="12.75" x14ac:dyDescent="0.2">
      <c r="A350" s="24" t="str">
        <f ca="1">C338</f>
        <v>U17M 800m</v>
      </c>
      <c r="B350" s="9">
        <f ca="1">IFERROR(__xludf.DUMMYFUNCTION("""COMPUTED_VALUE"""),66)</f>
        <v>66</v>
      </c>
      <c r="C350" s="9"/>
      <c r="D350" s="9" t="str">
        <f ca="1">IFERROR(__xludf.DUMMYFUNCTION("""COMPUTED_VALUE"""),"U17")</f>
        <v>U17</v>
      </c>
      <c r="E350" s="9" t="str">
        <f ca="1">IFERROR(__xludf.DUMMYFUNCTION("""COMPUTED_VALUE"""),"M")</f>
        <v>M</v>
      </c>
      <c r="F350" s="11" t="str">
        <f ca="1">IFERROR(__xludf.DUMMYFUNCTION("""COMPUTED_VALUE"""),"Maldwyn Harriers")</f>
        <v>Maldwyn Harriers</v>
      </c>
    </row>
    <row r="352" spans="1:6" ht="12.75" x14ac:dyDescent="0.2">
      <c r="A352" s="19">
        <v>26</v>
      </c>
      <c r="B352" s="6"/>
      <c r="C352" s="6" t="str">
        <f ca="1">IFERROR(__xludf.DUMMYFUNCTION("query(Events!$X$5:$Z888, ""select Z where X contains '"" &amp; A352 &amp; ""'"", 0)"),"U17M High Jump")</f>
        <v>U17M High Jump</v>
      </c>
      <c r="D352" s="6" t="str">
        <f t="shared" ref="D352:E352" ca="1" si="25">D353</f>
        <v>U17</v>
      </c>
      <c r="E352" s="6" t="str">
        <f t="shared" ca="1" si="25"/>
        <v>M</v>
      </c>
      <c r="F352" s="20"/>
    </row>
    <row r="353" spans="1:6" ht="12.75" x14ac:dyDescent="0.2">
      <c r="A353" s="21" t="str">
        <f ca="1">C352</f>
        <v>U17M High Jump</v>
      </c>
      <c r="B353" s="5">
        <f ca="1">IFERROR(__xludf.DUMMYFUNCTION("query('1 Wrekin'!$B:$G, ""select B,C,D,E,F where G contains '"" &amp; $C352 &amp; ""'"", 0)"),1)</f>
        <v>1</v>
      </c>
      <c r="C353" s="5"/>
      <c r="D353" s="5" t="str">
        <f ca="1">IFERROR(__xludf.DUMMYFUNCTION("""COMPUTED_VALUE"""),"U17")</f>
        <v>U17</v>
      </c>
      <c r="E353" s="5" t="str">
        <f ca="1">IFERROR(__xludf.DUMMYFUNCTION("""COMPUTED_VALUE"""),"M")</f>
        <v>M</v>
      </c>
      <c r="F353" s="7" t="str">
        <f ca="1">IFERROR(__xludf.DUMMYFUNCTION("""COMPUTED_VALUE"""),"Wrekin Harriers")</f>
        <v>Wrekin Harriers</v>
      </c>
    </row>
    <row r="354" spans="1:6" ht="12.75" x14ac:dyDescent="0.2">
      <c r="A354" s="22" t="str">
        <f ca="1">C352</f>
        <v>U17M High Jump</v>
      </c>
      <c r="B354" s="13">
        <f ca="1">IFERROR(__xludf.DUMMYFUNCTION("""COMPUTED_VALUE"""),11)</f>
        <v>11</v>
      </c>
      <c r="C354" s="13"/>
      <c r="D354" s="13" t="str">
        <f ca="1">IFERROR(__xludf.DUMMYFUNCTION("""COMPUTED_VALUE"""),"U17")</f>
        <v>U17</v>
      </c>
      <c r="E354" s="13" t="str">
        <f ca="1">IFERROR(__xludf.DUMMYFUNCTION("""COMPUTED_VALUE"""),"M")</f>
        <v>M</v>
      </c>
      <c r="F354" s="15" t="str">
        <f ca="1">IFERROR(__xludf.DUMMYFUNCTION("""COMPUTED_VALUE"""),"Wrekin Harriers")</f>
        <v>Wrekin Harriers</v>
      </c>
    </row>
    <row r="355" spans="1:6" ht="12.75" x14ac:dyDescent="0.2">
      <c r="A355" s="23" t="str">
        <f ca="1">C352</f>
        <v>U17M High Jump</v>
      </c>
      <c r="B355" s="1">
        <f ca="1">IFERROR(__xludf.DUMMYFUNCTION("query('2 Oswestry'!$B:$G, ""select B,C,D,E,F where G contains '"" &amp; $C352 &amp; ""'"", 0)"),2)</f>
        <v>2</v>
      </c>
      <c r="C355" s="1" t="str">
        <f ca="1">IFERROR(__xludf.DUMMYFUNCTION("""COMPUTED_VALUE"""),"Archie Calloway")</f>
        <v>Archie Calloway</v>
      </c>
      <c r="D355" s="1" t="str">
        <f ca="1">IFERROR(__xludf.DUMMYFUNCTION("""COMPUTED_VALUE"""),"U17")</f>
        <v>U17</v>
      </c>
      <c r="E355" s="1" t="str">
        <f ca="1">IFERROR(__xludf.DUMMYFUNCTION("""COMPUTED_VALUE"""),"M")</f>
        <v>M</v>
      </c>
      <c r="F355" s="18" t="str">
        <f ca="1">IFERROR(__xludf.DUMMYFUNCTION("""COMPUTED_VALUE"""),"Oswestry Olympians")</f>
        <v>Oswestry Olympians</v>
      </c>
    </row>
    <row r="356" spans="1:6" ht="12.75" x14ac:dyDescent="0.2">
      <c r="A356" s="22" t="str">
        <f ca="1">C352</f>
        <v>U17M High Jump</v>
      </c>
      <c r="B356" s="13">
        <f ca="1">IFERROR(__xludf.DUMMYFUNCTION("""COMPUTED_VALUE"""),22)</f>
        <v>22</v>
      </c>
      <c r="C356" s="13"/>
      <c r="D356" s="13" t="str">
        <f ca="1">IFERROR(__xludf.DUMMYFUNCTION("""COMPUTED_VALUE"""),"U17")</f>
        <v>U17</v>
      </c>
      <c r="E356" s="13" t="str">
        <f ca="1">IFERROR(__xludf.DUMMYFUNCTION("""COMPUTED_VALUE"""),"M")</f>
        <v>M</v>
      </c>
      <c r="F356" s="15" t="str">
        <f ca="1">IFERROR(__xludf.DUMMYFUNCTION("""COMPUTED_VALUE"""),"Oswestry Olympians")</f>
        <v>Oswestry Olympians</v>
      </c>
    </row>
    <row r="357" spans="1:6" ht="12.75" x14ac:dyDescent="0.2">
      <c r="A357" s="23" t="str">
        <f ca="1">C352</f>
        <v>U17M High Jump</v>
      </c>
      <c r="B357" s="1">
        <f ca="1">IFERROR(__xludf.DUMMYFUNCTION("query('3 Shrewsbury'!$B:$G, ""select B,C,D,E,F where G contains '"" &amp; $C352 &amp; ""'"", 0)"),3)</f>
        <v>3</v>
      </c>
      <c r="C357" s="1"/>
      <c r="D357" s="1" t="str">
        <f ca="1">IFERROR(__xludf.DUMMYFUNCTION("""COMPUTED_VALUE"""),"U17")</f>
        <v>U17</v>
      </c>
      <c r="E357" s="1" t="str">
        <f ca="1">IFERROR(__xludf.DUMMYFUNCTION("""COMPUTED_VALUE"""),"M")</f>
        <v>M</v>
      </c>
      <c r="F357" s="18" t="str">
        <f ca="1">IFERROR(__xludf.DUMMYFUNCTION("""COMPUTED_VALUE"""),"Shrewsbury AC")</f>
        <v>Shrewsbury AC</v>
      </c>
    </row>
    <row r="358" spans="1:6" ht="12.75" x14ac:dyDescent="0.2">
      <c r="A358" s="22" t="str">
        <f ca="1">C352</f>
        <v>U17M High Jump</v>
      </c>
      <c r="B358" s="13">
        <f ca="1">IFERROR(__xludf.DUMMYFUNCTION("""COMPUTED_VALUE"""),33)</f>
        <v>33</v>
      </c>
      <c r="C358" s="13"/>
      <c r="D358" s="13" t="str">
        <f ca="1">IFERROR(__xludf.DUMMYFUNCTION("""COMPUTED_VALUE"""),"U17")</f>
        <v>U17</v>
      </c>
      <c r="E358" s="13" t="str">
        <f ca="1">IFERROR(__xludf.DUMMYFUNCTION("""COMPUTED_VALUE"""),"M")</f>
        <v>M</v>
      </c>
      <c r="F358" s="15" t="str">
        <f ca="1">IFERROR(__xludf.DUMMYFUNCTION("""COMPUTED_VALUE"""),"Shrewsbury AC")</f>
        <v>Shrewsbury AC</v>
      </c>
    </row>
    <row r="359" spans="1:6" ht="12.75" x14ac:dyDescent="0.2">
      <c r="A359" s="23" t="str">
        <f ca="1">C352</f>
        <v>U17M High Jump</v>
      </c>
      <c r="B359" s="1">
        <f ca="1">IFERROR(__xludf.DUMMYFUNCTION("query('4 Telford'!$B:$G, ""select B,C,D,E,F where G contains '"" &amp; $C352 &amp; ""'"", 0)"),4)</f>
        <v>4</v>
      </c>
      <c r="C359" s="1" t="str">
        <f ca="1">IFERROR(__xludf.DUMMYFUNCTION("""COMPUTED_VALUE"""),"Isaac Brownlee-Jones")</f>
        <v>Isaac Brownlee-Jones</v>
      </c>
      <c r="D359" s="1" t="str">
        <f ca="1">IFERROR(__xludf.DUMMYFUNCTION("""COMPUTED_VALUE"""),"U17")</f>
        <v>U17</v>
      </c>
      <c r="E359" s="1" t="str">
        <f ca="1">IFERROR(__xludf.DUMMYFUNCTION("""COMPUTED_VALUE"""),"M")</f>
        <v>M</v>
      </c>
      <c r="F359" s="18" t="str">
        <f ca="1">IFERROR(__xludf.DUMMYFUNCTION("""COMPUTED_VALUE"""),"Telford AC")</f>
        <v>Telford AC</v>
      </c>
    </row>
    <row r="360" spans="1:6" ht="12.75" x14ac:dyDescent="0.2">
      <c r="A360" s="22" t="str">
        <f ca="1">C352</f>
        <v>U17M High Jump</v>
      </c>
      <c r="B360" s="13">
        <f ca="1">IFERROR(__xludf.DUMMYFUNCTION("""COMPUTED_VALUE"""),44)</f>
        <v>44</v>
      </c>
      <c r="C360" s="13" t="str">
        <f ca="1">IFERROR(__xludf.DUMMYFUNCTION("""COMPUTED_VALUE"""),"Harry Brazier")</f>
        <v>Harry Brazier</v>
      </c>
      <c r="D360" s="13" t="str">
        <f ca="1">IFERROR(__xludf.DUMMYFUNCTION("""COMPUTED_VALUE"""),"U17")</f>
        <v>U17</v>
      </c>
      <c r="E360" s="13" t="str">
        <f ca="1">IFERROR(__xludf.DUMMYFUNCTION("""COMPUTED_VALUE"""),"M")</f>
        <v>M</v>
      </c>
      <c r="F360" s="15" t="str">
        <f ca="1">IFERROR(__xludf.DUMMYFUNCTION("""COMPUTED_VALUE"""),"Telford AC")</f>
        <v>Telford AC</v>
      </c>
    </row>
    <row r="361" spans="1:6" ht="12.75" x14ac:dyDescent="0.2">
      <c r="A361" s="23" t="str">
        <f ca="1">C352</f>
        <v>U17M High Jump</v>
      </c>
      <c r="B361" s="1">
        <f ca="1">IFERROR(__xludf.DUMMYFUNCTION("query('5 Wenlock'!$B:$G, ""select B,C,D,E,F where G contains '"" &amp; $C352 &amp; ""'"", 0)"),5)</f>
        <v>5</v>
      </c>
      <c r="C361" s="1"/>
      <c r="D361" s="1" t="str">
        <f ca="1">IFERROR(__xludf.DUMMYFUNCTION("""COMPUTED_VALUE"""),"U17")</f>
        <v>U17</v>
      </c>
      <c r="E361" s="1" t="str">
        <f ca="1">IFERROR(__xludf.DUMMYFUNCTION("""COMPUTED_VALUE"""),"M")</f>
        <v>M</v>
      </c>
      <c r="F361" s="18" t="str">
        <f ca="1">IFERROR(__xludf.DUMMYFUNCTION("""COMPUTED_VALUE"""),"Wenlock Olympians")</f>
        <v>Wenlock Olympians</v>
      </c>
    </row>
    <row r="362" spans="1:6" ht="12.75" x14ac:dyDescent="0.2">
      <c r="A362" s="22" t="str">
        <f ca="1">C352</f>
        <v>U17M High Jump</v>
      </c>
      <c r="B362" s="13">
        <f ca="1">IFERROR(__xludf.DUMMYFUNCTION("""COMPUTED_VALUE"""),55)</f>
        <v>55</v>
      </c>
      <c r="C362" s="13"/>
      <c r="D362" s="13" t="str">
        <f ca="1">IFERROR(__xludf.DUMMYFUNCTION("""COMPUTED_VALUE"""),"U17")</f>
        <v>U17</v>
      </c>
      <c r="E362" s="13" t="str">
        <f ca="1">IFERROR(__xludf.DUMMYFUNCTION("""COMPUTED_VALUE"""),"M")</f>
        <v>M</v>
      </c>
      <c r="F362" s="15" t="str">
        <f ca="1">IFERROR(__xludf.DUMMYFUNCTION("""COMPUTED_VALUE"""),"Wenlock Olympians")</f>
        <v>Wenlock Olympians</v>
      </c>
    </row>
    <row r="363" spans="1:6" ht="12.75" x14ac:dyDescent="0.2">
      <c r="A363" s="23" t="str">
        <f ca="1">C352</f>
        <v>U17M High Jump</v>
      </c>
      <c r="B363" s="1">
        <f ca="1">IFERROR(__xludf.DUMMYFUNCTION("query('6 Maldwyn'!$B:$G, ""select B,C,D,E,F where G contains '"" &amp; $C352 &amp; ""'"", 0)"),6)</f>
        <v>6</v>
      </c>
      <c r="C363" s="1"/>
      <c r="D363" s="1" t="str">
        <f ca="1">IFERROR(__xludf.DUMMYFUNCTION("""COMPUTED_VALUE"""),"U17")</f>
        <v>U17</v>
      </c>
      <c r="E363" s="1" t="str">
        <f ca="1">IFERROR(__xludf.DUMMYFUNCTION("""COMPUTED_VALUE"""),"M")</f>
        <v>M</v>
      </c>
      <c r="F363" s="18" t="str">
        <f ca="1">IFERROR(__xludf.DUMMYFUNCTION("""COMPUTED_VALUE"""),"Maldwyn Harriers")</f>
        <v>Maldwyn Harriers</v>
      </c>
    </row>
    <row r="364" spans="1:6" ht="12.75" x14ac:dyDescent="0.2">
      <c r="A364" s="24" t="str">
        <f ca="1">C352</f>
        <v>U17M High Jump</v>
      </c>
      <c r="B364" s="9">
        <f ca="1">IFERROR(__xludf.DUMMYFUNCTION("""COMPUTED_VALUE"""),66)</f>
        <v>66</v>
      </c>
      <c r="C364" s="9"/>
      <c r="D364" s="9" t="str">
        <f ca="1">IFERROR(__xludf.DUMMYFUNCTION("""COMPUTED_VALUE"""),"U17")</f>
        <v>U17</v>
      </c>
      <c r="E364" s="9" t="str">
        <f ca="1">IFERROR(__xludf.DUMMYFUNCTION("""COMPUTED_VALUE"""),"M")</f>
        <v>M</v>
      </c>
      <c r="F364" s="11" t="str">
        <f ca="1">IFERROR(__xludf.DUMMYFUNCTION("""COMPUTED_VALUE"""),"Maldwyn Harriers")</f>
        <v>Maldwyn Harriers</v>
      </c>
    </row>
    <row r="365" spans="1:6" ht="12.75" x14ac:dyDescent="0.2">
      <c r="A365" s="1"/>
      <c r="B365" s="1"/>
      <c r="C365" s="1"/>
      <c r="D365" s="1"/>
      <c r="E365" s="1"/>
      <c r="F365" s="1"/>
    </row>
    <row r="366" spans="1:6" ht="12.75" x14ac:dyDescent="0.2">
      <c r="A366" s="19">
        <v>27</v>
      </c>
      <c r="B366" s="6"/>
      <c r="C366" s="6" t="str">
        <f ca="1">IFERROR(__xludf.DUMMYFUNCTION("query(Events!$X$5:$Z888, ""select Z where X contains '"" &amp; A366 &amp; ""'"", 0)"),"U17M Shot")</f>
        <v>U17M Shot</v>
      </c>
      <c r="D366" s="6" t="str">
        <f t="shared" ref="D366:E366" ca="1" si="26">D367</f>
        <v>U17</v>
      </c>
      <c r="E366" s="6" t="str">
        <f t="shared" ca="1" si="26"/>
        <v>M</v>
      </c>
      <c r="F366" s="20"/>
    </row>
    <row r="367" spans="1:6" ht="12.75" x14ac:dyDescent="0.2">
      <c r="A367" s="21" t="str">
        <f ca="1">C366</f>
        <v>U17M Shot</v>
      </c>
      <c r="B367" s="5">
        <f ca="1">IFERROR(__xludf.DUMMYFUNCTION("query('1 Wrekin'!$B:$G, ""select B,C,D,E,F where G contains '"" &amp; $C366 &amp; ""'"", 0)"),1)</f>
        <v>1</v>
      </c>
      <c r="C367" s="5"/>
      <c r="D367" s="5" t="str">
        <f ca="1">IFERROR(__xludf.DUMMYFUNCTION("""COMPUTED_VALUE"""),"U17")</f>
        <v>U17</v>
      </c>
      <c r="E367" s="5" t="str">
        <f ca="1">IFERROR(__xludf.DUMMYFUNCTION("""COMPUTED_VALUE"""),"M")</f>
        <v>M</v>
      </c>
      <c r="F367" s="7" t="str">
        <f ca="1">IFERROR(__xludf.DUMMYFUNCTION("""COMPUTED_VALUE"""),"Wrekin Harriers")</f>
        <v>Wrekin Harriers</v>
      </c>
    </row>
    <row r="368" spans="1:6" ht="12.75" x14ac:dyDescent="0.2">
      <c r="A368" s="22" t="str">
        <f ca="1">C366</f>
        <v>U17M Shot</v>
      </c>
      <c r="B368" s="13">
        <f ca="1">IFERROR(__xludf.DUMMYFUNCTION("""COMPUTED_VALUE"""),11)</f>
        <v>11</v>
      </c>
      <c r="C368" s="13"/>
      <c r="D368" s="13" t="str">
        <f ca="1">IFERROR(__xludf.DUMMYFUNCTION("""COMPUTED_VALUE"""),"U17")</f>
        <v>U17</v>
      </c>
      <c r="E368" s="13" t="str">
        <f ca="1">IFERROR(__xludf.DUMMYFUNCTION("""COMPUTED_VALUE"""),"M")</f>
        <v>M</v>
      </c>
      <c r="F368" s="15" t="str">
        <f ca="1">IFERROR(__xludf.DUMMYFUNCTION("""COMPUTED_VALUE"""),"Wrekin Harriers")</f>
        <v>Wrekin Harriers</v>
      </c>
    </row>
    <row r="369" spans="1:6" ht="12.75" x14ac:dyDescent="0.2">
      <c r="A369" s="23" t="str">
        <f ca="1">C366</f>
        <v>U17M Shot</v>
      </c>
      <c r="B369" s="1">
        <f ca="1">IFERROR(__xludf.DUMMYFUNCTION("query('2 Oswestry'!$B:$G, ""select B,C,D,E,F where G contains '"" &amp; $C366 &amp; ""'"", 0)"),2)</f>
        <v>2</v>
      </c>
      <c r="C369" s="1" t="str">
        <f ca="1">IFERROR(__xludf.DUMMYFUNCTION("""COMPUTED_VALUE"""),"Archie Calloway")</f>
        <v>Archie Calloway</v>
      </c>
      <c r="D369" s="1" t="str">
        <f ca="1">IFERROR(__xludf.DUMMYFUNCTION("""COMPUTED_VALUE"""),"U17")</f>
        <v>U17</v>
      </c>
      <c r="E369" s="1" t="str">
        <f ca="1">IFERROR(__xludf.DUMMYFUNCTION("""COMPUTED_VALUE"""),"M")</f>
        <v>M</v>
      </c>
      <c r="F369" s="18" t="str">
        <f ca="1">IFERROR(__xludf.DUMMYFUNCTION("""COMPUTED_VALUE"""),"Oswestry Olympians")</f>
        <v>Oswestry Olympians</v>
      </c>
    </row>
    <row r="370" spans="1:6" ht="12.75" x14ac:dyDescent="0.2">
      <c r="A370" s="22" t="str">
        <f ca="1">C366</f>
        <v>U17M Shot</v>
      </c>
      <c r="B370" s="13">
        <f ca="1">IFERROR(__xludf.DUMMYFUNCTION("""COMPUTED_VALUE"""),22)</f>
        <v>22</v>
      </c>
      <c r="C370" s="13"/>
      <c r="D370" s="13" t="str">
        <f ca="1">IFERROR(__xludf.DUMMYFUNCTION("""COMPUTED_VALUE"""),"U17")</f>
        <v>U17</v>
      </c>
      <c r="E370" s="13" t="str">
        <f ca="1">IFERROR(__xludf.DUMMYFUNCTION("""COMPUTED_VALUE"""),"M")</f>
        <v>M</v>
      </c>
      <c r="F370" s="15" t="str">
        <f ca="1">IFERROR(__xludf.DUMMYFUNCTION("""COMPUTED_VALUE"""),"Oswestry Olympians")</f>
        <v>Oswestry Olympians</v>
      </c>
    </row>
    <row r="371" spans="1:6" ht="12.75" x14ac:dyDescent="0.2">
      <c r="A371" s="23" t="str">
        <f ca="1">C366</f>
        <v>U17M Shot</v>
      </c>
      <c r="B371" s="1">
        <f ca="1">IFERROR(__xludf.DUMMYFUNCTION("query('3 Shrewsbury'!$B:$G, ""select B,C,D,E,F where G contains '"" &amp; $C366 &amp; ""'"", 0)"),3)</f>
        <v>3</v>
      </c>
      <c r="C371" s="1" t="str">
        <f ca="1">IFERROR(__xludf.DUMMYFUNCTION("""COMPUTED_VALUE"""),"Ianto Closs")</f>
        <v>Ianto Closs</v>
      </c>
      <c r="D371" s="1" t="str">
        <f ca="1">IFERROR(__xludf.DUMMYFUNCTION("""COMPUTED_VALUE"""),"U17")</f>
        <v>U17</v>
      </c>
      <c r="E371" s="1" t="str">
        <f ca="1">IFERROR(__xludf.DUMMYFUNCTION("""COMPUTED_VALUE"""),"M")</f>
        <v>M</v>
      </c>
      <c r="F371" s="18" t="str">
        <f ca="1">IFERROR(__xludf.DUMMYFUNCTION("""COMPUTED_VALUE"""),"Shrewsbury AC")</f>
        <v>Shrewsbury AC</v>
      </c>
    </row>
    <row r="372" spans="1:6" ht="12.75" x14ac:dyDescent="0.2">
      <c r="A372" s="22" t="str">
        <f ca="1">C366</f>
        <v>U17M Shot</v>
      </c>
      <c r="B372" s="13">
        <f ca="1">IFERROR(__xludf.DUMMYFUNCTION("""COMPUTED_VALUE"""),33)</f>
        <v>33</v>
      </c>
      <c r="C372" s="13" t="str">
        <f ca="1">IFERROR(__xludf.DUMMYFUNCTION("""COMPUTED_VALUE"""),"Joe Flynn")</f>
        <v>Joe Flynn</v>
      </c>
      <c r="D372" s="13" t="str">
        <f ca="1">IFERROR(__xludf.DUMMYFUNCTION("""COMPUTED_VALUE"""),"U17")</f>
        <v>U17</v>
      </c>
      <c r="E372" s="13" t="str">
        <f ca="1">IFERROR(__xludf.DUMMYFUNCTION("""COMPUTED_VALUE"""),"M")</f>
        <v>M</v>
      </c>
      <c r="F372" s="15" t="str">
        <f ca="1">IFERROR(__xludf.DUMMYFUNCTION("""COMPUTED_VALUE"""),"Shrewsbury AC")</f>
        <v>Shrewsbury AC</v>
      </c>
    </row>
    <row r="373" spans="1:6" ht="12.75" x14ac:dyDescent="0.2">
      <c r="A373" s="23" t="str">
        <f ca="1">C366</f>
        <v>U17M Shot</v>
      </c>
      <c r="B373" s="1">
        <f ca="1">IFERROR(__xludf.DUMMYFUNCTION("query('4 Telford'!$B:$G, ""select B,C,D,E,F where G contains '"" &amp; $C366 &amp; ""'"", 0)"),4)</f>
        <v>4</v>
      </c>
      <c r="C373" s="1" t="str">
        <f ca="1">IFERROR(__xludf.DUMMYFUNCTION("""COMPUTED_VALUE"""),"Kornel Rogaczewski")</f>
        <v>Kornel Rogaczewski</v>
      </c>
      <c r="D373" s="1" t="str">
        <f ca="1">IFERROR(__xludf.DUMMYFUNCTION("""COMPUTED_VALUE"""),"U17")</f>
        <v>U17</v>
      </c>
      <c r="E373" s="1" t="str">
        <f ca="1">IFERROR(__xludf.DUMMYFUNCTION("""COMPUTED_VALUE"""),"M")</f>
        <v>M</v>
      </c>
      <c r="F373" s="18" t="str">
        <f ca="1">IFERROR(__xludf.DUMMYFUNCTION("""COMPUTED_VALUE"""),"Telford AC")</f>
        <v>Telford AC</v>
      </c>
    </row>
    <row r="374" spans="1:6" ht="12.75" x14ac:dyDescent="0.2">
      <c r="A374" s="22" t="str">
        <f ca="1">C366</f>
        <v>U17M Shot</v>
      </c>
      <c r="B374" s="13">
        <f ca="1">IFERROR(__xludf.DUMMYFUNCTION("""COMPUTED_VALUE"""),44)</f>
        <v>44</v>
      </c>
      <c r="C374" s="13" t="str">
        <f ca="1">IFERROR(__xludf.DUMMYFUNCTION("""COMPUTED_VALUE"""),"Barnaby Rhodes")</f>
        <v>Barnaby Rhodes</v>
      </c>
      <c r="D374" s="13" t="str">
        <f ca="1">IFERROR(__xludf.DUMMYFUNCTION("""COMPUTED_VALUE"""),"U17")</f>
        <v>U17</v>
      </c>
      <c r="E374" s="13" t="str">
        <f ca="1">IFERROR(__xludf.DUMMYFUNCTION("""COMPUTED_VALUE"""),"M")</f>
        <v>M</v>
      </c>
      <c r="F374" s="15" t="str">
        <f ca="1">IFERROR(__xludf.DUMMYFUNCTION("""COMPUTED_VALUE"""),"Telford AC")</f>
        <v>Telford AC</v>
      </c>
    </row>
    <row r="375" spans="1:6" ht="12.75" x14ac:dyDescent="0.2">
      <c r="A375" s="23" t="str">
        <f ca="1">C366</f>
        <v>U17M Shot</v>
      </c>
      <c r="B375" s="1">
        <f ca="1">IFERROR(__xludf.DUMMYFUNCTION("query('5 Wenlock'!$B:$G, ""select B,C,D,E,F where G contains '"" &amp; $C366 &amp; ""'"", 0)"),5)</f>
        <v>5</v>
      </c>
      <c r="C375" s="1"/>
      <c r="D375" s="1" t="str">
        <f ca="1">IFERROR(__xludf.DUMMYFUNCTION("""COMPUTED_VALUE"""),"U17")</f>
        <v>U17</v>
      </c>
      <c r="E375" s="1" t="str">
        <f ca="1">IFERROR(__xludf.DUMMYFUNCTION("""COMPUTED_VALUE"""),"M")</f>
        <v>M</v>
      </c>
      <c r="F375" s="18" t="str">
        <f ca="1">IFERROR(__xludf.DUMMYFUNCTION("""COMPUTED_VALUE"""),"Wenlock Olympians")</f>
        <v>Wenlock Olympians</v>
      </c>
    </row>
    <row r="376" spans="1:6" ht="12.75" x14ac:dyDescent="0.2">
      <c r="A376" s="22" t="str">
        <f ca="1">C366</f>
        <v>U17M Shot</v>
      </c>
      <c r="B376" s="13">
        <f ca="1">IFERROR(__xludf.DUMMYFUNCTION("""COMPUTED_VALUE"""),55)</f>
        <v>55</v>
      </c>
      <c r="C376" s="13"/>
      <c r="D376" s="13" t="str">
        <f ca="1">IFERROR(__xludf.DUMMYFUNCTION("""COMPUTED_VALUE"""),"U17")</f>
        <v>U17</v>
      </c>
      <c r="E376" s="13" t="str">
        <f ca="1">IFERROR(__xludf.DUMMYFUNCTION("""COMPUTED_VALUE"""),"M")</f>
        <v>M</v>
      </c>
      <c r="F376" s="15" t="str">
        <f ca="1">IFERROR(__xludf.DUMMYFUNCTION("""COMPUTED_VALUE"""),"Wenlock Olympians")</f>
        <v>Wenlock Olympians</v>
      </c>
    </row>
    <row r="377" spans="1:6" ht="12.75" x14ac:dyDescent="0.2">
      <c r="A377" s="23" t="str">
        <f ca="1">C366</f>
        <v>U17M Shot</v>
      </c>
      <c r="B377" s="1">
        <f ca="1">IFERROR(__xludf.DUMMYFUNCTION("query('6 Maldwyn'!$B:$G, ""select B,C,D,E,F where G contains '"" &amp; $C366 &amp; ""'"", 0)"),6)</f>
        <v>6</v>
      </c>
      <c r="C377" s="1"/>
      <c r="D377" s="1" t="str">
        <f ca="1">IFERROR(__xludf.DUMMYFUNCTION("""COMPUTED_VALUE"""),"U17")</f>
        <v>U17</v>
      </c>
      <c r="E377" s="1" t="str">
        <f ca="1">IFERROR(__xludf.DUMMYFUNCTION("""COMPUTED_VALUE"""),"M")</f>
        <v>M</v>
      </c>
      <c r="F377" s="18" t="str">
        <f ca="1">IFERROR(__xludf.DUMMYFUNCTION("""COMPUTED_VALUE"""),"Maldwyn Harriers")</f>
        <v>Maldwyn Harriers</v>
      </c>
    </row>
    <row r="378" spans="1:6" ht="12.75" x14ac:dyDescent="0.2">
      <c r="A378" s="24" t="str">
        <f ca="1">C366</f>
        <v>U17M Shot</v>
      </c>
      <c r="B378" s="9">
        <f ca="1">IFERROR(__xludf.DUMMYFUNCTION("""COMPUTED_VALUE"""),66)</f>
        <v>66</v>
      </c>
      <c r="C378" s="9"/>
      <c r="D378" s="9" t="str">
        <f ca="1">IFERROR(__xludf.DUMMYFUNCTION("""COMPUTED_VALUE"""),"U17")</f>
        <v>U17</v>
      </c>
      <c r="E378" s="9" t="str">
        <f ca="1">IFERROR(__xludf.DUMMYFUNCTION("""COMPUTED_VALUE"""),"M")</f>
        <v>M</v>
      </c>
      <c r="F378" s="11" t="str">
        <f ca="1">IFERROR(__xludf.DUMMYFUNCTION("""COMPUTED_VALUE"""),"Maldwyn Harriers")</f>
        <v>Maldwyn Harriers</v>
      </c>
    </row>
    <row r="380" spans="1:6" ht="12.75" x14ac:dyDescent="0.2">
      <c r="A380" s="19">
        <v>28</v>
      </c>
      <c r="B380" s="6"/>
      <c r="C380" s="6" t="str">
        <f ca="1">IFERROR(__xludf.DUMMYFUNCTION("query(Events!$X$5:$Z888, ""select Z where X contains '"" &amp; A380 &amp; ""'"", 0)"),"U17W 100m")</f>
        <v>U17W 100m</v>
      </c>
      <c r="D380" s="6" t="str">
        <f t="shared" ref="D380:E380" ca="1" si="27">D381</f>
        <v>U17</v>
      </c>
      <c r="E380" s="6" t="str">
        <f t="shared" ca="1" si="27"/>
        <v>W</v>
      </c>
      <c r="F380" s="20"/>
    </row>
    <row r="381" spans="1:6" ht="12.75" x14ac:dyDescent="0.2">
      <c r="A381" s="21" t="str">
        <f ca="1">C380</f>
        <v>U17W 100m</v>
      </c>
      <c r="B381" s="5">
        <f ca="1">IFERROR(__xludf.DUMMYFUNCTION("query('1 Wrekin'!$B:$G, ""select B,C,D,E,F where G contains '"" &amp; $C380 &amp; ""'"", 0)"),1)</f>
        <v>1</v>
      </c>
      <c r="C381" s="5"/>
      <c r="D381" s="5" t="str">
        <f ca="1">IFERROR(__xludf.DUMMYFUNCTION("""COMPUTED_VALUE"""),"U17")</f>
        <v>U17</v>
      </c>
      <c r="E381" s="5" t="str">
        <f ca="1">IFERROR(__xludf.DUMMYFUNCTION("""COMPUTED_VALUE"""),"W")</f>
        <v>W</v>
      </c>
      <c r="F381" s="7" t="str">
        <f ca="1">IFERROR(__xludf.DUMMYFUNCTION("""COMPUTED_VALUE"""),"Wrekin Harriers")</f>
        <v>Wrekin Harriers</v>
      </c>
    </row>
    <row r="382" spans="1:6" ht="12.75" x14ac:dyDescent="0.2">
      <c r="A382" s="22" t="str">
        <f ca="1">C380</f>
        <v>U17W 100m</v>
      </c>
      <c r="B382" s="13">
        <f ca="1">IFERROR(__xludf.DUMMYFUNCTION("""COMPUTED_VALUE"""),11)</f>
        <v>11</v>
      </c>
      <c r="C382" s="13"/>
      <c r="D382" s="13" t="str">
        <f ca="1">IFERROR(__xludf.DUMMYFUNCTION("""COMPUTED_VALUE"""),"U17")</f>
        <v>U17</v>
      </c>
      <c r="E382" s="13" t="str">
        <f ca="1">IFERROR(__xludf.DUMMYFUNCTION("""COMPUTED_VALUE"""),"W")</f>
        <v>W</v>
      </c>
      <c r="F382" s="15" t="str">
        <f ca="1">IFERROR(__xludf.DUMMYFUNCTION("""COMPUTED_VALUE"""),"Wrekin Harriers")</f>
        <v>Wrekin Harriers</v>
      </c>
    </row>
    <row r="383" spans="1:6" ht="12.75" x14ac:dyDescent="0.2">
      <c r="A383" s="23" t="str">
        <f ca="1">C380</f>
        <v>U17W 100m</v>
      </c>
      <c r="B383" s="1">
        <f ca="1">IFERROR(__xludf.DUMMYFUNCTION("query('2 Oswestry'!$B:$G, ""select B,C,D,E,F where G contains '"" &amp; $C380 &amp; ""'"", 0)"),2)</f>
        <v>2</v>
      </c>
      <c r="C383" s="1" t="str">
        <f ca="1">IFERROR(__xludf.DUMMYFUNCTION("""COMPUTED_VALUE"""),"Kate Hotchkiss")</f>
        <v>Kate Hotchkiss</v>
      </c>
      <c r="D383" s="1" t="str">
        <f ca="1">IFERROR(__xludf.DUMMYFUNCTION("""COMPUTED_VALUE"""),"U17")</f>
        <v>U17</v>
      </c>
      <c r="E383" s="1" t="str">
        <f ca="1">IFERROR(__xludf.DUMMYFUNCTION("""COMPUTED_VALUE"""),"W")</f>
        <v>W</v>
      </c>
      <c r="F383" s="18" t="str">
        <f ca="1">IFERROR(__xludf.DUMMYFUNCTION("""COMPUTED_VALUE"""),"Oswestry Olympians")</f>
        <v>Oswestry Olympians</v>
      </c>
    </row>
    <row r="384" spans="1:6" ht="12.75" x14ac:dyDescent="0.2">
      <c r="A384" s="22" t="str">
        <f ca="1">C380</f>
        <v>U17W 100m</v>
      </c>
      <c r="B384" s="13">
        <f ca="1">IFERROR(__xludf.DUMMYFUNCTION("""COMPUTED_VALUE"""),22)</f>
        <v>22</v>
      </c>
      <c r="C384" s="13" t="str">
        <f ca="1">IFERROR(__xludf.DUMMYFUNCTION("""COMPUTED_VALUE"""),"Rebecca Tinsley")</f>
        <v>Rebecca Tinsley</v>
      </c>
      <c r="D384" s="13" t="str">
        <f ca="1">IFERROR(__xludf.DUMMYFUNCTION("""COMPUTED_VALUE"""),"U17")</f>
        <v>U17</v>
      </c>
      <c r="E384" s="13" t="str">
        <f ca="1">IFERROR(__xludf.DUMMYFUNCTION("""COMPUTED_VALUE"""),"W")</f>
        <v>W</v>
      </c>
      <c r="F384" s="15" t="str">
        <f ca="1">IFERROR(__xludf.DUMMYFUNCTION("""COMPUTED_VALUE"""),"Oswestry Olympians")</f>
        <v>Oswestry Olympians</v>
      </c>
    </row>
    <row r="385" spans="1:6" ht="12.75" x14ac:dyDescent="0.2">
      <c r="A385" s="23" t="str">
        <f ca="1">C380</f>
        <v>U17W 100m</v>
      </c>
      <c r="B385" s="1">
        <f ca="1">IFERROR(__xludf.DUMMYFUNCTION("query('3 Shrewsbury'!$B:$G, ""select B,C,D,E,F where G contains '"" &amp; $C380 &amp; ""'"", 0)"),3)</f>
        <v>3</v>
      </c>
      <c r="C385" s="1" t="str">
        <f ca="1">IFERROR(__xludf.DUMMYFUNCTION("""COMPUTED_VALUE"""),"Menna Pugsley")</f>
        <v>Menna Pugsley</v>
      </c>
      <c r="D385" s="1" t="str">
        <f ca="1">IFERROR(__xludf.DUMMYFUNCTION("""COMPUTED_VALUE"""),"U17")</f>
        <v>U17</v>
      </c>
      <c r="E385" s="1" t="str">
        <f ca="1">IFERROR(__xludf.DUMMYFUNCTION("""COMPUTED_VALUE"""),"W")</f>
        <v>W</v>
      </c>
      <c r="F385" s="18" t="str">
        <f ca="1">IFERROR(__xludf.DUMMYFUNCTION("""COMPUTED_VALUE"""),"Shrewsbury AC")</f>
        <v>Shrewsbury AC</v>
      </c>
    </row>
    <row r="386" spans="1:6" ht="12.75" x14ac:dyDescent="0.2">
      <c r="A386" s="22" t="str">
        <f ca="1">C380</f>
        <v>U17W 100m</v>
      </c>
      <c r="B386" s="13">
        <f ca="1">IFERROR(__xludf.DUMMYFUNCTION("""COMPUTED_VALUE"""),33)</f>
        <v>33</v>
      </c>
      <c r="C386" s="13" t="str">
        <f ca="1">IFERROR(__xludf.DUMMYFUNCTION("""COMPUTED_VALUE"""),"Lucie Houlston")</f>
        <v>Lucie Houlston</v>
      </c>
      <c r="D386" s="13" t="str">
        <f ca="1">IFERROR(__xludf.DUMMYFUNCTION("""COMPUTED_VALUE"""),"U17")</f>
        <v>U17</v>
      </c>
      <c r="E386" s="13" t="str">
        <f ca="1">IFERROR(__xludf.DUMMYFUNCTION("""COMPUTED_VALUE"""),"W")</f>
        <v>W</v>
      </c>
      <c r="F386" s="15" t="str">
        <f ca="1">IFERROR(__xludf.DUMMYFUNCTION("""COMPUTED_VALUE"""),"Shrewsbury AC")</f>
        <v>Shrewsbury AC</v>
      </c>
    </row>
    <row r="387" spans="1:6" ht="12.75" x14ac:dyDescent="0.2">
      <c r="A387" s="23" t="str">
        <f ca="1">C380</f>
        <v>U17W 100m</v>
      </c>
      <c r="B387" s="1">
        <f ca="1">IFERROR(__xludf.DUMMYFUNCTION("query('4 Telford'!$B:$G, ""select B,C,D,E,F where G contains '"" &amp; $C380 &amp; ""'"", 0)"),4)</f>
        <v>4</v>
      </c>
      <c r="C387" s="1" t="str">
        <f ca="1">IFERROR(__xludf.DUMMYFUNCTION("""COMPUTED_VALUE"""),"Kaci-lee Jesson")</f>
        <v>Kaci-lee Jesson</v>
      </c>
      <c r="D387" s="1" t="str">
        <f ca="1">IFERROR(__xludf.DUMMYFUNCTION("""COMPUTED_VALUE"""),"U17")</f>
        <v>U17</v>
      </c>
      <c r="E387" s="1" t="str">
        <f ca="1">IFERROR(__xludf.DUMMYFUNCTION("""COMPUTED_VALUE"""),"W")</f>
        <v>W</v>
      </c>
      <c r="F387" s="18" t="str">
        <f ca="1">IFERROR(__xludf.DUMMYFUNCTION("""COMPUTED_VALUE"""),"Telford AC")</f>
        <v>Telford AC</v>
      </c>
    </row>
    <row r="388" spans="1:6" ht="12.75" x14ac:dyDescent="0.2">
      <c r="A388" s="22" t="str">
        <f ca="1">C380</f>
        <v>U17W 100m</v>
      </c>
      <c r="B388" s="13">
        <f ca="1">IFERROR(__xludf.DUMMYFUNCTION("""COMPUTED_VALUE"""),44)</f>
        <v>44</v>
      </c>
      <c r="C388" s="13" t="str">
        <f ca="1">IFERROR(__xludf.DUMMYFUNCTION("""COMPUTED_VALUE"""),"Grace Gray")</f>
        <v>Grace Gray</v>
      </c>
      <c r="D388" s="13" t="str">
        <f ca="1">IFERROR(__xludf.DUMMYFUNCTION("""COMPUTED_VALUE"""),"U17")</f>
        <v>U17</v>
      </c>
      <c r="E388" s="13" t="str">
        <f ca="1">IFERROR(__xludf.DUMMYFUNCTION("""COMPUTED_VALUE"""),"W")</f>
        <v>W</v>
      </c>
      <c r="F388" s="15" t="str">
        <f ca="1">IFERROR(__xludf.DUMMYFUNCTION("""COMPUTED_VALUE"""),"Telford AC")</f>
        <v>Telford AC</v>
      </c>
    </row>
    <row r="389" spans="1:6" ht="12.75" x14ac:dyDescent="0.2">
      <c r="A389" s="23" t="str">
        <f ca="1">C380</f>
        <v>U17W 100m</v>
      </c>
      <c r="B389" s="1">
        <f ca="1">IFERROR(__xludf.DUMMYFUNCTION("query('5 Wenlock'!$B:$G, ""select B,C,D,E,F where G contains '"" &amp; $C380 &amp; ""'"", 0)"),5)</f>
        <v>5</v>
      </c>
      <c r="C389" s="1" t="str">
        <f ca="1">IFERROR(__xludf.DUMMYFUNCTION("""COMPUTED_VALUE"""),"Lucy Ockendon")</f>
        <v>Lucy Ockendon</v>
      </c>
      <c r="D389" s="1" t="str">
        <f ca="1">IFERROR(__xludf.DUMMYFUNCTION("""COMPUTED_VALUE"""),"U17")</f>
        <v>U17</v>
      </c>
      <c r="E389" s="1" t="str">
        <f ca="1">IFERROR(__xludf.DUMMYFUNCTION("""COMPUTED_VALUE"""),"W")</f>
        <v>W</v>
      </c>
      <c r="F389" s="18" t="str">
        <f ca="1">IFERROR(__xludf.DUMMYFUNCTION("""COMPUTED_VALUE"""),"Wenlock Olympians")</f>
        <v>Wenlock Olympians</v>
      </c>
    </row>
    <row r="390" spans="1:6" ht="12.75" x14ac:dyDescent="0.2">
      <c r="A390" s="22" t="str">
        <f ca="1">C380</f>
        <v>U17W 100m</v>
      </c>
      <c r="B390" s="13">
        <f ca="1">IFERROR(__xludf.DUMMYFUNCTION("""COMPUTED_VALUE"""),55)</f>
        <v>55</v>
      </c>
      <c r="C390" s="13" t="str">
        <f ca="1">IFERROR(__xludf.DUMMYFUNCTION("""COMPUTED_VALUE"""),"Holly Worthington")</f>
        <v>Holly Worthington</v>
      </c>
      <c r="D390" s="13" t="str">
        <f ca="1">IFERROR(__xludf.DUMMYFUNCTION("""COMPUTED_VALUE"""),"U17")</f>
        <v>U17</v>
      </c>
      <c r="E390" s="13" t="str">
        <f ca="1">IFERROR(__xludf.DUMMYFUNCTION("""COMPUTED_VALUE"""),"W")</f>
        <v>W</v>
      </c>
      <c r="F390" s="15" t="str">
        <f ca="1">IFERROR(__xludf.DUMMYFUNCTION("""COMPUTED_VALUE"""),"Wenlock Olympians")</f>
        <v>Wenlock Olympians</v>
      </c>
    </row>
    <row r="391" spans="1:6" ht="12.75" x14ac:dyDescent="0.2">
      <c r="A391" s="23" t="str">
        <f ca="1">C380</f>
        <v>U17W 100m</v>
      </c>
      <c r="B391" s="1">
        <f ca="1">IFERROR(__xludf.DUMMYFUNCTION("query('6 Maldwyn'!$B:$G, ""select B,C,D,E,F where G contains '"" &amp; $C380 &amp; ""'"", 0)"),6)</f>
        <v>6</v>
      </c>
      <c r="C391" s="1"/>
      <c r="D391" s="1" t="str">
        <f ca="1">IFERROR(__xludf.DUMMYFUNCTION("""COMPUTED_VALUE"""),"U17")</f>
        <v>U17</v>
      </c>
      <c r="E391" s="1" t="str">
        <f ca="1">IFERROR(__xludf.DUMMYFUNCTION("""COMPUTED_VALUE"""),"W")</f>
        <v>W</v>
      </c>
      <c r="F391" s="18" t="str">
        <f ca="1">IFERROR(__xludf.DUMMYFUNCTION("""COMPUTED_VALUE"""),"Maldwyn Harriers")</f>
        <v>Maldwyn Harriers</v>
      </c>
    </row>
    <row r="392" spans="1:6" ht="12.75" x14ac:dyDescent="0.2">
      <c r="A392" s="24" t="str">
        <f ca="1">C380</f>
        <v>U17W 100m</v>
      </c>
      <c r="B392" s="9">
        <f ca="1">IFERROR(__xludf.DUMMYFUNCTION("""COMPUTED_VALUE"""),66)</f>
        <v>66</v>
      </c>
      <c r="C392" s="9"/>
      <c r="D392" s="9" t="str">
        <f ca="1">IFERROR(__xludf.DUMMYFUNCTION("""COMPUTED_VALUE"""),"U17")</f>
        <v>U17</v>
      </c>
      <c r="E392" s="9" t="str">
        <f ca="1">IFERROR(__xludf.DUMMYFUNCTION("""COMPUTED_VALUE"""),"W")</f>
        <v>W</v>
      </c>
      <c r="F392" s="11" t="str">
        <f ca="1">IFERROR(__xludf.DUMMYFUNCTION("""COMPUTED_VALUE"""),"Maldwyn Harriers")</f>
        <v>Maldwyn Harriers</v>
      </c>
    </row>
    <row r="394" spans="1:6" ht="12.75" x14ac:dyDescent="0.2">
      <c r="A394" s="19">
        <v>29</v>
      </c>
      <c r="B394" s="6"/>
      <c r="C394" s="6" t="str">
        <f ca="1">IFERROR(__xludf.DUMMYFUNCTION("query(Events!$X$5:$Z888, ""select Z where X contains '"" &amp; A394 &amp; ""'"", 0)"),"U17W 800m")</f>
        <v>U17W 800m</v>
      </c>
      <c r="D394" s="6" t="str">
        <f t="shared" ref="D394:E394" ca="1" si="28">D395</f>
        <v>U17</v>
      </c>
      <c r="E394" s="6" t="str">
        <f t="shared" ca="1" si="28"/>
        <v>W</v>
      </c>
      <c r="F394" s="20"/>
    </row>
    <row r="395" spans="1:6" ht="12.75" x14ac:dyDescent="0.2">
      <c r="A395" s="21" t="str">
        <f ca="1">C394</f>
        <v>U17W 800m</v>
      </c>
      <c r="B395" s="5">
        <f ca="1">IFERROR(__xludf.DUMMYFUNCTION("query('1 Wrekin'!$B:$G, ""select B,C,D,E,F where G contains '"" &amp; $C394 &amp; ""'"", 0)"),1)</f>
        <v>1</v>
      </c>
      <c r="C395" s="5" t="str">
        <f ca="1">IFERROR(__xludf.DUMMYFUNCTION("""COMPUTED_VALUE"""),"Amelia Edge")</f>
        <v>Amelia Edge</v>
      </c>
      <c r="D395" s="5" t="str">
        <f ca="1">IFERROR(__xludf.DUMMYFUNCTION("""COMPUTED_VALUE"""),"U17")</f>
        <v>U17</v>
      </c>
      <c r="E395" s="5" t="str">
        <f ca="1">IFERROR(__xludf.DUMMYFUNCTION("""COMPUTED_VALUE"""),"W")</f>
        <v>W</v>
      </c>
      <c r="F395" s="7" t="str">
        <f ca="1">IFERROR(__xludf.DUMMYFUNCTION("""COMPUTED_VALUE"""),"Wrekin Harriers")</f>
        <v>Wrekin Harriers</v>
      </c>
    </row>
    <row r="396" spans="1:6" ht="12.75" x14ac:dyDescent="0.2">
      <c r="A396" s="22" t="str">
        <f ca="1">C394</f>
        <v>U17W 800m</v>
      </c>
      <c r="B396" s="13">
        <f ca="1">IFERROR(__xludf.DUMMYFUNCTION("""COMPUTED_VALUE"""),11)</f>
        <v>11</v>
      </c>
      <c r="C396" s="13"/>
      <c r="D396" s="13" t="str">
        <f ca="1">IFERROR(__xludf.DUMMYFUNCTION("""COMPUTED_VALUE"""),"U17")</f>
        <v>U17</v>
      </c>
      <c r="E396" s="13" t="str">
        <f ca="1">IFERROR(__xludf.DUMMYFUNCTION("""COMPUTED_VALUE"""),"W")</f>
        <v>W</v>
      </c>
      <c r="F396" s="15" t="str">
        <f ca="1">IFERROR(__xludf.DUMMYFUNCTION("""COMPUTED_VALUE"""),"Wrekin Harriers")</f>
        <v>Wrekin Harriers</v>
      </c>
    </row>
    <row r="397" spans="1:6" ht="12.75" x14ac:dyDescent="0.2">
      <c r="A397" s="23" t="str">
        <f ca="1">C394</f>
        <v>U17W 800m</v>
      </c>
      <c r="B397" s="1">
        <f ca="1">IFERROR(__xludf.DUMMYFUNCTION("query('2 Oswestry'!$B:$G, ""select B,C,D,E,F where G contains '"" &amp; $C394 &amp; ""'"", 0)"),2)</f>
        <v>2</v>
      </c>
      <c r="C397" s="1" t="str">
        <f ca="1">IFERROR(__xludf.DUMMYFUNCTION("""COMPUTED_VALUE"""),"Kate Hotchkiss")</f>
        <v>Kate Hotchkiss</v>
      </c>
      <c r="D397" s="1" t="str">
        <f ca="1">IFERROR(__xludf.DUMMYFUNCTION("""COMPUTED_VALUE"""),"U17")</f>
        <v>U17</v>
      </c>
      <c r="E397" s="1" t="str">
        <f ca="1">IFERROR(__xludf.DUMMYFUNCTION("""COMPUTED_VALUE"""),"W")</f>
        <v>W</v>
      </c>
      <c r="F397" s="18" t="str">
        <f ca="1">IFERROR(__xludf.DUMMYFUNCTION("""COMPUTED_VALUE"""),"Oswestry Olympians")</f>
        <v>Oswestry Olympians</v>
      </c>
    </row>
    <row r="398" spans="1:6" ht="12.75" x14ac:dyDescent="0.2">
      <c r="A398" s="22" t="str">
        <f ca="1">C394</f>
        <v>U17W 800m</v>
      </c>
      <c r="B398" s="13">
        <f ca="1">IFERROR(__xludf.DUMMYFUNCTION("""COMPUTED_VALUE"""),22)</f>
        <v>22</v>
      </c>
      <c r="C398" s="13"/>
      <c r="D398" s="13" t="str">
        <f ca="1">IFERROR(__xludf.DUMMYFUNCTION("""COMPUTED_VALUE"""),"U17")</f>
        <v>U17</v>
      </c>
      <c r="E398" s="13" t="str">
        <f ca="1">IFERROR(__xludf.DUMMYFUNCTION("""COMPUTED_VALUE"""),"W")</f>
        <v>W</v>
      </c>
      <c r="F398" s="15" t="str">
        <f ca="1">IFERROR(__xludf.DUMMYFUNCTION("""COMPUTED_VALUE"""),"Oswestry Olympians")</f>
        <v>Oswestry Olympians</v>
      </c>
    </row>
    <row r="399" spans="1:6" ht="12.75" x14ac:dyDescent="0.2">
      <c r="A399" s="23" t="str">
        <f ca="1">C394</f>
        <v>U17W 800m</v>
      </c>
      <c r="B399" s="1">
        <f ca="1">IFERROR(__xludf.DUMMYFUNCTION("query('3 Shrewsbury'!$B:$G, ""select B,C,D,E,F where G contains '"" &amp; $C394 &amp; ""'"", 0)"),3)</f>
        <v>3</v>
      </c>
      <c r="C399" s="1" t="str">
        <f ca="1">IFERROR(__xludf.DUMMYFUNCTION("""COMPUTED_VALUE"""),"Ellie Williams")</f>
        <v>Ellie Williams</v>
      </c>
      <c r="D399" s="1" t="str">
        <f ca="1">IFERROR(__xludf.DUMMYFUNCTION("""COMPUTED_VALUE"""),"U17")</f>
        <v>U17</v>
      </c>
      <c r="E399" s="1" t="str">
        <f ca="1">IFERROR(__xludf.DUMMYFUNCTION("""COMPUTED_VALUE"""),"W")</f>
        <v>W</v>
      </c>
      <c r="F399" s="18" t="str">
        <f ca="1">IFERROR(__xludf.DUMMYFUNCTION("""COMPUTED_VALUE"""),"Shrewsbury AC")</f>
        <v>Shrewsbury AC</v>
      </c>
    </row>
    <row r="400" spans="1:6" ht="12.75" x14ac:dyDescent="0.2">
      <c r="A400" s="22" t="str">
        <f ca="1">C394</f>
        <v>U17W 800m</v>
      </c>
      <c r="B400" s="13">
        <f ca="1">IFERROR(__xludf.DUMMYFUNCTION("""COMPUTED_VALUE"""),33)</f>
        <v>33</v>
      </c>
      <c r="C400" s="13"/>
      <c r="D400" s="13" t="str">
        <f ca="1">IFERROR(__xludf.DUMMYFUNCTION("""COMPUTED_VALUE"""),"U17")</f>
        <v>U17</v>
      </c>
      <c r="E400" s="13" t="str">
        <f ca="1">IFERROR(__xludf.DUMMYFUNCTION("""COMPUTED_VALUE"""),"W")</f>
        <v>W</v>
      </c>
      <c r="F400" s="15" t="str">
        <f ca="1">IFERROR(__xludf.DUMMYFUNCTION("""COMPUTED_VALUE"""),"Shrewsbury AC")</f>
        <v>Shrewsbury AC</v>
      </c>
    </row>
    <row r="401" spans="1:6" ht="12.75" x14ac:dyDescent="0.2">
      <c r="A401" s="23" t="str">
        <f ca="1">C394</f>
        <v>U17W 800m</v>
      </c>
      <c r="B401" s="1">
        <f ca="1">IFERROR(__xludf.DUMMYFUNCTION("query('4 Telford'!$B:$G, ""select B,C,D,E,F where G contains '"" &amp; $C394 &amp; ""'"", 0)"),4)</f>
        <v>4</v>
      </c>
      <c r="C401" s="1" t="str">
        <f ca="1">IFERROR(__xludf.DUMMYFUNCTION("""COMPUTED_VALUE"""),"Zoe Asquith")</f>
        <v>Zoe Asquith</v>
      </c>
      <c r="D401" s="1" t="str">
        <f ca="1">IFERROR(__xludf.DUMMYFUNCTION("""COMPUTED_VALUE"""),"U17")</f>
        <v>U17</v>
      </c>
      <c r="E401" s="1" t="str">
        <f ca="1">IFERROR(__xludf.DUMMYFUNCTION("""COMPUTED_VALUE"""),"W")</f>
        <v>W</v>
      </c>
      <c r="F401" s="18" t="str">
        <f ca="1">IFERROR(__xludf.DUMMYFUNCTION("""COMPUTED_VALUE"""),"Telford AC")</f>
        <v>Telford AC</v>
      </c>
    </row>
    <row r="402" spans="1:6" ht="12.75" x14ac:dyDescent="0.2">
      <c r="A402" s="22" t="str">
        <f ca="1">C394</f>
        <v>U17W 800m</v>
      </c>
      <c r="B402" s="13">
        <f ca="1">IFERROR(__xludf.DUMMYFUNCTION("""COMPUTED_VALUE"""),44)</f>
        <v>44</v>
      </c>
      <c r="C402" s="13" t="str">
        <f ca="1">IFERROR(__xludf.DUMMYFUNCTION("""COMPUTED_VALUE"""),"Aimee Jarrett")</f>
        <v>Aimee Jarrett</v>
      </c>
      <c r="D402" s="13" t="str">
        <f ca="1">IFERROR(__xludf.DUMMYFUNCTION("""COMPUTED_VALUE"""),"U17")</f>
        <v>U17</v>
      </c>
      <c r="E402" s="13" t="str">
        <f ca="1">IFERROR(__xludf.DUMMYFUNCTION("""COMPUTED_VALUE"""),"W")</f>
        <v>W</v>
      </c>
      <c r="F402" s="15" t="str">
        <f ca="1">IFERROR(__xludf.DUMMYFUNCTION("""COMPUTED_VALUE"""),"Telford AC")</f>
        <v>Telford AC</v>
      </c>
    </row>
    <row r="403" spans="1:6" ht="12.75" x14ac:dyDescent="0.2">
      <c r="A403" s="23" t="str">
        <f ca="1">C394</f>
        <v>U17W 800m</v>
      </c>
      <c r="B403" s="1">
        <f ca="1">IFERROR(__xludf.DUMMYFUNCTION("query('5 Wenlock'!$B:$G, ""select B,C,D,E,F where G contains '"" &amp; $C394 &amp; ""'"", 0)"),5)</f>
        <v>5</v>
      </c>
      <c r="C403" s="1" t="str">
        <f ca="1">IFERROR(__xludf.DUMMYFUNCTION("""COMPUTED_VALUE"""),"Lucy Ockenden")</f>
        <v>Lucy Ockenden</v>
      </c>
      <c r="D403" s="1" t="str">
        <f ca="1">IFERROR(__xludf.DUMMYFUNCTION("""COMPUTED_VALUE"""),"U17")</f>
        <v>U17</v>
      </c>
      <c r="E403" s="1" t="str">
        <f ca="1">IFERROR(__xludf.DUMMYFUNCTION("""COMPUTED_VALUE"""),"W")</f>
        <v>W</v>
      </c>
      <c r="F403" s="18" t="str">
        <f ca="1">IFERROR(__xludf.DUMMYFUNCTION("""COMPUTED_VALUE"""),"Wenlock Olympians")</f>
        <v>Wenlock Olympians</v>
      </c>
    </row>
    <row r="404" spans="1:6" ht="12.75" x14ac:dyDescent="0.2">
      <c r="A404" s="22" t="str">
        <f ca="1">C394</f>
        <v>U17W 800m</v>
      </c>
      <c r="B404" s="13">
        <f ca="1">IFERROR(__xludf.DUMMYFUNCTION("""COMPUTED_VALUE"""),55)</f>
        <v>55</v>
      </c>
      <c r="C404" s="13"/>
      <c r="D404" s="13" t="str">
        <f ca="1">IFERROR(__xludf.DUMMYFUNCTION("""COMPUTED_VALUE"""),"U17")</f>
        <v>U17</v>
      </c>
      <c r="E404" s="13" t="str">
        <f ca="1">IFERROR(__xludf.DUMMYFUNCTION("""COMPUTED_VALUE"""),"W")</f>
        <v>W</v>
      </c>
      <c r="F404" s="15" t="str">
        <f ca="1">IFERROR(__xludf.DUMMYFUNCTION("""COMPUTED_VALUE"""),"Wenlock Olympians")</f>
        <v>Wenlock Olympians</v>
      </c>
    </row>
    <row r="405" spans="1:6" ht="12.75" x14ac:dyDescent="0.2">
      <c r="A405" s="23" t="str">
        <f ca="1">C394</f>
        <v>U17W 800m</v>
      </c>
      <c r="B405" s="1">
        <f ca="1">IFERROR(__xludf.DUMMYFUNCTION("query('6 Maldwyn'!$B:$G, ""select B,C,D,E,F where G contains '"" &amp; $C394 &amp; ""'"", 0)"),6)</f>
        <v>6</v>
      </c>
      <c r="C405" s="1"/>
      <c r="D405" s="1" t="str">
        <f ca="1">IFERROR(__xludf.DUMMYFUNCTION("""COMPUTED_VALUE"""),"U17")</f>
        <v>U17</v>
      </c>
      <c r="E405" s="1" t="str">
        <f ca="1">IFERROR(__xludf.DUMMYFUNCTION("""COMPUTED_VALUE"""),"W")</f>
        <v>W</v>
      </c>
      <c r="F405" s="18" t="str">
        <f ca="1">IFERROR(__xludf.DUMMYFUNCTION("""COMPUTED_VALUE"""),"Maldwyn Harriers")</f>
        <v>Maldwyn Harriers</v>
      </c>
    </row>
    <row r="406" spans="1:6" ht="12.75" x14ac:dyDescent="0.2">
      <c r="A406" s="24" t="str">
        <f ca="1">C394</f>
        <v>U17W 800m</v>
      </c>
      <c r="B406" s="9">
        <f ca="1">IFERROR(__xludf.DUMMYFUNCTION("""COMPUTED_VALUE"""),66)</f>
        <v>66</v>
      </c>
      <c r="C406" s="9"/>
      <c r="D406" s="9" t="str">
        <f ca="1">IFERROR(__xludf.DUMMYFUNCTION("""COMPUTED_VALUE"""),"U17")</f>
        <v>U17</v>
      </c>
      <c r="E406" s="9" t="str">
        <f ca="1">IFERROR(__xludf.DUMMYFUNCTION("""COMPUTED_VALUE"""),"W")</f>
        <v>W</v>
      </c>
      <c r="F406" s="11" t="str">
        <f ca="1">IFERROR(__xludf.DUMMYFUNCTION("""COMPUTED_VALUE"""),"Maldwyn Harriers")</f>
        <v>Maldwyn Harriers</v>
      </c>
    </row>
    <row r="408" spans="1:6" ht="12.75" x14ac:dyDescent="0.2">
      <c r="A408" s="19">
        <v>30</v>
      </c>
      <c r="B408" s="6"/>
      <c r="C408" s="6" t="str">
        <f ca="1">IFERROR(__xludf.DUMMYFUNCTION("query(Events!$X$5:$Z888, ""select Z where X contains '"" &amp; A408 &amp; ""'"", 0)"),"U17W High Jump")</f>
        <v>U17W High Jump</v>
      </c>
      <c r="D408" s="6" t="str">
        <f t="shared" ref="D408:E408" ca="1" si="29">D409</f>
        <v>U17</v>
      </c>
      <c r="E408" s="6" t="str">
        <f t="shared" ca="1" si="29"/>
        <v>W</v>
      </c>
      <c r="F408" s="20"/>
    </row>
    <row r="409" spans="1:6" ht="12.75" x14ac:dyDescent="0.2">
      <c r="A409" s="21" t="str">
        <f ca="1">C408</f>
        <v>U17W High Jump</v>
      </c>
      <c r="B409" s="5">
        <f ca="1">IFERROR(__xludf.DUMMYFUNCTION("query('1 Wrekin'!$B:$G, ""select B,C,D,E,F where G contains '"" &amp; $C408 &amp; ""'"", 0)"),1)</f>
        <v>1</v>
      </c>
      <c r="C409" s="5" t="str">
        <f ca="1">IFERROR(__xludf.DUMMYFUNCTION("""COMPUTED_VALUE"""),"Amelia Edge")</f>
        <v>Amelia Edge</v>
      </c>
      <c r="D409" s="5" t="str">
        <f ca="1">IFERROR(__xludf.DUMMYFUNCTION("""COMPUTED_VALUE"""),"U17")</f>
        <v>U17</v>
      </c>
      <c r="E409" s="5" t="str">
        <f ca="1">IFERROR(__xludf.DUMMYFUNCTION("""COMPUTED_VALUE"""),"W")</f>
        <v>W</v>
      </c>
      <c r="F409" s="7" t="str">
        <f ca="1">IFERROR(__xludf.DUMMYFUNCTION("""COMPUTED_VALUE"""),"Wrekin Harriers")</f>
        <v>Wrekin Harriers</v>
      </c>
    </row>
    <row r="410" spans="1:6" ht="12.75" x14ac:dyDescent="0.2">
      <c r="A410" s="22" t="str">
        <f ca="1">C408</f>
        <v>U17W High Jump</v>
      </c>
      <c r="B410" s="13">
        <f ca="1">IFERROR(__xludf.DUMMYFUNCTION("""COMPUTED_VALUE"""),11)</f>
        <v>11</v>
      </c>
      <c r="C410" s="13"/>
      <c r="D410" s="13" t="str">
        <f ca="1">IFERROR(__xludf.DUMMYFUNCTION("""COMPUTED_VALUE"""),"U17")</f>
        <v>U17</v>
      </c>
      <c r="E410" s="13" t="str">
        <f ca="1">IFERROR(__xludf.DUMMYFUNCTION("""COMPUTED_VALUE"""),"W")</f>
        <v>W</v>
      </c>
      <c r="F410" s="15" t="str">
        <f ca="1">IFERROR(__xludf.DUMMYFUNCTION("""COMPUTED_VALUE"""),"Wrekin Harriers")</f>
        <v>Wrekin Harriers</v>
      </c>
    </row>
    <row r="411" spans="1:6" ht="12.75" x14ac:dyDescent="0.2">
      <c r="A411" s="23" t="str">
        <f ca="1">C408</f>
        <v>U17W High Jump</v>
      </c>
      <c r="B411" s="1">
        <f ca="1">IFERROR(__xludf.DUMMYFUNCTION("query('2 Oswestry'!$B:$G, ""select B,C,D,E,F where G contains '"" &amp; $C408 &amp; ""'"", 0)"),2)</f>
        <v>2</v>
      </c>
      <c r="C411" s="1"/>
      <c r="D411" s="1" t="str">
        <f ca="1">IFERROR(__xludf.DUMMYFUNCTION("""COMPUTED_VALUE"""),"U17")</f>
        <v>U17</v>
      </c>
      <c r="E411" s="1" t="str">
        <f ca="1">IFERROR(__xludf.DUMMYFUNCTION("""COMPUTED_VALUE"""),"W")</f>
        <v>W</v>
      </c>
      <c r="F411" s="18" t="str">
        <f ca="1">IFERROR(__xludf.DUMMYFUNCTION("""COMPUTED_VALUE"""),"Oswestry Olympians")</f>
        <v>Oswestry Olympians</v>
      </c>
    </row>
    <row r="412" spans="1:6" ht="12.75" x14ac:dyDescent="0.2">
      <c r="A412" s="22" t="str">
        <f ca="1">C408</f>
        <v>U17W High Jump</v>
      </c>
      <c r="B412" s="13">
        <f ca="1">IFERROR(__xludf.DUMMYFUNCTION("""COMPUTED_VALUE"""),22)</f>
        <v>22</v>
      </c>
      <c r="C412" s="13" t="str">
        <f ca="1">IFERROR(__xludf.DUMMYFUNCTION("""COMPUTED_VALUE"""),"Rebecca Tinsley")</f>
        <v>Rebecca Tinsley</v>
      </c>
      <c r="D412" s="13" t="str">
        <f ca="1">IFERROR(__xludf.DUMMYFUNCTION("""COMPUTED_VALUE"""),"U17")</f>
        <v>U17</v>
      </c>
      <c r="E412" s="13" t="str">
        <f ca="1">IFERROR(__xludf.DUMMYFUNCTION("""COMPUTED_VALUE"""),"W")</f>
        <v>W</v>
      </c>
      <c r="F412" s="15" t="str">
        <f ca="1">IFERROR(__xludf.DUMMYFUNCTION("""COMPUTED_VALUE"""),"Oswestry Olympians")</f>
        <v>Oswestry Olympians</v>
      </c>
    </row>
    <row r="413" spans="1:6" ht="12.75" x14ac:dyDescent="0.2">
      <c r="A413" s="23" t="str">
        <f ca="1">C408</f>
        <v>U17W High Jump</v>
      </c>
      <c r="B413" s="1">
        <f ca="1">IFERROR(__xludf.DUMMYFUNCTION("query('3 Shrewsbury'!$B:$G, ""select B,C,D,E,F where G contains '"" &amp; $C408 &amp; ""'"", 0)"),3)</f>
        <v>3</v>
      </c>
      <c r="C413" s="1" t="str">
        <f ca="1">IFERROR(__xludf.DUMMYFUNCTION("""COMPUTED_VALUE"""),"Ellie Williams")</f>
        <v>Ellie Williams</v>
      </c>
      <c r="D413" s="1" t="str">
        <f ca="1">IFERROR(__xludf.DUMMYFUNCTION("""COMPUTED_VALUE"""),"U17")</f>
        <v>U17</v>
      </c>
      <c r="E413" s="1" t="str">
        <f ca="1">IFERROR(__xludf.DUMMYFUNCTION("""COMPUTED_VALUE"""),"W")</f>
        <v>W</v>
      </c>
      <c r="F413" s="18" t="str">
        <f ca="1">IFERROR(__xludf.DUMMYFUNCTION("""COMPUTED_VALUE"""),"Shrewsbury AC")</f>
        <v>Shrewsbury AC</v>
      </c>
    </row>
    <row r="414" spans="1:6" ht="12.75" x14ac:dyDescent="0.2">
      <c r="A414" s="22" t="str">
        <f ca="1">C408</f>
        <v>U17W High Jump</v>
      </c>
      <c r="B414" s="13">
        <f ca="1">IFERROR(__xludf.DUMMYFUNCTION("""COMPUTED_VALUE"""),33)</f>
        <v>33</v>
      </c>
      <c r="C414" s="13" t="str">
        <f ca="1">IFERROR(__xludf.DUMMYFUNCTION("""COMPUTED_VALUE"""),"Maddie Rao")</f>
        <v>Maddie Rao</v>
      </c>
      <c r="D414" s="13" t="str">
        <f ca="1">IFERROR(__xludf.DUMMYFUNCTION("""COMPUTED_VALUE"""),"U17")</f>
        <v>U17</v>
      </c>
      <c r="E414" s="13" t="str">
        <f ca="1">IFERROR(__xludf.DUMMYFUNCTION("""COMPUTED_VALUE"""),"W")</f>
        <v>W</v>
      </c>
      <c r="F414" s="15" t="str">
        <f ca="1">IFERROR(__xludf.DUMMYFUNCTION("""COMPUTED_VALUE"""),"Shrewsbury AC")</f>
        <v>Shrewsbury AC</v>
      </c>
    </row>
    <row r="415" spans="1:6" ht="12.75" x14ac:dyDescent="0.2">
      <c r="A415" s="23" t="str">
        <f ca="1">C408</f>
        <v>U17W High Jump</v>
      </c>
      <c r="B415" s="1">
        <f ca="1">IFERROR(__xludf.DUMMYFUNCTION("query('4 Telford'!$B:$G, ""select B,C,D,E,F where G contains '"" &amp; $C408 &amp; ""'"", 0)"),4)</f>
        <v>4</v>
      </c>
      <c r="C415" s="1" t="str">
        <f ca="1">IFERROR(__xludf.DUMMYFUNCTION("""COMPUTED_VALUE"""),"Grace Gray")</f>
        <v>Grace Gray</v>
      </c>
      <c r="D415" s="1" t="str">
        <f ca="1">IFERROR(__xludf.DUMMYFUNCTION("""COMPUTED_VALUE"""),"U17")</f>
        <v>U17</v>
      </c>
      <c r="E415" s="1" t="str">
        <f ca="1">IFERROR(__xludf.DUMMYFUNCTION("""COMPUTED_VALUE"""),"W")</f>
        <v>W</v>
      </c>
      <c r="F415" s="18" t="str">
        <f ca="1">IFERROR(__xludf.DUMMYFUNCTION("""COMPUTED_VALUE"""),"Telford AC")</f>
        <v>Telford AC</v>
      </c>
    </row>
    <row r="416" spans="1:6" ht="12.75" x14ac:dyDescent="0.2">
      <c r="A416" s="22" t="str">
        <f ca="1">C408</f>
        <v>U17W High Jump</v>
      </c>
      <c r="B416" s="13">
        <f ca="1">IFERROR(__xludf.DUMMYFUNCTION("""COMPUTED_VALUE"""),44)</f>
        <v>44</v>
      </c>
      <c r="C416" s="13"/>
      <c r="D416" s="13" t="str">
        <f ca="1">IFERROR(__xludf.DUMMYFUNCTION("""COMPUTED_VALUE"""),"U17")</f>
        <v>U17</v>
      </c>
      <c r="E416" s="13" t="str">
        <f ca="1">IFERROR(__xludf.DUMMYFUNCTION("""COMPUTED_VALUE"""),"W")</f>
        <v>W</v>
      </c>
      <c r="F416" s="15" t="str">
        <f ca="1">IFERROR(__xludf.DUMMYFUNCTION("""COMPUTED_VALUE"""),"Telford AC")</f>
        <v>Telford AC</v>
      </c>
    </row>
    <row r="417" spans="1:6" ht="12.75" x14ac:dyDescent="0.2">
      <c r="A417" s="23" t="str">
        <f ca="1">C408</f>
        <v>U17W High Jump</v>
      </c>
      <c r="B417" s="1">
        <f ca="1">IFERROR(__xludf.DUMMYFUNCTION("query('5 Wenlock'!$B:$G, ""select B,C,D,E,F where G contains '"" &amp; $C408 &amp; ""'"", 0)"),5)</f>
        <v>5</v>
      </c>
      <c r="C417" s="1" t="str">
        <f ca="1">IFERROR(__xludf.DUMMYFUNCTION("""COMPUTED_VALUE"""),"Holly Worthington")</f>
        <v>Holly Worthington</v>
      </c>
      <c r="D417" s="1" t="str">
        <f ca="1">IFERROR(__xludf.DUMMYFUNCTION("""COMPUTED_VALUE"""),"U17")</f>
        <v>U17</v>
      </c>
      <c r="E417" s="1" t="str">
        <f ca="1">IFERROR(__xludf.DUMMYFUNCTION("""COMPUTED_VALUE"""),"W")</f>
        <v>W</v>
      </c>
      <c r="F417" s="18" t="str">
        <f ca="1">IFERROR(__xludf.DUMMYFUNCTION("""COMPUTED_VALUE"""),"Wenlock Olympians")</f>
        <v>Wenlock Olympians</v>
      </c>
    </row>
    <row r="418" spans="1:6" ht="12.75" x14ac:dyDescent="0.2">
      <c r="A418" s="22" t="str">
        <f ca="1">C408</f>
        <v>U17W High Jump</v>
      </c>
      <c r="B418" s="13">
        <f ca="1">IFERROR(__xludf.DUMMYFUNCTION("""COMPUTED_VALUE"""),55)</f>
        <v>55</v>
      </c>
      <c r="C418" s="13"/>
      <c r="D418" s="13" t="str">
        <f ca="1">IFERROR(__xludf.DUMMYFUNCTION("""COMPUTED_VALUE"""),"U17")</f>
        <v>U17</v>
      </c>
      <c r="E418" s="13" t="str">
        <f ca="1">IFERROR(__xludf.DUMMYFUNCTION("""COMPUTED_VALUE"""),"W")</f>
        <v>W</v>
      </c>
      <c r="F418" s="15" t="str">
        <f ca="1">IFERROR(__xludf.DUMMYFUNCTION("""COMPUTED_VALUE"""),"Wenlock Olympians")</f>
        <v>Wenlock Olympians</v>
      </c>
    </row>
    <row r="419" spans="1:6" ht="12.75" x14ac:dyDescent="0.2">
      <c r="A419" s="23" t="str">
        <f ca="1">C408</f>
        <v>U17W High Jump</v>
      </c>
      <c r="B419" s="1">
        <f ca="1">IFERROR(__xludf.DUMMYFUNCTION("query('6 Maldwyn'!$B:$G, ""select B,C,D,E,F where G contains '"" &amp; $C408 &amp; ""'"", 0)"),6)</f>
        <v>6</v>
      </c>
      <c r="C419" s="1"/>
      <c r="D419" s="1" t="str">
        <f ca="1">IFERROR(__xludf.DUMMYFUNCTION("""COMPUTED_VALUE"""),"U17")</f>
        <v>U17</v>
      </c>
      <c r="E419" s="1" t="str">
        <f ca="1">IFERROR(__xludf.DUMMYFUNCTION("""COMPUTED_VALUE"""),"W")</f>
        <v>W</v>
      </c>
      <c r="F419" s="18" t="str">
        <f ca="1">IFERROR(__xludf.DUMMYFUNCTION("""COMPUTED_VALUE"""),"Maldwyn Harriers")</f>
        <v>Maldwyn Harriers</v>
      </c>
    </row>
    <row r="420" spans="1:6" ht="12.75" x14ac:dyDescent="0.2">
      <c r="A420" s="24" t="str">
        <f ca="1">C408</f>
        <v>U17W High Jump</v>
      </c>
      <c r="B420" s="9">
        <f ca="1">IFERROR(__xludf.DUMMYFUNCTION("""COMPUTED_VALUE"""),66)</f>
        <v>66</v>
      </c>
      <c r="C420" s="9"/>
      <c r="D420" s="9" t="str">
        <f ca="1">IFERROR(__xludf.DUMMYFUNCTION("""COMPUTED_VALUE"""),"U17")</f>
        <v>U17</v>
      </c>
      <c r="E420" s="9" t="str">
        <f ca="1">IFERROR(__xludf.DUMMYFUNCTION("""COMPUTED_VALUE"""),"W")</f>
        <v>W</v>
      </c>
      <c r="F420" s="11" t="str">
        <f ca="1">IFERROR(__xludf.DUMMYFUNCTION("""COMPUTED_VALUE"""),"Maldwyn Harriers")</f>
        <v>Maldwyn Harriers</v>
      </c>
    </row>
    <row r="421" spans="1:6" ht="12.75" x14ac:dyDescent="0.2">
      <c r="A421" s="1"/>
      <c r="B421" s="1"/>
      <c r="C421" s="1"/>
      <c r="D421" s="1"/>
      <c r="E421" s="1"/>
      <c r="F421" s="1"/>
    </row>
    <row r="422" spans="1:6" ht="12.75" x14ac:dyDescent="0.2">
      <c r="A422" s="19">
        <v>31</v>
      </c>
      <c r="B422" s="6"/>
      <c r="C422" s="6" t="str">
        <f ca="1">IFERROR(__xludf.DUMMYFUNCTION("query(Events!$X$5:$Z888, ""select Z where X contains '"" &amp; A422 &amp; ""'"", 0)"),"U17W Shot")</f>
        <v>U17W Shot</v>
      </c>
      <c r="D422" s="6" t="str">
        <f t="shared" ref="D422:E422" ca="1" si="30">D423</f>
        <v>U17</v>
      </c>
      <c r="E422" s="6" t="str">
        <f t="shared" ca="1" si="30"/>
        <v>W</v>
      </c>
      <c r="F422" s="20"/>
    </row>
    <row r="423" spans="1:6" ht="12.75" x14ac:dyDescent="0.2">
      <c r="A423" s="21" t="str">
        <f ca="1">C422</f>
        <v>U17W Shot</v>
      </c>
      <c r="B423" s="5">
        <f ca="1">IFERROR(__xludf.DUMMYFUNCTION("query('1 Wrekin'!$B:$G, ""select B,C,D,E,F where G contains '"" &amp; $C422 &amp; ""'"", 0)"),1)</f>
        <v>1</v>
      </c>
      <c r="C423" s="5"/>
      <c r="D423" s="5" t="str">
        <f ca="1">IFERROR(__xludf.DUMMYFUNCTION("""COMPUTED_VALUE"""),"U17")</f>
        <v>U17</v>
      </c>
      <c r="E423" s="5" t="str">
        <f ca="1">IFERROR(__xludf.DUMMYFUNCTION("""COMPUTED_VALUE"""),"W")</f>
        <v>W</v>
      </c>
      <c r="F423" s="7" t="str">
        <f ca="1">IFERROR(__xludf.DUMMYFUNCTION("""COMPUTED_VALUE"""),"Wrekin Harriers")</f>
        <v>Wrekin Harriers</v>
      </c>
    </row>
    <row r="424" spans="1:6" ht="12.75" x14ac:dyDescent="0.2">
      <c r="A424" s="22" t="str">
        <f ca="1">C422</f>
        <v>U17W Shot</v>
      </c>
      <c r="B424" s="13">
        <f ca="1">IFERROR(__xludf.DUMMYFUNCTION("""COMPUTED_VALUE"""),11)</f>
        <v>11</v>
      </c>
      <c r="C424" s="13"/>
      <c r="D424" s="13" t="str">
        <f ca="1">IFERROR(__xludf.DUMMYFUNCTION("""COMPUTED_VALUE"""),"U17")</f>
        <v>U17</v>
      </c>
      <c r="E424" s="13" t="str">
        <f ca="1">IFERROR(__xludf.DUMMYFUNCTION("""COMPUTED_VALUE"""),"W")</f>
        <v>W</v>
      </c>
      <c r="F424" s="15" t="str">
        <f ca="1">IFERROR(__xludf.DUMMYFUNCTION("""COMPUTED_VALUE"""),"Wrekin Harriers")</f>
        <v>Wrekin Harriers</v>
      </c>
    </row>
    <row r="425" spans="1:6" ht="12.75" x14ac:dyDescent="0.2">
      <c r="A425" s="23" t="str">
        <f ca="1">C422</f>
        <v>U17W Shot</v>
      </c>
      <c r="B425" s="1">
        <f ca="1">IFERROR(__xludf.DUMMYFUNCTION("query('2 Oswestry'!$B:$G, ""select B,C,D,E,F where G contains '"" &amp; $C422 &amp; ""'"", 0)"),2)</f>
        <v>2</v>
      </c>
      <c r="C425" s="1" t="str">
        <f ca="1">IFERROR(__xludf.DUMMYFUNCTION("""COMPUTED_VALUE"""),"Kate Hotchkiss")</f>
        <v>Kate Hotchkiss</v>
      </c>
      <c r="D425" s="1" t="str">
        <f ca="1">IFERROR(__xludf.DUMMYFUNCTION("""COMPUTED_VALUE"""),"U17")</f>
        <v>U17</v>
      </c>
      <c r="E425" s="1" t="str">
        <f ca="1">IFERROR(__xludf.DUMMYFUNCTION("""COMPUTED_VALUE"""),"W")</f>
        <v>W</v>
      </c>
      <c r="F425" s="18" t="str">
        <f ca="1">IFERROR(__xludf.DUMMYFUNCTION("""COMPUTED_VALUE"""),"Oswestry Olympians")</f>
        <v>Oswestry Olympians</v>
      </c>
    </row>
    <row r="426" spans="1:6" ht="12.75" x14ac:dyDescent="0.2">
      <c r="A426" s="22" t="str">
        <f ca="1">C422</f>
        <v>U17W Shot</v>
      </c>
      <c r="B426" s="13">
        <f ca="1">IFERROR(__xludf.DUMMYFUNCTION("""COMPUTED_VALUE"""),22)</f>
        <v>22</v>
      </c>
      <c r="C426" s="13" t="str">
        <f ca="1">IFERROR(__xludf.DUMMYFUNCTION("""COMPUTED_VALUE"""),"Rebecca Tinsley")</f>
        <v>Rebecca Tinsley</v>
      </c>
      <c r="D426" s="13" t="str">
        <f ca="1">IFERROR(__xludf.DUMMYFUNCTION("""COMPUTED_VALUE"""),"U17")</f>
        <v>U17</v>
      </c>
      <c r="E426" s="13" t="str">
        <f ca="1">IFERROR(__xludf.DUMMYFUNCTION("""COMPUTED_VALUE"""),"W")</f>
        <v>W</v>
      </c>
      <c r="F426" s="15" t="str">
        <f ca="1">IFERROR(__xludf.DUMMYFUNCTION("""COMPUTED_VALUE"""),"Oswestry Olympians")</f>
        <v>Oswestry Olympians</v>
      </c>
    </row>
    <row r="427" spans="1:6" ht="12.75" x14ac:dyDescent="0.2">
      <c r="A427" s="23" t="str">
        <f ca="1">C422</f>
        <v>U17W Shot</v>
      </c>
      <c r="B427" s="1">
        <f ca="1">IFERROR(__xludf.DUMMYFUNCTION("query('3 Shrewsbury'!$B:$G, ""select B,C,D,E,F where G contains '"" &amp; $C422 &amp; ""'"", 0)"),3)</f>
        <v>3</v>
      </c>
      <c r="C427" s="1" t="str">
        <f ca="1">IFERROR(__xludf.DUMMYFUNCTION("""COMPUTED_VALUE"""),"Maddie Rao")</f>
        <v>Maddie Rao</v>
      </c>
      <c r="D427" s="1" t="str">
        <f ca="1">IFERROR(__xludf.DUMMYFUNCTION("""COMPUTED_VALUE"""),"U17")</f>
        <v>U17</v>
      </c>
      <c r="E427" s="1" t="str">
        <f ca="1">IFERROR(__xludf.DUMMYFUNCTION("""COMPUTED_VALUE"""),"W")</f>
        <v>W</v>
      </c>
      <c r="F427" s="18" t="str">
        <f ca="1">IFERROR(__xludf.DUMMYFUNCTION("""COMPUTED_VALUE"""),"Shrewsbury AC")</f>
        <v>Shrewsbury AC</v>
      </c>
    </row>
    <row r="428" spans="1:6" ht="12.75" x14ac:dyDescent="0.2">
      <c r="A428" s="22" t="str">
        <f ca="1">C422</f>
        <v>U17W Shot</v>
      </c>
      <c r="B428" s="13">
        <f ca="1">IFERROR(__xludf.DUMMYFUNCTION("""COMPUTED_VALUE"""),33)</f>
        <v>33</v>
      </c>
      <c r="C428" s="13" t="str">
        <f ca="1">IFERROR(__xludf.DUMMYFUNCTION("""COMPUTED_VALUE"""),"Lucie Houlston")</f>
        <v>Lucie Houlston</v>
      </c>
      <c r="D428" s="13" t="str">
        <f ca="1">IFERROR(__xludf.DUMMYFUNCTION("""COMPUTED_VALUE"""),"U17")</f>
        <v>U17</v>
      </c>
      <c r="E428" s="13" t="str">
        <f ca="1">IFERROR(__xludf.DUMMYFUNCTION("""COMPUTED_VALUE"""),"W")</f>
        <v>W</v>
      </c>
      <c r="F428" s="15" t="str">
        <f ca="1">IFERROR(__xludf.DUMMYFUNCTION("""COMPUTED_VALUE"""),"Shrewsbury AC")</f>
        <v>Shrewsbury AC</v>
      </c>
    </row>
    <row r="429" spans="1:6" ht="12.75" x14ac:dyDescent="0.2">
      <c r="A429" s="23" t="str">
        <f ca="1">C422</f>
        <v>U17W Shot</v>
      </c>
      <c r="B429" s="1">
        <f ca="1">IFERROR(__xludf.DUMMYFUNCTION("query('4 Telford'!$B:$G, ""select B,C,D,E,F where G contains '"" &amp; $C422 &amp; ""'"", 0)"),4)</f>
        <v>4</v>
      </c>
      <c r="C429" s="1"/>
      <c r="D429" s="1" t="str">
        <f ca="1">IFERROR(__xludf.DUMMYFUNCTION("""COMPUTED_VALUE"""),"U17")</f>
        <v>U17</v>
      </c>
      <c r="E429" s="1" t="str">
        <f ca="1">IFERROR(__xludf.DUMMYFUNCTION("""COMPUTED_VALUE"""),"W")</f>
        <v>W</v>
      </c>
      <c r="F429" s="18" t="str">
        <f ca="1">IFERROR(__xludf.DUMMYFUNCTION("""COMPUTED_VALUE"""),"Telford AC")</f>
        <v>Telford AC</v>
      </c>
    </row>
    <row r="430" spans="1:6" ht="12.75" x14ac:dyDescent="0.2">
      <c r="A430" s="22" t="str">
        <f ca="1">C422</f>
        <v>U17W Shot</v>
      </c>
      <c r="B430" s="13">
        <f ca="1">IFERROR(__xludf.DUMMYFUNCTION("""COMPUTED_VALUE"""),44)</f>
        <v>44</v>
      </c>
      <c r="C430" s="13"/>
      <c r="D430" s="13" t="str">
        <f ca="1">IFERROR(__xludf.DUMMYFUNCTION("""COMPUTED_VALUE"""),"U17")</f>
        <v>U17</v>
      </c>
      <c r="E430" s="13" t="str">
        <f ca="1">IFERROR(__xludf.DUMMYFUNCTION("""COMPUTED_VALUE"""),"W")</f>
        <v>W</v>
      </c>
      <c r="F430" s="15" t="str">
        <f ca="1">IFERROR(__xludf.DUMMYFUNCTION("""COMPUTED_VALUE"""),"Telford AC")</f>
        <v>Telford AC</v>
      </c>
    </row>
    <row r="431" spans="1:6" ht="12.75" x14ac:dyDescent="0.2">
      <c r="A431" s="23" t="str">
        <f ca="1">C422</f>
        <v>U17W Shot</v>
      </c>
      <c r="B431" s="1">
        <f ca="1">IFERROR(__xludf.DUMMYFUNCTION("query('5 Wenlock'!$B:$G, ""select B,C,D,E,F where G contains '"" &amp; $C422 &amp; ""'"", 0)"),5)</f>
        <v>5</v>
      </c>
      <c r="C431" s="1" t="str">
        <f ca="1">IFERROR(__xludf.DUMMYFUNCTION("""COMPUTED_VALUE"""),"Holly Worthington")</f>
        <v>Holly Worthington</v>
      </c>
      <c r="D431" s="1" t="str">
        <f ca="1">IFERROR(__xludf.DUMMYFUNCTION("""COMPUTED_VALUE"""),"U17")</f>
        <v>U17</v>
      </c>
      <c r="E431" s="1" t="str">
        <f ca="1">IFERROR(__xludf.DUMMYFUNCTION("""COMPUTED_VALUE"""),"W")</f>
        <v>W</v>
      </c>
      <c r="F431" s="18" t="str">
        <f ca="1">IFERROR(__xludf.DUMMYFUNCTION("""COMPUTED_VALUE"""),"Wenlock Olympians")</f>
        <v>Wenlock Olympians</v>
      </c>
    </row>
    <row r="432" spans="1:6" ht="12.75" x14ac:dyDescent="0.2">
      <c r="A432" s="22" t="str">
        <f ca="1">C422</f>
        <v>U17W Shot</v>
      </c>
      <c r="B432" s="13">
        <f ca="1">IFERROR(__xludf.DUMMYFUNCTION("""COMPUTED_VALUE"""),55)</f>
        <v>55</v>
      </c>
      <c r="C432" s="13" t="str">
        <f ca="1">IFERROR(__xludf.DUMMYFUNCTION("""COMPUTED_VALUE"""),"Lucy Ockenden")</f>
        <v>Lucy Ockenden</v>
      </c>
      <c r="D432" s="13" t="str">
        <f ca="1">IFERROR(__xludf.DUMMYFUNCTION("""COMPUTED_VALUE"""),"U17")</f>
        <v>U17</v>
      </c>
      <c r="E432" s="13" t="str">
        <f ca="1">IFERROR(__xludf.DUMMYFUNCTION("""COMPUTED_VALUE"""),"W")</f>
        <v>W</v>
      </c>
      <c r="F432" s="15" t="str">
        <f ca="1">IFERROR(__xludf.DUMMYFUNCTION("""COMPUTED_VALUE"""),"Wenlock Olympians")</f>
        <v>Wenlock Olympians</v>
      </c>
    </row>
    <row r="433" spans="1:6" ht="12.75" x14ac:dyDescent="0.2">
      <c r="A433" s="23" t="str">
        <f ca="1">C422</f>
        <v>U17W Shot</v>
      </c>
      <c r="B433" s="1">
        <f ca="1">IFERROR(__xludf.DUMMYFUNCTION("query('6 Maldwyn'!$B:$G, ""select B,C,D,E,F where G contains '"" &amp; $C422 &amp; ""'"", 0)"),6)</f>
        <v>6</v>
      </c>
      <c r="C433" s="1"/>
      <c r="D433" s="1" t="str">
        <f ca="1">IFERROR(__xludf.DUMMYFUNCTION("""COMPUTED_VALUE"""),"U17")</f>
        <v>U17</v>
      </c>
      <c r="E433" s="1" t="str">
        <f ca="1">IFERROR(__xludf.DUMMYFUNCTION("""COMPUTED_VALUE"""),"W")</f>
        <v>W</v>
      </c>
      <c r="F433" s="18" t="str">
        <f ca="1">IFERROR(__xludf.DUMMYFUNCTION("""COMPUTED_VALUE"""),"Maldwyn Harriers")</f>
        <v>Maldwyn Harriers</v>
      </c>
    </row>
    <row r="434" spans="1:6" ht="12.75" x14ac:dyDescent="0.2">
      <c r="A434" s="24" t="str">
        <f ca="1">C422</f>
        <v>U17W Shot</v>
      </c>
      <c r="B434" s="9">
        <f ca="1">IFERROR(__xludf.DUMMYFUNCTION("""COMPUTED_VALUE"""),66)</f>
        <v>66</v>
      </c>
      <c r="C434" s="9"/>
      <c r="D434" s="9" t="str">
        <f ca="1">IFERROR(__xludf.DUMMYFUNCTION("""COMPUTED_VALUE"""),"U17")</f>
        <v>U17</v>
      </c>
      <c r="E434" s="9" t="str">
        <f ca="1">IFERROR(__xludf.DUMMYFUNCTION("""COMPUTED_VALUE"""),"W")</f>
        <v>W</v>
      </c>
      <c r="F434" s="11" t="str">
        <f ca="1">IFERROR(__xludf.DUMMYFUNCTION("""COMPUTED_VALUE"""),"Maldwyn Harriers")</f>
        <v>Maldwyn Harriers</v>
      </c>
    </row>
    <row r="436" spans="1:6" ht="12.75" x14ac:dyDescent="0.2">
      <c r="A436" s="1"/>
      <c r="B436" s="1"/>
      <c r="C436" s="1"/>
      <c r="D436" s="1"/>
      <c r="E436" s="1"/>
      <c r="F436" s="1"/>
    </row>
    <row r="437" spans="1:6" ht="12.75" x14ac:dyDescent="0.2">
      <c r="A437" s="1"/>
      <c r="B437" s="1"/>
      <c r="C437" s="1"/>
      <c r="D437" s="1"/>
      <c r="E437" s="1"/>
      <c r="F437" s="1"/>
    </row>
    <row r="438" spans="1:6" ht="12.75" x14ac:dyDescent="0.2">
      <c r="A438" s="1"/>
      <c r="B438" s="1"/>
      <c r="C438" s="1"/>
      <c r="D438" s="1"/>
      <c r="E438" s="1"/>
      <c r="F438" s="1"/>
    </row>
    <row r="439" spans="1:6" ht="12.75" x14ac:dyDescent="0.2">
      <c r="A439" s="1"/>
      <c r="B439" s="1"/>
      <c r="C439" s="1"/>
      <c r="D439" s="1"/>
      <c r="E439" s="1"/>
      <c r="F439" s="1"/>
    </row>
    <row r="440" spans="1:6" ht="12.75" x14ac:dyDescent="0.2">
      <c r="A440" s="1"/>
      <c r="B440" s="1"/>
      <c r="C440" s="1"/>
      <c r="D440" s="1"/>
      <c r="E440" s="1"/>
      <c r="F440" s="1"/>
    </row>
    <row r="441" spans="1:6" ht="12.75" x14ac:dyDescent="0.2">
      <c r="A441" s="1"/>
      <c r="B441" s="1"/>
      <c r="C441" s="1"/>
      <c r="D441" s="1"/>
      <c r="E441" s="1"/>
      <c r="F441" s="1"/>
    </row>
    <row r="442" spans="1:6" ht="12.75" x14ac:dyDescent="0.2">
      <c r="A442" s="1"/>
      <c r="B442" s="1"/>
      <c r="C442" s="1"/>
      <c r="D442" s="1"/>
      <c r="E442" s="1"/>
      <c r="F442" s="1"/>
    </row>
    <row r="443" spans="1:6" ht="12.75" x14ac:dyDescent="0.2">
      <c r="A443" s="1"/>
      <c r="B443" s="1"/>
      <c r="C443" s="1"/>
      <c r="D443" s="1"/>
      <c r="E443" s="1"/>
      <c r="F443" s="1"/>
    </row>
    <row r="444" spans="1:6" ht="12.75" x14ac:dyDescent="0.2">
      <c r="A444" s="1"/>
      <c r="B444" s="1"/>
      <c r="C444" s="1"/>
      <c r="D444" s="1"/>
      <c r="E444" s="1"/>
      <c r="F444" s="1"/>
    </row>
    <row r="445" spans="1:6" ht="12.75" x14ac:dyDescent="0.2">
      <c r="A445" s="1"/>
      <c r="B445" s="1"/>
      <c r="C445" s="1"/>
      <c r="D445" s="1"/>
      <c r="E445" s="1"/>
      <c r="F445" s="1"/>
    </row>
    <row r="446" spans="1:6" ht="12.75" x14ac:dyDescent="0.2">
      <c r="A446" s="1"/>
      <c r="B446" s="1"/>
      <c r="C446" s="1"/>
      <c r="D446" s="1"/>
      <c r="E446" s="1"/>
      <c r="F446" s="1"/>
    </row>
    <row r="447" spans="1:6" ht="12.75" x14ac:dyDescent="0.2">
      <c r="A447" s="1"/>
      <c r="B447" s="1"/>
      <c r="C447" s="1"/>
      <c r="D447" s="1"/>
      <c r="E447" s="1"/>
      <c r="F447" s="1"/>
    </row>
    <row r="448" spans="1:6" ht="12.75" x14ac:dyDescent="0.2">
      <c r="A448" s="1"/>
      <c r="B448" s="1"/>
      <c r="C448" s="1"/>
      <c r="D448" s="1"/>
      <c r="E448" s="1"/>
      <c r="F448" s="1"/>
    </row>
    <row r="449" spans="1:6" ht="12.75" x14ac:dyDescent="0.2">
      <c r="A449" s="1"/>
      <c r="B449" s="1"/>
      <c r="C449" s="1"/>
      <c r="D449" s="1"/>
      <c r="E449" s="1"/>
      <c r="F449" s="1"/>
    </row>
    <row r="450" spans="1:6" ht="12.75" x14ac:dyDescent="0.2">
      <c r="A450" s="1"/>
      <c r="B450" s="1"/>
      <c r="C450" s="1"/>
      <c r="D450" s="1"/>
      <c r="E450" s="1"/>
      <c r="F450" s="1"/>
    </row>
    <row r="451" spans="1:6" ht="12.75" x14ac:dyDescent="0.2">
      <c r="A451" s="1"/>
      <c r="B451" s="1"/>
      <c r="C451" s="1"/>
      <c r="D451" s="1"/>
      <c r="E451" s="1"/>
      <c r="F451" s="1"/>
    </row>
    <row r="452" spans="1:6" ht="12.75" x14ac:dyDescent="0.2">
      <c r="A452" s="1"/>
      <c r="B452" s="1"/>
      <c r="C452" s="1"/>
      <c r="D452" s="1"/>
      <c r="E452" s="1"/>
      <c r="F452" s="1"/>
    </row>
    <row r="453" spans="1:6" ht="12.75" x14ac:dyDescent="0.2">
      <c r="A453" s="1"/>
      <c r="B453" s="1"/>
      <c r="C453" s="1"/>
      <c r="D453" s="1"/>
      <c r="E453" s="1"/>
      <c r="F453" s="1"/>
    </row>
    <row r="454" spans="1:6" ht="12.75" x14ac:dyDescent="0.2">
      <c r="A454" s="1"/>
      <c r="B454" s="1"/>
      <c r="C454" s="1"/>
      <c r="D454" s="1"/>
      <c r="E454" s="1"/>
      <c r="F454" s="1"/>
    </row>
    <row r="455" spans="1:6" ht="12.75" x14ac:dyDescent="0.2">
      <c r="A455" s="1"/>
      <c r="B455" s="1"/>
      <c r="C455" s="1"/>
      <c r="D455" s="1"/>
      <c r="E455" s="1"/>
      <c r="F455" s="1"/>
    </row>
    <row r="456" spans="1:6" ht="12.75" x14ac:dyDescent="0.2">
      <c r="A456" s="1"/>
      <c r="B456" s="1"/>
      <c r="C456" s="1"/>
      <c r="D456" s="1"/>
      <c r="E456" s="1"/>
      <c r="F456" s="1"/>
    </row>
    <row r="457" spans="1:6" ht="12.75" x14ac:dyDescent="0.2">
      <c r="A457" s="1"/>
      <c r="B457" s="1"/>
      <c r="C457" s="1"/>
      <c r="D457" s="1"/>
      <c r="E457" s="1"/>
      <c r="F457" s="1"/>
    </row>
    <row r="458" spans="1:6" ht="12.75" x14ac:dyDescent="0.2">
      <c r="A458" s="1"/>
      <c r="B458" s="1"/>
      <c r="C458" s="1"/>
      <c r="D458" s="1"/>
      <c r="E458" s="1"/>
      <c r="F458" s="1"/>
    </row>
    <row r="459" spans="1:6" ht="12.75" x14ac:dyDescent="0.2">
      <c r="A459" s="1"/>
      <c r="B459" s="1"/>
      <c r="C459" s="1"/>
      <c r="D459" s="1"/>
      <c r="E459" s="1"/>
      <c r="F459" s="1"/>
    </row>
    <row r="460" spans="1:6" ht="12.75" x14ac:dyDescent="0.2">
      <c r="A460" s="1"/>
      <c r="B460" s="1"/>
      <c r="C460" s="1"/>
      <c r="D460" s="1"/>
      <c r="E460" s="1"/>
      <c r="F460" s="1"/>
    </row>
    <row r="461" spans="1:6" ht="12.75" x14ac:dyDescent="0.2">
      <c r="A461" s="1"/>
      <c r="B461" s="1"/>
      <c r="C461" s="1"/>
      <c r="D461" s="1"/>
      <c r="E461" s="1"/>
      <c r="F461" s="1"/>
    </row>
    <row r="462" spans="1:6" ht="12.75" x14ac:dyDescent="0.2">
      <c r="A462" s="1"/>
      <c r="B462" s="1"/>
      <c r="C462" s="1"/>
      <c r="D462" s="1"/>
      <c r="E462" s="1"/>
      <c r="F462" s="1"/>
    </row>
    <row r="463" spans="1:6" ht="12.75" x14ac:dyDescent="0.2">
      <c r="A463" s="1"/>
      <c r="B463" s="1"/>
      <c r="C463" s="1"/>
      <c r="D463" s="1"/>
      <c r="E463" s="1"/>
      <c r="F463" s="1"/>
    </row>
    <row r="464" spans="1:6" ht="12.75" x14ac:dyDescent="0.2">
      <c r="A464" s="1"/>
      <c r="B464" s="1"/>
      <c r="C464" s="1"/>
      <c r="D464" s="1"/>
      <c r="E464" s="1"/>
      <c r="F464" s="1"/>
    </row>
    <row r="465" spans="1:6" ht="12.75" x14ac:dyDescent="0.2">
      <c r="A465" s="1"/>
      <c r="B465" s="1"/>
      <c r="C465" s="1"/>
      <c r="D465" s="1"/>
      <c r="E465" s="1"/>
      <c r="F465" s="1"/>
    </row>
    <row r="466" spans="1:6" ht="12.75" x14ac:dyDescent="0.2">
      <c r="A466" s="1"/>
      <c r="B466" s="1"/>
      <c r="C466" s="1"/>
      <c r="D466" s="1"/>
      <c r="E466" s="1"/>
      <c r="F466" s="1"/>
    </row>
    <row r="467" spans="1:6" ht="12.75" x14ac:dyDescent="0.2">
      <c r="A467" s="1"/>
      <c r="B467" s="1"/>
      <c r="C467" s="1"/>
      <c r="D467" s="1"/>
      <c r="E467" s="1"/>
      <c r="F467" s="1"/>
    </row>
    <row r="468" spans="1:6" ht="12.75" x14ac:dyDescent="0.2">
      <c r="A468" s="1"/>
      <c r="B468" s="1"/>
      <c r="C468" s="1"/>
      <c r="D468" s="1"/>
      <c r="E468" s="1"/>
      <c r="F468" s="1"/>
    </row>
    <row r="469" spans="1:6" ht="12.75" x14ac:dyDescent="0.2">
      <c r="A469" s="1"/>
      <c r="B469" s="1"/>
      <c r="C469" s="1"/>
      <c r="D469" s="1"/>
      <c r="E469" s="1"/>
      <c r="F469" s="1"/>
    </row>
    <row r="470" spans="1:6" ht="12.75" x14ac:dyDescent="0.2">
      <c r="A470" s="1"/>
      <c r="B470" s="1"/>
      <c r="C470" s="1"/>
      <c r="D470" s="1"/>
      <c r="E470" s="1"/>
      <c r="F470" s="1"/>
    </row>
    <row r="471" spans="1:6" ht="12.75" x14ac:dyDescent="0.2">
      <c r="A471" s="1"/>
      <c r="B471" s="1"/>
      <c r="C471" s="1"/>
      <c r="D471" s="1"/>
      <c r="E471" s="1"/>
      <c r="F471" s="1"/>
    </row>
    <row r="472" spans="1:6" ht="12.75" x14ac:dyDescent="0.2">
      <c r="A472" s="1"/>
      <c r="B472" s="1"/>
      <c r="C472" s="1"/>
      <c r="D472" s="1"/>
      <c r="E472" s="1"/>
      <c r="F472" s="1"/>
    </row>
    <row r="473" spans="1:6" ht="12.75" x14ac:dyDescent="0.2">
      <c r="A473" s="1"/>
      <c r="B473" s="1"/>
      <c r="C473" s="1"/>
      <c r="D473" s="1"/>
      <c r="E473" s="1"/>
      <c r="F473" s="1"/>
    </row>
    <row r="474" spans="1:6" ht="12.75" x14ac:dyDescent="0.2">
      <c r="A474" s="1"/>
      <c r="B474" s="1"/>
      <c r="C474" s="1"/>
      <c r="D474" s="1"/>
      <c r="E474" s="1"/>
      <c r="F474" s="1"/>
    </row>
    <row r="475" spans="1:6" ht="12.75" x14ac:dyDescent="0.2">
      <c r="A475" s="1"/>
      <c r="B475" s="1"/>
      <c r="C475" s="1"/>
      <c r="D475" s="1"/>
      <c r="E475" s="1"/>
      <c r="F475" s="1"/>
    </row>
    <row r="476" spans="1:6" ht="12.75" x14ac:dyDescent="0.2">
      <c r="A476" s="1"/>
      <c r="B476" s="1"/>
      <c r="C476" s="1"/>
      <c r="D476" s="1"/>
      <c r="E476" s="1"/>
      <c r="F476" s="1"/>
    </row>
    <row r="477" spans="1:6" ht="12.75" x14ac:dyDescent="0.2">
      <c r="A477" s="1"/>
      <c r="B477" s="1"/>
      <c r="C477" s="1"/>
      <c r="D477" s="1"/>
      <c r="E477" s="1"/>
      <c r="F477" s="1"/>
    </row>
    <row r="478" spans="1:6" ht="12.75" x14ac:dyDescent="0.2">
      <c r="A478" s="1"/>
      <c r="B478" s="1"/>
      <c r="C478" s="1"/>
      <c r="D478" s="1"/>
      <c r="E478" s="1"/>
      <c r="F478" s="1"/>
    </row>
    <row r="479" spans="1:6" ht="12.75" x14ac:dyDescent="0.2">
      <c r="A479" s="1"/>
      <c r="B479" s="1"/>
      <c r="C479" s="1"/>
      <c r="D479" s="1"/>
      <c r="E479" s="1"/>
      <c r="F479" s="1"/>
    </row>
    <row r="480" spans="1:6" ht="12.75" x14ac:dyDescent="0.2">
      <c r="A480" s="1"/>
      <c r="B480" s="1"/>
      <c r="C480" s="1"/>
      <c r="D480" s="1"/>
      <c r="E480" s="1"/>
      <c r="F480" s="1"/>
    </row>
    <row r="481" spans="1:6" ht="12.75" x14ac:dyDescent="0.2">
      <c r="A481" s="1"/>
      <c r="B481" s="1"/>
      <c r="C481" s="1"/>
      <c r="D481" s="1"/>
      <c r="E481" s="1"/>
      <c r="F481" s="1"/>
    </row>
    <row r="482" spans="1:6" ht="12.75" x14ac:dyDescent="0.2">
      <c r="A482" s="1"/>
      <c r="B482" s="1"/>
      <c r="C482" s="1"/>
      <c r="D482" s="1"/>
      <c r="E482" s="1"/>
      <c r="F482" s="1"/>
    </row>
    <row r="483" spans="1:6" ht="12.75" x14ac:dyDescent="0.2">
      <c r="A483" s="1"/>
      <c r="B483" s="1"/>
      <c r="C483" s="1"/>
      <c r="D483" s="1"/>
      <c r="E483" s="1"/>
      <c r="F483" s="1"/>
    </row>
    <row r="484" spans="1:6" ht="12.75" x14ac:dyDescent="0.2">
      <c r="A484" s="1"/>
      <c r="B484" s="1"/>
      <c r="C484" s="1"/>
      <c r="D484" s="1"/>
      <c r="E484" s="1"/>
      <c r="F484" s="1"/>
    </row>
    <row r="485" spans="1:6" ht="12.75" x14ac:dyDescent="0.2">
      <c r="A485" s="1"/>
      <c r="B485" s="1"/>
      <c r="C485" s="1"/>
      <c r="D485" s="1"/>
      <c r="E485" s="1"/>
      <c r="F485" s="1"/>
    </row>
    <row r="486" spans="1:6" ht="12.75" x14ac:dyDescent="0.2">
      <c r="A486" s="1"/>
      <c r="B486" s="1"/>
      <c r="C486" s="1"/>
      <c r="D486" s="1"/>
      <c r="E486" s="1"/>
      <c r="F486" s="1"/>
    </row>
    <row r="487" spans="1:6" ht="12.75" x14ac:dyDescent="0.2">
      <c r="A487" s="1"/>
      <c r="B487" s="1"/>
      <c r="C487" s="1"/>
      <c r="D487" s="1"/>
      <c r="E487" s="1"/>
      <c r="F487" s="1"/>
    </row>
    <row r="488" spans="1:6" ht="12.75" x14ac:dyDescent="0.2">
      <c r="A488" s="1"/>
      <c r="B488" s="1"/>
      <c r="C488" s="1"/>
      <c r="D488" s="1"/>
      <c r="E488" s="1"/>
      <c r="F488" s="1"/>
    </row>
    <row r="489" spans="1:6" ht="12.75" x14ac:dyDescent="0.2">
      <c r="A489" s="1"/>
      <c r="B489" s="1"/>
      <c r="C489" s="1"/>
      <c r="D489" s="1"/>
      <c r="E489" s="1"/>
      <c r="F489" s="1"/>
    </row>
    <row r="490" spans="1:6" ht="12.75" x14ac:dyDescent="0.2">
      <c r="A490" s="1"/>
      <c r="B490" s="1"/>
      <c r="C490" s="1"/>
      <c r="D490" s="1"/>
      <c r="E490" s="1"/>
      <c r="F490" s="1"/>
    </row>
    <row r="491" spans="1:6" ht="12.75" x14ac:dyDescent="0.2">
      <c r="A491" s="1"/>
      <c r="B491" s="1"/>
      <c r="C491" s="1"/>
      <c r="D491" s="1"/>
      <c r="E491" s="1"/>
      <c r="F491" s="1"/>
    </row>
    <row r="492" spans="1:6" ht="12.75" x14ac:dyDescent="0.2">
      <c r="A492" s="1"/>
      <c r="B492" s="1"/>
      <c r="C492" s="1"/>
      <c r="D492" s="1"/>
      <c r="E492" s="1"/>
      <c r="F492" s="1"/>
    </row>
    <row r="493" spans="1:6" ht="12.75" x14ac:dyDescent="0.2">
      <c r="A493" s="1"/>
      <c r="B493" s="1"/>
      <c r="C493" s="1"/>
      <c r="D493" s="1"/>
      <c r="E493" s="1"/>
      <c r="F493" s="1"/>
    </row>
    <row r="494" spans="1:6" ht="12.75" x14ac:dyDescent="0.2">
      <c r="A494" s="1"/>
      <c r="B494" s="1"/>
      <c r="C494" s="1"/>
      <c r="D494" s="1"/>
      <c r="E494" s="1"/>
      <c r="F494" s="1"/>
    </row>
    <row r="495" spans="1:6" ht="12.75" x14ac:dyDescent="0.2">
      <c r="A495" s="1"/>
      <c r="B495" s="1"/>
      <c r="C495" s="1"/>
      <c r="D495" s="1"/>
      <c r="E495" s="1"/>
      <c r="F495" s="1"/>
    </row>
    <row r="496" spans="1:6" ht="12.75" x14ac:dyDescent="0.2">
      <c r="A496" s="1"/>
      <c r="B496" s="1"/>
      <c r="C496" s="1"/>
      <c r="D496" s="1"/>
      <c r="E496" s="1"/>
      <c r="F496" s="1"/>
    </row>
    <row r="497" spans="1:6" ht="12.75" x14ac:dyDescent="0.2">
      <c r="A497" s="1"/>
      <c r="B497" s="1"/>
      <c r="C497" s="1"/>
      <c r="D497" s="1"/>
      <c r="E497" s="1"/>
      <c r="F497" s="1"/>
    </row>
    <row r="498" spans="1:6" ht="12.75" x14ac:dyDescent="0.2">
      <c r="A498" s="1"/>
      <c r="B498" s="1"/>
      <c r="C498" s="1"/>
      <c r="D498" s="1"/>
      <c r="E498" s="1"/>
      <c r="F498" s="1"/>
    </row>
    <row r="499" spans="1:6" ht="12.75" x14ac:dyDescent="0.2">
      <c r="A499" s="1"/>
      <c r="B499" s="1"/>
      <c r="C499" s="1"/>
      <c r="D499" s="1"/>
      <c r="E499" s="1"/>
      <c r="F499" s="1"/>
    </row>
    <row r="500" spans="1:6" ht="12.75" x14ac:dyDescent="0.2">
      <c r="A500" s="1"/>
      <c r="B500" s="1"/>
      <c r="C500" s="1"/>
      <c r="D500" s="1"/>
      <c r="E500" s="1"/>
      <c r="F500" s="1"/>
    </row>
    <row r="501" spans="1:6" ht="12.75" x14ac:dyDescent="0.2">
      <c r="A501" s="1"/>
      <c r="B501" s="1"/>
      <c r="C501" s="1"/>
      <c r="D501" s="1"/>
      <c r="E501" s="1"/>
      <c r="F501" s="1"/>
    </row>
    <row r="502" spans="1:6" ht="12.75" x14ac:dyDescent="0.2">
      <c r="A502" s="1"/>
      <c r="B502" s="1"/>
      <c r="C502" s="1"/>
      <c r="D502" s="1"/>
      <c r="E502" s="1"/>
      <c r="F502" s="1"/>
    </row>
    <row r="503" spans="1:6" ht="12.75" x14ac:dyDescent="0.2">
      <c r="A503" s="1"/>
      <c r="B503" s="1"/>
      <c r="C503" s="1"/>
      <c r="D503" s="1"/>
      <c r="E503" s="1"/>
      <c r="F503" s="1"/>
    </row>
    <row r="504" spans="1:6" ht="12.75" x14ac:dyDescent="0.2">
      <c r="A504" s="1"/>
      <c r="B504" s="1"/>
      <c r="C504" s="1"/>
      <c r="D504" s="1"/>
      <c r="E504" s="1"/>
      <c r="F504" s="1"/>
    </row>
    <row r="505" spans="1:6" ht="12.75" x14ac:dyDescent="0.2">
      <c r="A505" s="1"/>
      <c r="B505" s="1"/>
      <c r="C505" s="1"/>
      <c r="D505" s="1"/>
      <c r="E505" s="1"/>
      <c r="F505" s="1"/>
    </row>
    <row r="506" spans="1:6" ht="12.75" x14ac:dyDescent="0.2">
      <c r="A506" s="1"/>
      <c r="B506" s="1"/>
      <c r="C506" s="1"/>
      <c r="D506" s="1"/>
      <c r="E506" s="1"/>
      <c r="F506" s="1"/>
    </row>
    <row r="507" spans="1:6" ht="12.75" x14ac:dyDescent="0.2">
      <c r="A507" s="1"/>
      <c r="B507" s="1"/>
      <c r="C507" s="1"/>
      <c r="D507" s="1"/>
      <c r="E507" s="1"/>
      <c r="F507" s="1"/>
    </row>
    <row r="508" spans="1:6" ht="12.75" x14ac:dyDescent="0.2">
      <c r="A508" s="1"/>
      <c r="B508" s="1"/>
      <c r="C508" s="1"/>
      <c r="D508" s="1"/>
      <c r="E508" s="1"/>
      <c r="F508" s="1"/>
    </row>
    <row r="509" spans="1:6" ht="12.75" x14ac:dyDescent="0.2">
      <c r="A509" s="1"/>
      <c r="B509" s="1"/>
      <c r="C509" s="1"/>
      <c r="D509" s="1"/>
      <c r="E509" s="1"/>
      <c r="F509" s="1"/>
    </row>
    <row r="510" spans="1:6" ht="12.75" x14ac:dyDescent="0.2">
      <c r="A510" s="1"/>
      <c r="B510" s="1"/>
      <c r="C510" s="1"/>
      <c r="D510" s="1"/>
      <c r="E510" s="1"/>
      <c r="F510" s="1"/>
    </row>
    <row r="511" spans="1:6" ht="12.75" x14ac:dyDescent="0.2">
      <c r="A511" s="1"/>
      <c r="B511" s="1"/>
      <c r="C511" s="1"/>
      <c r="D511" s="1"/>
      <c r="E511" s="1"/>
      <c r="F511" s="1"/>
    </row>
    <row r="512" spans="1:6" ht="12.75" x14ac:dyDescent="0.2">
      <c r="A512" s="1"/>
      <c r="B512" s="1"/>
      <c r="C512" s="1"/>
      <c r="D512" s="1"/>
      <c r="E512" s="1"/>
      <c r="F512" s="1"/>
    </row>
    <row r="513" spans="1:6" ht="12.75" x14ac:dyDescent="0.2">
      <c r="A513" s="1"/>
      <c r="B513" s="1"/>
      <c r="C513" s="1"/>
      <c r="D513" s="1"/>
      <c r="E513" s="1"/>
      <c r="F513" s="1"/>
    </row>
    <row r="514" spans="1:6" ht="12.75" x14ac:dyDescent="0.2">
      <c r="A514" s="1"/>
      <c r="B514" s="1"/>
      <c r="C514" s="1"/>
      <c r="D514" s="1"/>
      <c r="E514" s="1"/>
      <c r="F514" s="1"/>
    </row>
    <row r="515" spans="1:6" ht="12.75" x14ac:dyDescent="0.2">
      <c r="A515" s="1"/>
      <c r="B515" s="1"/>
      <c r="C515" s="1"/>
      <c r="D515" s="1"/>
      <c r="E515" s="1"/>
      <c r="F515" s="1"/>
    </row>
    <row r="516" spans="1:6" ht="12.75" x14ac:dyDescent="0.2">
      <c r="A516" s="1"/>
      <c r="B516" s="1"/>
      <c r="C516" s="1"/>
      <c r="D516" s="1"/>
      <c r="E516" s="1"/>
      <c r="F516" s="1"/>
    </row>
    <row r="517" spans="1:6" ht="12.75" x14ac:dyDescent="0.2">
      <c r="A517" s="1"/>
      <c r="B517" s="1"/>
      <c r="C517" s="1"/>
      <c r="D517" s="1"/>
      <c r="E517" s="1"/>
      <c r="F517" s="1"/>
    </row>
    <row r="518" spans="1:6" ht="12.75" x14ac:dyDescent="0.2">
      <c r="A518" s="1"/>
      <c r="B518" s="1"/>
      <c r="C518" s="1"/>
      <c r="D518" s="1"/>
      <c r="E518" s="1"/>
      <c r="F518" s="1"/>
    </row>
    <row r="519" spans="1:6" ht="12.75" x14ac:dyDescent="0.2">
      <c r="A519" s="1"/>
      <c r="B519" s="1"/>
      <c r="C519" s="1"/>
      <c r="D519" s="1"/>
      <c r="E519" s="1"/>
      <c r="F519" s="1"/>
    </row>
    <row r="520" spans="1:6" ht="12.75" x14ac:dyDescent="0.2">
      <c r="A520" s="1"/>
      <c r="B520" s="1"/>
      <c r="C520" s="1"/>
      <c r="D520" s="1"/>
      <c r="E520" s="1"/>
      <c r="F520" s="1"/>
    </row>
    <row r="521" spans="1:6" ht="12.75" x14ac:dyDescent="0.2">
      <c r="A521" s="1"/>
      <c r="B521" s="1"/>
      <c r="C521" s="1"/>
      <c r="D521" s="1"/>
      <c r="E521" s="1"/>
      <c r="F521" s="1"/>
    </row>
    <row r="522" spans="1:6" ht="12.75" x14ac:dyDescent="0.2">
      <c r="A522" s="1"/>
      <c r="B522" s="1"/>
      <c r="C522" s="1"/>
      <c r="D522" s="1"/>
      <c r="E522" s="1"/>
      <c r="F522" s="1"/>
    </row>
    <row r="523" spans="1:6" ht="12.75" x14ac:dyDescent="0.2">
      <c r="A523" s="1"/>
      <c r="B523" s="1"/>
      <c r="C523" s="1"/>
      <c r="D523" s="1"/>
      <c r="E523" s="1"/>
      <c r="F523" s="1"/>
    </row>
    <row r="524" spans="1:6" ht="12.75" x14ac:dyDescent="0.2">
      <c r="A524" s="1"/>
      <c r="B524" s="1"/>
      <c r="C524" s="1"/>
      <c r="D524" s="1"/>
      <c r="E524" s="1"/>
      <c r="F524" s="1"/>
    </row>
    <row r="525" spans="1:6" ht="12.75" x14ac:dyDescent="0.2">
      <c r="A525" s="1"/>
      <c r="B525" s="1"/>
      <c r="C525" s="1"/>
      <c r="D525" s="1"/>
      <c r="E525" s="1"/>
      <c r="F525" s="1"/>
    </row>
    <row r="526" spans="1:6" ht="12.75" x14ac:dyDescent="0.2">
      <c r="A526" s="1"/>
      <c r="B526" s="1"/>
      <c r="C526" s="1"/>
      <c r="D526" s="1"/>
      <c r="E526" s="1"/>
      <c r="F526" s="1"/>
    </row>
    <row r="527" spans="1:6" ht="12.75" x14ac:dyDescent="0.2">
      <c r="A527" s="1"/>
      <c r="B527" s="1"/>
      <c r="C527" s="1"/>
      <c r="D527" s="1"/>
      <c r="E527" s="1"/>
      <c r="F527" s="1"/>
    </row>
    <row r="528" spans="1:6" ht="12.75" x14ac:dyDescent="0.2">
      <c r="A528" s="1"/>
      <c r="B528" s="1"/>
      <c r="C528" s="1"/>
      <c r="D528" s="1"/>
      <c r="E528" s="1"/>
      <c r="F528" s="1"/>
    </row>
    <row r="529" spans="1:6" ht="12.75" x14ac:dyDescent="0.2">
      <c r="A529" s="1"/>
      <c r="B529" s="1"/>
      <c r="C529" s="1"/>
      <c r="D529" s="1"/>
      <c r="E529" s="1"/>
      <c r="F529" s="1"/>
    </row>
    <row r="530" spans="1:6" ht="12.75" x14ac:dyDescent="0.2">
      <c r="A530" s="1"/>
      <c r="B530" s="1"/>
      <c r="C530" s="1"/>
      <c r="D530" s="1"/>
      <c r="E530" s="1"/>
      <c r="F530" s="1"/>
    </row>
    <row r="531" spans="1:6" ht="12.75" x14ac:dyDescent="0.2">
      <c r="A531" s="1"/>
      <c r="B531" s="1"/>
      <c r="C531" s="1"/>
      <c r="D531" s="1"/>
      <c r="E531" s="1"/>
      <c r="F531" s="1"/>
    </row>
    <row r="532" spans="1:6" ht="12.75" x14ac:dyDescent="0.2">
      <c r="A532" s="1"/>
      <c r="B532" s="1"/>
      <c r="C532" s="1"/>
      <c r="D532" s="1"/>
      <c r="E532" s="1"/>
      <c r="F532" s="1"/>
    </row>
    <row r="533" spans="1:6" ht="12.75" x14ac:dyDescent="0.2">
      <c r="A533" s="1"/>
      <c r="B533" s="1"/>
      <c r="C533" s="1"/>
      <c r="D533" s="1"/>
      <c r="E533" s="1"/>
      <c r="F533" s="1"/>
    </row>
    <row r="534" spans="1:6" ht="12.75" x14ac:dyDescent="0.2">
      <c r="A534" s="1"/>
      <c r="B534" s="1"/>
      <c r="C534" s="1"/>
      <c r="D534" s="1"/>
      <c r="E534" s="1"/>
      <c r="F534" s="1"/>
    </row>
    <row r="535" spans="1:6" ht="12.75" x14ac:dyDescent="0.2">
      <c r="A535" s="1"/>
      <c r="B535" s="1"/>
      <c r="C535" s="1"/>
      <c r="D535" s="1"/>
      <c r="E535" s="1"/>
      <c r="F535" s="1"/>
    </row>
    <row r="536" spans="1:6" ht="12.75" x14ac:dyDescent="0.2">
      <c r="A536" s="1"/>
      <c r="B536" s="1"/>
      <c r="C536" s="1"/>
      <c r="D536" s="1"/>
      <c r="E536" s="1"/>
      <c r="F536" s="1"/>
    </row>
    <row r="537" spans="1:6" ht="12.75" x14ac:dyDescent="0.2">
      <c r="A537" s="1"/>
      <c r="B537" s="1"/>
      <c r="C537" s="1"/>
      <c r="D537" s="1"/>
      <c r="E537" s="1"/>
      <c r="F537" s="1"/>
    </row>
    <row r="538" spans="1:6" ht="12.75" x14ac:dyDescent="0.2">
      <c r="A538" s="1"/>
      <c r="B538" s="1"/>
      <c r="C538" s="1"/>
      <c r="D538" s="1"/>
      <c r="E538" s="1"/>
      <c r="F538" s="1"/>
    </row>
    <row r="539" spans="1:6" ht="12.75" x14ac:dyDescent="0.2">
      <c r="A539" s="1"/>
      <c r="B539" s="1"/>
      <c r="C539" s="1"/>
      <c r="D539" s="1"/>
      <c r="E539" s="1"/>
      <c r="F539" s="1"/>
    </row>
    <row r="540" spans="1:6" ht="12.75" x14ac:dyDescent="0.2">
      <c r="A540" s="1"/>
      <c r="B540" s="1"/>
      <c r="C540" s="1"/>
      <c r="D540" s="1"/>
      <c r="E540" s="1"/>
      <c r="F540" s="1"/>
    </row>
    <row r="541" spans="1:6" ht="12.75" x14ac:dyDescent="0.2">
      <c r="A541" s="1"/>
      <c r="B541" s="1"/>
      <c r="C541" s="1"/>
      <c r="D541" s="1"/>
      <c r="E541" s="1"/>
      <c r="F541" s="1"/>
    </row>
    <row r="542" spans="1:6" ht="12.75" x14ac:dyDescent="0.2">
      <c r="A542" s="1"/>
      <c r="B542" s="1"/>
      <c r="C542" s="1"/>
      <c r="D542" s="1"/>
      <c r="E542" s="1"/>
      <c r="F542" s="1"/>
    </row>
    <row r="543" spans="1:6" ht="12.75" x14ac:dyDescent="0.2">
      <c r="A543" s="1"/>
      <c r="B543" s="1"/>
      <c r="C543" s="1"/>
      <c r="D543" s="1"/>
      <c r="E543" s="1"/>
      <c r="F543" s="1"/>
    </row>
    <row r="544" spans="1:6" ht="12.75" x14ac:dyDescent="0.2">
      <c r="A544" s="1"/>
      <c r="B544" s="1"/>
      <c r="C544" s="1"/>
      <c r="D544" s="1"/>
      <c r="E544" s="1"/>
      <c r="F544" s="1"/>
    </row>
    <row r="545" spans="1:6" ht="12.75" x14ac:dyDescent="0.2">
      <c r="A545" s="1"/>
      <c r="B545" s="1"/>
      <c r="C545" s="1"/>
      <c r="D545" s="1"/>
      <c r="E545" s="1"/>
      <c r="F545" s="1"/>
    </row>
    <row r="546" spans="1:6" ht="12.75" x14ac:dyDescent="0.2">
      <c r="A546" s="1"/>
      <c r="B546" s="1"/>
      <c r="C546" s="1"/>
      <c r="D546" s="1"/>
      <c r="E546" s="1"/>
      <c r="F546" s="1"/>
    </row>
    <row r="547" spans="1:6" ht="12.75" x14ac:dyDescent="0.2">
      <c r="A547" s="1"/>
      <c r="B547" s="1"/>
      <c r="C547" s="1"/>
      <c r="D547" s="1"/>
      <c r="E547" s="1"/>
      <c r="F547" s="1"/>
    </row>
    <row r="548" spans="1:6" ht="12.75" x14ac:dyDescent="0.2">
      <c r="A548" s="1"/>
      <c r="B548" s="1"/>
      <c r="C548" s="1"/>
      <c r="D548" s="1"/>
      <c r="E548" s="1"/>
      <c r="F548" s="1"/>
    </row>
    <row r="549" spans="1:6" ht="12.75" x14ac:dyDescent="0.2">
      <c r="A549" s="1"/>
      <c r="B549" s="1"/>
      <c r="C549" s="1"/>
      <c r="D549" s="1"/>
      <c r="E549" s="1"/>
      <c r="F549" s="1"/>
    </row>
    <row r="550" spans="1:6" ht="12.75" x14ac:dyDescent="0.2">
      <c r="A550" s="1"/>
      <c r="B550" s="1"/>
      <c r="C550" s="1"/>
      <c r="D550" s="1"/>
      <c r="E550" s="1"/>
      <c r="F550" s="1"/>
    </row>
    <row r="551" spans="1:6" ht="12.75" x14ac:dyDescent="0.2">
      <c r="A551" s="1"/>
      <c r="B551" s="1"/>
      <c r="C551" s="1"/>
      <c r="D551" s="1"/>
      <c r="E551" s="1"/>
      <c r="F551" s="1"/>
    </row>
    <row r="552" spans="1:6" ht="12.75" x14ac:dyDescent="0.2">
      <c r="A552" s="1"/>
      <c r="B552" s="1"/>
      <c r="C552" s="1"/>
      <c r="D552" s="1"/>
      <c r="E552" s="1"/>
      <c r="F552" s="1"/>
    </row>
    <row r="553" spans="1:6" ht="12.75" x14ac:dyDescent="0.2">
      <c r="A553" s="1"/>
      <c r="B553" s="1"/>
      <c r="C553" s="1"/>
      <c r="D553" s="1"/>
      <c r="E553" s="1"/>
      <c r="F553" s="1"/>
    </row>
    <row r="554" spans="1:6" ht="12.75" x14ac:dyDescent="0.2">
      <c r="A554" s="1"/>
      <c r="B554" s="1"/>
      <c r="C554" s="1"/>
      <c r="D554" s="1"/>
      <c r="E554" s="1"/>
      <c r="F554" s="1"/>
    </row>
    <row r="555" spans="1:6" ht="12.75" x14ac:dyDescent="0.2">
      <c r="A555" s="1"/>
      <c r="B555" s="1"/>
      <c r="C555" s="1"/>
      <c r="D555" s="1"/>
      <c r="E555" s="1"/>
      <c r="F555" s="1"/>
    </row>
    <row r="556" spans="1:6" ht="12.75" x14ac:dyDescent="0.2">
      <c r="A556" s="1"/>
      <c r="B556" s="1"/>
      <c r="C556" s="1"/>
      <c r="D556" s="1"/>
      <c r="E556" s="1"/>
      <c r="F556" s="1"/>
    </row>
    <row r="557" spans="1:6" ht="12.75" x14ac:dyDescent="0.2">
      <c r="A557" s="1"/>
      <c r="B557" s="1"/>
      <c r="C557" s="1"/>
      <c r="D557" s="1"/>
      <c r="E557" s="1"/>
      <c r="F557" s="1"/>
    </row>
    <row r="558" spans="1:6" ht="12.75" x14ac:dyDescent="0.2">
      <c r="A558" s="1"/>
      <c r="B558" s="1"/>
      <c r="C558" s="1"/>
      <c r="D558" s="1"/>
      <c r="E558" s="1"/>
      <c r="F558" s="1"/>
    </row>
    <row r="559" spans="1:6" ht="12.75" x14ac:dyDescent="0.2">
      <c r="A559" s="1"/>
      <c r="B559" s="1"/>
      <c r="C559" s="1"/>
      <c r="D559" s="1"/>
      <c r="E559" s="1"/>
      <c r="F559" s="1"/>
    </row>
    <row r="560" spans="1:6" ht="12.75" x14ac:dyDescent="0.2">
      <c r="A560" s="1"/>
      <c r="B560" s="1"/>
      <c r="C560" s="1"/>
      <c r="D560" s="1"/>
      <c r="E560" s="1"/>
      <c r="F560" s="1"/>
    </row>
    <row r="561" spans="1:6" ht="12.75" x14ac:dyDescent="0.2">
      <c r="A561" s="1"/>
      <c r="B561" s="1"/>
      <c r="C561" s="1"/>
      <c r="D561" s="1"/>
      <c r="E561" s="1"/>
      <c r="F561" s="1"/>
    </row>
    <row r="562" spans="1:6" ht="12.75" x14ac:dyDescent="0.2">
      <c r="A562" s="1"/>
      <c r="B562" s="1"/>
      <c r="C562" s="1"/>
      <c r="D562" s="1"/>
      <c r="E562" s="1"/>
      <c r="F562" s="1"/>
    </row>
    <row r="563" spans="1:6" ht="12.75" x14ac:dyDescent="0.2">
      <c r="A563" s="1"/>
      <c r="B563" s="1"/>
      <c r="C563" s="1"/>
      <c r="D563" s="1"/>
      <c r="E563" s="1"/>
      <c r="F563" s="1"/>
    </row>
    <row r="564" spans="1:6" ht="12.75" x14ac:dyDescent="0.2">
      <c r="A564" s="1"/>
      <c r="B564" s="1"/>
      <c r="C564" s="1"/>
      <c r="D564" s="1"/>
      <c r="E564" s="1"/>
      <c r="F564" s="1"/>
    </row>
    <row r="565" spans="1:6" ht="12.75" x14ac:dyDescent="0.2">
      <c r="A565" s="1"/>
      <c r="B565" s="1"/>
      <c r="C565" s="1"/>
      <c r="D565" s="1"/>
      <c r="E565" s="1"/>
      <c r="F565" s="1"/>
    </row>
    <row r="566" spans="1:6" ht="12.75" x14ac:dyDescent="0.2">
      <c r="A566" s="1"/>
      <c r="B566" s="1"/>
      <c r="C566" s="1"/>
      <c r="D566" s="1"/>
      <c r="E566" s="1"/>
      <c r="F566" s="1"/>
    </row>
    <row r="567" spans="1:6" ht="12.75" x14ac:dyDescent="0.2">
      <c r="A567" s="1"/>
      <c r="B567" s="1"/>
      <c r="C567" s="1"/>
      <c r="D567" s="1"/>
      <c r="E567" s="1"/>
      <c r="F567" s="1"/>
    </row>
    <row r="568" spans="1:6" ht="12.75" x14ac:dyDescent="0.2">
      <c r="A568" s="1"/>
      <c r="B568" s="1"/>
      <c r="C568" s="1"/>
      <c r="D568" s="1"/>
      <c r="E568" s="1"/>
      <c r="F568" s="1"/>
    </row>
    <row r="569" spans="1:6" ht="12.75" x14ac:dyDescent="0.2">
      <c r="A569" s="1"/>
      <c r="B569" s="1"/>
      <c r="C569" s="1"/>
      <c r="D569" s="1"/>
      <c r="E569" s="1"/>
      <c r="F569" s="1"/>
    </row>
    <row r="570" spans="1:6" ht="12.75" x14ac:dyDescent="0.2">
      <c r="A570" s="1"/>
      <c r="B570" s="1"/>
      <c r="C570" s="1"/>
      <c r="D570" s="1"/>
      <c r="E570" s="1"/>
      <c r="F570" s="1"/>
    </row>
    <row r="571" spans="1:6" ht="12.75" x14ac:dyDescent="0.2">
      <c r="A571" s="1"/>
      <c r="B571" s="1"/>
      <c r="C571" s="1"/>
      <c r="D571" s="1"/>
      <c r="E571" s="1"/>
      <c r="F571" s="1"/>
    </row>
    <row r="572" spans="1:6" ht="12.75" x14ac:dyDescent="0.2">
      <c r="A572" s="1"/>
      <c r="B572" s="1"/>
      <c r="C572" s="1"/>
      <c r="D572" s="1"/>
      <c r="E572" s="1"/>
      <c r="F572" s="1"/>
    </row>
    <row r="573" spans="1:6" ht="12.75" x14ac:dyDescent="0.2">
      <c r="A573" s="1"/>
      <c r="B573" s="1"/>
      <c r="C573" s="1"/>
      <c r="D573" s="1"/>
      <c r="E573" s="1"/>
      <c r="F573" s="1"/>
    </row>
    <row r="574" spans="1:6" ht="12.75" x14ac:dyDescent="0.2">
      <c r="A574" s="1"/>
      <c r="B574" s="1"/>
      <c r="C574" s="1"/>
      <c r="D574" s="1"/>
      <c r="E574" s="1"/>
      <c r="F574" s="1"/>
    </row>
    <row r="575" spans="1:6" ht="12.75" x14ac:dyDescent="0.2">
      <c r="A575" s="1"/>
      <c r="B575" s="1"/>
      <c r="C575" s="1"/>
      <c r="D575" s="1"/>
      <c r="E575" s="1"/>
      <c r="F575" s="1"/>
    </row>
    <row r="576" spans="1:6" ht="12.75" x14ac:dyDescent="0.2">
      <c r="A576" s="1"/>
      <c r="B576" s="1"/>
      <c r="C576" s="1"/>
      <c r="D576" s="1"/>
      <c r="E576" s="1"/>
      <c r="F576" s="1"/>
    </row>
    <row r="577" spans="1:6" ht="12.75" x14ac:dyDescent="0.2">
      <c r="A577" s="1"/>
      <c r="B577" s="1"/>
      <c r="C577" s="1"/>
      <c r="D577" s="1"/>
      <c r="E577" s="1"/>
      <c r="F577" s="1"/>
    </row>
    <row r="578" spans="1:6" ht="12.75" x14ac:dyDescent="0.2">
      <c r="A578" s="1"/>
      <c r="B578" s="1"/>
      <c r="C578" s="1"/>
      <c r="D578" s="1"/>
      <c r="E578" s="1"/>
      <c r="F578" s="1"/>
    </row>
    <row r="579" spans="1:6" ht="12.75" x14ac:dyDescent="0.2">
      <c r="A579" s="1"/>
      <c r="B579" s="1"/>
      <c r="C579" s="1"/>
      <c r="D579" s="1"/>
      <c r="E579" s="1"/>
      <c r="F579" s="1"/>
    </row>
    <row r="580" spans="1:6" ht="12.75" x14ac:dyDescent="0.2">
      <c r="A580" s="1"/>
      <c r="B580" s="1"/>
      <c r="C580" s="1"/>
      <c r="D580" s="1"/>
      <c r="E580" s="1"/>
      <c r="F580" s="1"/>
    </row>
    <row r="581" spans="1:6" ht="12.75" x14ac:dyDescent="0.2">
      <c r="A581" s="1"/>
      <c r="B581" s="1"/>
      <c r="C581" s="1"/>
      <c r="D581" s="1"/>
      <c r="E581" s="1"/>
      <c r="F581" s="1"/>
    </row>
    <row r="582" spans="1:6" ht="12.75" x14ac:dyDescent="0.2">
      <c r="A582" s="1"/>
      <c r="B582" s="1"/>
      <c r="C582" s="1"/>
      <c r="D582" s="1"/>
      <c r="E582" s="1"/>
      <c r="F582" s="1"/>
    </row>
    <row r="583" spans="1:6" ht="12.75" x14ac:dyDescent="0.2">
      <c r="A583" s="1"/>
      <c r="B583" s="1"/>
      <c r="C583" s="1"/>
      <c r="D583" s="1"/>
      <c r="E583" s="1"/>
      <c r="F583" s="1"/>
    </row>
    <row r="584" spans="1:6" ht="12.75" x14ac:dyDescent="0.2">
      <c r="A584" s="1"/>
      <c r="B584" s="1"/>
      <c r="C584" s="1"/>
      <c r="D584" s="1"/>
      <c r="E584" s="1"/>
      <c r="F584" s="1"/>
    </row>
    <row r="585" spans="1:6" ht="12.75" x14ac:dyDescent="0.2">
      <c r="A585" s="1"/>
      <c r="B585" s="1"/>
      <c r="C585" s="1"/>
      <c r="D585" s="1"/>
      <c r="E585" s="1"/>
      <c r="F585" s="1"/>
    </row>
    <row r="586" spans="1:6" ht="12.75" x14ac:dyDescent="0.2">
      <c r="A586" s="1"/>
      <c r="B586" s="1"/>
      <c r="C586" s="1"/>
      <c r="D586" s="1"/>
      <c r="E586" s="1"/>
      <c r="F586" s="1"/>
    </row>
    <row r="587" spans="1:6" ht="12.75" x14ac:dyDescent="0.2">
      <c r="A587" s="1"/>
      <c r="B587" s="1"/>
      <c r="C587" s="1"/>
      <c r="D587" s="1"/>
      <c r="E587" s="1"/>
      <c r="F587" s="1"/>
    </row>
    <row r="588" spans="1:6" ht="12.75" x14ac:dyDescent="0.2">
      <c r="A588" s="1"/>
      <c r="B588" s="1"/>
      <c r="C588" s="1"/>
      <c r="D588" s="1"/>
      <c r="E588" s="1"/>
      <c r="F588" s="1"/>
    </row>
    <row r="589" spans="1:6" ht="12.75" x14ac:dyDescent="0.2">
      <c r="A589" s="1"/>
      <c r="B589" s="1"/>
      <c r="C589" s="1"/>
      <c r="D589" s="1"/>
      <c r="E589" s="1"/>
      <c r="F589" s="1"/>
    </row>
    <row r="590" spans="1:6" ht="12.75" x14ac:dyDescent="0.2">
      <c r="A590" s="1"/>
      <c r="B590" s="1"/>
      <c r="C590" s="1"/>
      <c r="D590" s="1"/>
      <c r="E590" s="1"/>
      <c r="F590" s="1"/>
    </row>
    <row r="591" spans="1:6" ht="12.75" x14ac:dyDescent="0.2">
      <c r="A591" s="1"/>
      <c r="B591" s="1"/>
      <c r="C591" s="1"/>
      <c r="D591" s="1"/>
      <c r="E591" s="1"/>
      <c r="F591" s="1"/>
    </row>
    <row r="592" spans="1:6" ht="12.75" x14ac:dyDescent="0.2">
      <c r="A592" s="1"/>
      <c r="B592" s="1"/>
      <c r="C592" s="1"/>
      <c r="D592" s="1"/>
      <c r="E592" s="1"/>
      <c r="F592" s="1"/>
    </row>
    <row r="593" spans="1:6" ht="12.75" x14ac:dyDescent="0.2">
      <c r="A593" s="1"/>
      <c r="B593" s="1"/>
      <c r="C593" s="1"/>
      <c r="D593" s="1"/>
      <c r="E593" s="1"/>
      <c r="F593" s="1"/>
    </row>
    <row r="594" spans="1:6" ht="12.75" x14ac:dyDescent="0.2">
      <c r="A594" s="1"/>
      <c r="B594" s="1"/>
      <c r="C594" s="1"/>
      <c r="D594" s="1"/>
      <c r="E594" s="1"/>
      <c r="F594" s="1"/>
    </row>
    <row r="595" spans="1:6" ht="12.75" x14ac:dyDescent="0.2">
      <c r="A595" s="1"/>
      <c r="B595" s="1"/>
      <c r="C595" s="1"/>
      <c r="D595" s="1"/>
      <c r="E595" s="1"/>
      <c r="F595" s="1"/>
    </row>
    <row r="596" spans="1:6" ht="12.75" x14ac:dyDescent="0.2">
      <c r="A596" s="1"/>
      <c r="B596" s="1"/>
      <c r="C596" s="1"/>
      <c r="D596" s="1"/>
      <c r="E596" s="1"/>
      <c r="F596" s="1"/>
    </row>
    <row r="597" spans="1:6" ht="12.75" x14ac:dyDescent="0.2">
      <c r="A597" s="1"/>
      <c r="B597" s="1"/>
      <c r="C597" s="1"/>
      <c r="D597" s="1"/>
      <c r="E597" s="1"/>
      <c r="F597" s="1"/>
    </row>
    <row r="598" spans="1:6" ht="12.75" x14ac:dyDescent="0.2">
      <c r="A598" s="1"/>
      <c r="B598" s="1"/>
      <c r="C598" s="1"/>
      <c r="D598" s="1"/>
      <c r="E598" s="1"/>
      <c r="F598" s="1"/>
    </row>
    <row r="599" spans="1:6" ht="12.75" x14ac:dyDescent="0.2">
      <c r="A599" s="1"/>
      <c r="B599" s="1"/>
      <c r="C599" s="1"/>
      <c r="D599" s="1"/>
      <c r="E599" s="1"/>
      <c r="F599" s="1"/>
    </row>
    <row r="600" spans="1:6" ht="12.75" x14ac:dyDescent="0.2">
      <c r="A600" s="1"/>
      <c r="B600" s="1"/>
      <c r="C600" s="1"/>
      <c r="D600" s="1"/>
      <c r="E600" s="1"/>
      <c r="F600" s="1"/>
    </row>
    <row r="601" spans="1:6" ht="12.75" x14ac:dyDescent="0.2">
      <c r="A601" s="1"/>
      <c r="B601" s="1"/>
      <c r="C601" s="1"/>
      <c r="D601" s="1"/>
      <c r="E601" s="1"/>
      <c r="F601" s="1"/>
    </row>
    <row r="602" spans="1:6" ht="12.75" x14ac:dyDescent="0.2">
      <c r="A602" s="1"/>
      <c r="B602" s="1"/>
      <c r="C602" s="1"/>
      <c r="D602" s="1"/>
      <c r="E602" s="1"/>
      <c r="F602" s="1"/>
    </row>
    <row r="603" spans="1:6" ht="12.75" x14ac:dyDescent="0.2">
      <c r="A603" s="1"/>
      <c r="B603" s="1"/>
      <c r="C603" s="1"/>
      <c r="D603" s="1"/>
      <c r="E603" s="1"/>
      <c r="F603" s="1"/>
    </row>
    <row r="604" spans="1:6" ht="12.75" x14ac:dyDescent="0.2">
      <c r="A604" s="1"/>
      <c r="B604" s="1"/>
      <c r="C604" s="1"/>
      <c r="D604" s="1"/>
      <c r="E604" s="1"/>
      <c r="F604" s="1"/>
    </row>
    <row r="605" spans="1:6" ht="12.75" x14ac:dyDescent="0.2">
      <c r="A605" s="1"/>
      <c r="B605" s="1"/>
      <c r="C605" s="1"/>
      <c r="D605" s="1"/>
      <c r="E605" s="1"/>
      <c r="F605" s="1"/>
    </row>
    <row r="606" spans="1:6" ht="12.75" x14ac:dyDescent="0.2">
      <c r="A606" s="1"/>
      <c r="B606" s="1"/>
      <c r="C606" s="1"/>
      <c r="D606" s="1"/>
      <c r="E606" s="1"/>
      <c r="F606" s="1"/>
    </row>
    <row r="607" spans="1:6" ht="12.75" x14ac:dyDescent="0.2">
      <c r="A607" s="1"/>
      <c r="B607" s="1"/>
      <c r="C607" s="1"/>
      <c r="D607" s="1"/>
      <c r="E607" s="1"/>
      <c r="F607" s="1"/>
    </row>
    <row r="608" spans="1:6" ht="12.75" x14ac:dyDescent="0.2">
      <c r="A608" s="1"/>
      <c r="B608" s="1"/>
      <c r="C608" s="1"/>
      <c r="D608" s="1"/>
      <c r="E608" s="1"/>
      <c r="F608" s="1"/>
    </row>
    <row r="609" spans="1:6" ht="12.75" x14ac:dyDescent="0.2">
      <c r="A609" s="1"/>
      <c r="B609" s="1"/>
      <c r="C609" s="1"/>
      <c r="D609" s="1"/>
      <c r="E609" s="1"/>
      <c r="F609" s="1"/>
    </row>
    <row r="610" spans="1:6" ht="12.75" x14ac:dyDescent="0.2">
      <c r="A610" s="1"/>
      <c r="B610" s="1"/>
      <c r="C610" s="1"/>
      <c r="D610" s="1"/>
      <c r="E610" s="1"/>
      <c r="F610" s="1"/>
    </row>
    <row r="611" spans="1:6" ht="12.75" x14ac:dyDescent="0.2">
      <c r="A611" s="1"/>
      <c r="B611" s="1"/>
      <c r="C611" s="1"/>
      <c r="D611" s="1"/>
      <c r="E611" s="1"/>
      <c r="F611" s="1"/>
    </row>
    <row r="612" spans="1:6" ht="12.75" x14ac:dyDescent="0.2">
      <c r="A612" s="1"/>
      <c r="B612" s="1"/>
      <c r="C612" s="1"/>
      <c r="D612" s="1"/>
      <c r="E612" s="1"/>
      <c r="F612" s="1"/>
    </row>
    <row r="613" spans="1:6" ht="12.75" x14ac:dyDescent="0.2">
      <c r="A613" s="1"/>
      <c r="B613" s="1"/>
      <c r="C613" s="1"/>
      <c r="D613" s="1"/>
      <c r="E613" s="1"/>
      <c r="F613" s="1"/>
    </row>
    <row r="614" spans="1:6" ht="12.75" x14ac:dyDescent="0.2">
      <c r="A614" s="1"/>
      <c r="B614" s="1"/>
      <c r="C614" s="1"/>
      <c r="D614" s="1"/>
      <c r="E614" s="1"/>
      <c r="F614" s="1"/>
    </row>
    <row r="615" spans="1:6" ht="12.75" x14ac:dyDescent="0.2">
      <c r="A615" s="1"/>
      <c r="B615" s="1"/>
      <c r="C615" s="1"/>
      <c r="D615" s="1"/>
      <c r="E615" s="1"/>
      <c r="F615" s="1"/>
    </row>
    <row r="616" spans="1:6" ht="12.75" x14ac:dyDescent="0.2">
      <c r="A616" s="1"/>
      <c r="B616" s="1"/>
      <c r="C616" s="1"/>
      <c r="D616" s="1"/>
      <c r="E616" s="1"/>
      <c r="F616" s="1"/>
    </row>
    <row r="617" spans="1:6" ht="12.75" x14ac:dyDescent="0.2">
      <c r="A617" s="1"/>
      <c r="B617" s="1"/>
      <c r="C617" s="1"/>
      <c r="D617" s="1"/>
      <c r="E617" s="1"/>
      <c r="F617" s="1"/>
    </row>
    <row r="618" spans="1:6" ht="12.75" x14ac:dyDescent="0.2">
      <c r="A618" s="1"/>
      <c r="B618" s="1"/>
      <c r="C618" s="1"/>
      <c r="D618" s="1"/>
      <c r="E618" s="1"/>
      <c r="F618" s="1"/>
    </row>
    <row r="619" spans="1:6" ht="12.75" x14ac:dyDescent="0.2">
      <c r="A619" s="1"/>
      <c r="B619" s="1"/>
      <c r="C619" s="1"/>
      <c r="D619" s="1"/>
      <c r="E619" s="1"/>
      <c r="F619" s="1"/>
    </row>
    <row r="620" spans="1:6" ht="12.75" x14ac:dyDescent="0.2">
      <c r="A620" s="1"/>
      <c r="B620" s="1"/>
      <c r="C620" s="1"/>
      <c r="D620" s="1"/>
      <c r="E620" s="1"/>
      <c r="F620" s="1"/>
    </row>
    <row r="621" spans="1:6" ht="12.75" x14ac:dyDescent="0.2">
      <c r="A621" s="1"/>
      <c r="B621" s="1"/>
      <c r="C621" s="1"/>
      <c r="D621" s="1"/>
      <c r="E621" s="1"/>
      <c r="F621" s="1"/>
    </row>
    <row r="622" spans="1:6" ht="12.75" x14ac:dyDescent="0.2">
      <c r="A622" s="1"/>
      <c r="B622" s="1"/>
      <c r="C622" s="1"/>
      <c r="D622" s="1"/>
      <c r="E622" s="1"/>
      <c r="F622" s="1"/>
    </row>
    <row r="623" spans="1:6" ht="12.75" x14ac:dyDescent="0.2">
      <c r="A623" s="1"/>
      <c r="B623" s="1"/>
      <c r="C623" s="1"/>
      <c r="D623" s="1"/>
      <c r="E623" s="1"/>
      <c r="F623" s="1"/>
    </row>
    <row r="624" spans="1:6" ht="12.75" x14ac:dyDescent="0.2">
      <c r="A624" s="1"/>
      <c r="B624" s="1"/>
      <c r="C624" s="1"/>
      <c r="D624" s="1"/>
      <c r="E624" s="1"/>
      <c r="F624" s="1"/>
    </row>
    <row r="625" spans="1:6" ht="12.75" x14ac:dyDescent="0.2">
      <c r="A625" s="1"/>
      <c r="B625" s="1"/>
      <c r="C625" s="1"/>
      <c r="D625" s="1"/>
      <c r="E625" s="1"/>
      <c r="F625" s="1"/>
    </row>
    <row r="626" spans="1:6" ht="12.75" x14ac:dyDescent="0.2">
      <c r="A626" s="1"/>
      <c r="B626" s="1"/>
      <c r="C626" s="1"/>
      <c r="D626" s="1"/>
      <c r="E626" s="1"/>
      <c r="F626" s="1"/>
    </row>
    <row r="627" spans="1:6" ht="12.75" x14ac:dyDescent="0.2">
      <c r="A627" s="1"/>
      <c r="B627" s="1"/>
      <c r="C627" s="1"/>
      <c r="D627" s="1"/>
      <c r="E627" s="1"/>
      <c r="F627" s="1"/>
    </row>
    <row r="628" spans="1:6" ht="12.75" x14ac:dyDescent="0.2">
      <c r="A628" s="1"/>
      <c r="B628" s="1"/>
      <c r="C628" s="1"/>
      <c r="D628" s="1"/>
      <c r="E628" s="1"/>
      <c r="F628" s="1"/>
    </row>
    <row r="629" spans="1:6" ht="12.75" x14ac:dyDescent="0.2">
      <c r="A629" s="1"/>
      <c r="B629" s="1"/>
      <c r="C629" s="1"/>
      <c r="D629" s="1"/>
      <c r="E629" s="1"/>
      <c r="F629" s="1"/>
    </row>
    <row r="630" spans="1:6" ht="12.75" x14ac:dyDescent="0.2">
      <c r="A630" s="1"/>
      <c r="B630" s="1"/>
      <c r="C630" s="1"/>
      <c r="D630" s="1"/>
      <c r="E630" s="1"/>
      <c r="F630" s="1"/>
    </row>
    <row r="631" spans="1:6" ht="12.75" x14ac:dyDescent="0.2">
      <c r="A631" s="1"/>
      <c r="B631" s="1"/>
      <c r="C631" s="1"/>
      <c r="D631" s="1"/>
      <c r="E631" s="1"/>
      <c r="F631" s="1"/>
    </row>
    <row r="632" spans="1:6" ht="12.75" x14ac:dyDescent="0.2">
      <c r="A632" s="1"/>
      <c r="B632" s="1"/>
      <c r="C632" s="1"/>
      <c r="D632" s="1"/>
      <c r="E632" s="1"/>
      <c r="F632" s="1"/>
    </row>
    <row r="633" spans="1:6" ht="12.75" x14ac:dyDescent="0.2">
      <c r="A633" s="1"/>
      <c r="B633" s="1"/>
      <c r="C633" s="1"/>
      <c r="D633" s="1"/>
      <c r="E633" s="1"/>
      <c r="F633" s="1"/>
    </row>
    <row r="634" spans="1:6" ht="12.75" x14ac:dyDescent="0.2">
      <c r="A634" s="1"/>
      <c r="B634" s="1"/>
      <c r="C634" s="1"/>
      <c r="D634" s="1"/>
      <c r="E634" s="1"/>
      <c r="F634" s="1"/>
    </row>
    <row r="635" spans="1:6" ht="12.75" x14ac:dyDescent="0.2">
      <c r="A635" s="1"/>
      <c r="B635" s="1"/>
      <c r="C635" s="1"/>
      <c r="D635" s="1"/>
      <c r="E635" s="1"/>
      <c r="F635" s="1"/>
    </row>
    <row r="636" spans="1:6" ht="12.75" x14ac:dyDescent="0.2">
      <c r="A636" s="1"/>
      <c r="B636" s="1"/>
      <c r="C636" s="1"/>
      <c r="D636" s="1"/>
      <c r="E636" s="1"/>
      <c r="F636" s="1"/>
    </row>
    <row r="637" spans="1:6" ht="12.75" x14ac:dyDescent="0.2">
      <c r="A637" s="1"/>
      <c r="B637" s="1"/>
      <c r="C637" s="1"/>
      <c r="D637" s="1"/>
      <c r="E637" s="1"/>
      <c r="F637" s="1"/>
    </row>
    <row r="638" spans="1:6" ht="12.75" x14ac:dyDescent="0.2">
      <c r="A638" s="1"/>
      <c r="B638" s="1"/>
      <c r="C638" s="1"/>
      <c r="D638" s="1"/>
      <c r="E638" s="1"/>
      <c r="F638" s="1"/>
    </row>
    <row r="639" spans="1:6" ht="12.75" x14ac:dyDescent="0.2">
      <c r="A639" s="1"/>
      <c r="B639" s="1"/>
      <c r="C639" s="1"/>
      <c r="D639" s="1"/>
      <c r="E639" s="1"/>
      <c r="F639" s="1"/>
    </row>
    <row r="640" spans="1:6" ht="12.75" x14ac:dyDescent="0.2">
      <c r="A640" s="1"/>
      <c r="B640" s="1"/>
      <c r="C640" s="1"/>
      <c r="D640" s="1"/>
      <c r="E640" s="1"/>
      <c r="F640" s="1"/>
    </row>
    <row r="641" spans="1:6" ht="12.75" x14ac:dyDescent="0.2">
      <c r="A641" s="1"/>
      <c r="B641" s="1"/>
      <c r="C641" s="1"/>
      <c r="D641" s="1"/>
      <c r="E641" s="1"/>
      <c r="F641" s="1"/>
    </row>
    <row r="642" spans="1:6" ht="12.75" x14ac:dyDescent="0.2">
      <c r="A642" s="1"/>
      <c r="B642" s="1"/>
      <c r="C642" s="1"/>
      <c r="D642" s="1"/>
      <c r="E642" s="1"/>
      <c r="F642" s="1"/>
    </row>
    <row r="643" spans="1:6" ht="12.75" x14ac:dyDescent="0.2">
      <c r="A643" s="1"/>
      <c r="B643" s="1"/>
      <c r="C643" s="1"/>
      <c r="D643" s="1"/>
      <c r="E643" s="1"/>
      <c r="F643" s="1"/>
    </row>
    <row r="644" spans="1:6" ht="12.75" x14ac:dyDescent="0.2">
      <c r="A644" s="1"/>
      <c r="B644" s="1"/>
      <c r="C644" s="1"/>
      <c r="D644" s="1"/>
      <c r="E644" s="1"/>
      <c r="F644" s="1"/>
    </row>
    <row r="645" spans="1:6" ht="12.75" x14ac:dyDescent="0.2">
      <c r="A645" s="1"/>
      <c r="B645" s="1"/>
      <c r="C645" s="1"/>
      <c r="D645" s="1"/>
      <c r="E645" s="1"/>
      <c r="F645" s="1"/>
    </row>
    <row r="646" spans="1:6" ht="12.75" x14ac:dyDescent="0.2">
      <c r="A646" s="1"/>
      <c r="B646" s="1"/>
      <c r="C646" s="1"/>
      <c r="D646" s="1"/>
      <c r="E646" s="1"/>
      <c r="F646" s="1"/>
    </row>
    <row r="647" spans="1:6" ht="12.75" x14ac:dyDescent="0.2">
      <c r="A647" s="1"/>
      <c r="B647" s="1"/>
      <c r="C647" s="1"/>
      <c r="D647" s="1"/>
      <c r="E647" s="1"/>
      <c r="F647" s="1"/>
    </row>
    <row r="648" spans="1:6" ht="12.75" x14ac:dyDescent="0.2">
      <c r="A648" s="1"/>
      <c r="B648" s="1"/>
      <c r="C648" s="1"/>
      <c r="D648" s="1"/>
      <c r="E648" s="1"/>
      <c r="F648" s="1"/>
    </row>
    <row r="649" spans="1:6" ht="12.75" x14ac:dyDescent="0.2">
      <c r="A649" s="1"/>
      <c r="B649" s="1"/>
      <c r="C649" s="1"/>
      <c r="D649" s="1"/>
      <c r="E649" s="1"/>
      <c r="F649" s="1"/>
    </row>
    <row r="650" spans="1:6" ht="12.75" x14ac:dyDescent="0.2">
      <c r="A650" s="1"/>
      <c r="B650" s="1"/>
      <c r="C650" s="1"/>
      <c r="D650" s="1"/>
      <c r="E650" s="1"/>
      <c r="F650" s="1"/>
    </row>
    <row r="651" spans="1:6" ht="12.75" x14ac:dyDescent="0.2">
      <c r="A651" s="1"/>
      <c r="B651" s="1"/>
      <c r="C651" s="1"/>
      <c r="D651" s="1"/>
      <c r="E651" s="1"/>
      <c r="F651" s="1"/>
    </row>
    <row r="652" spans="1:6" ht="12.75" x14ac:dyDescent="0.2">
      <c r="A652" s="1"/>
      <c r="B652" s="1"/>
      <c r="C652" s="1"/>
      <c r="D652" s="1"/>
      <c r="E652" s="1"/>
      <c r="F652" s="1"/>
    </row>
    <row r="653" spans="1:6" ht="12.75" x14ac:dyDescent="0.2">
      <c r="A653" s="1"/>
      <c r="B653" s="1"/>
      <c r="C653" s="1"/>
      <c r="D653" s="1"/>
      <c r="E653" s="1"/>
      <c r="F653" s="1"/>
    </row>
    <row r="654" spans="1:6" ht="12.75" x14ac:dyDescent="0.2">
      <c r="A654" s="1"/>
      <c r="B654" s="1"/>
      <c r="C654" s="1"/>
      <c r="D654" s="1"/>
      <c r="E654" s="1"/>
      <c r="F654" s="1"/>
    </row>
    <row r="655" spans="1:6" ht="12.75" x14ac:dyDescent="0.2">
      <c r="A655" s="1"/>
      <c r="B655" s="1"/>
      <c r="C655" s="1"/>
      <c r="D655" s="1"/>
      <c r="E655" s="1"/>
      <c r="F655" s="1"/>
    </row>
    <row r="656" spans="1:6" ht="12.75" x14ac:dyDescent="0.2">
      <c r="A656" s="1"/>
      <c r="B656" s="1"/>
      <c r="C656" s="1"/>
      <c r="D656" s="1"/>
      <c r="E656" s="1"/>
      <c r="F656" s="1"/>
    </row>
    <row r="657" spans="1:6" ht="12.75" x14ac:dyDescent="0.2">
      <c r="A657" s="1"/>
      <c r="B657" s="1"/>
      <c r="C657" s="1"/>
      <c r="D657" s="1"/>
      <c r="E657" s="1"/>
      <c r="F657" s="1"/>
    </row>
    <row r="658" spans="1:6" ht="12.75" x14ac:dyDescent="0.2">
      <c r="A658" s="1"/>
      <c r="B658" s="1"/>
      <c r="C658" s="1"/>
      <c r="D658" s="1"/>
      <c r="E658" s="1"/>
      <c r="F658" s="1"/>
    </row>
    <row r="659" spans="1:6" ht="12.75" x14ac:dyDescent="0.2">
      <c r="A659" s="1"/>
      <c r="B659" s="1"/>
      <c r="C659" s="1"/>
      <c r="D659" s="1"/>
      <c r="E659" s="1"/>
      <c r="F659" s="1"/>
    </row>
    <row r="660" spans="1:6" ht="12.75" x14ac:dyDescent="0.2">
      <c r="A660" s="1"/>
      <c r="B660" s="1"/>
      <c r="C660" s="1"/>
      <c r="D660" s="1"/>
      <c r="E660" s="1"/>
      <c r="F660" s="1"/>
    </row>
    <row r="661" spans="1:6" ht="12.75" x14ac:dyDescent="0.2">
      <c r="A661" s="1"/>
      <c r="B661" s="1"/>
      <c r="C661" s="1"/>
      <c r="D661" s="1"/>
      <c r="E661" s="1"/>
      <c r="F661" s="1"/>
    </row>
    <row r="662" spans="1:6" ht="12.75" x14ac:dyDescent="0.2">
      <c r="A662" s="1"/>
      <c r="B662" s="1"/>
      <c r="C662" s="1"/>
      <c r="D662" s="1"/>
      <c r="E662" s="1"/>
      <c r="F662" s="1"/>
    </row>
    <row r="663" spans="1:6" ht="12.75" x14ac:dyDescent="0.2">
      <c r="A663" s="1"/>
      <c r="B663" s="1"/>
      <c r="C663" s="1"/>
      <c r="D663" s="1"/>
      <c r="E663" s="1"/>
      <c r="F663" s="1"/>
    </row>
    <row r="664" spans="1:6" ht="12.75" x14ac:dyDescent="0.2">
      <c r="A664" s="1"/>
      <c r="B664" s="1"/>
      <c r="C664" s="1"/>
      <c r="D664" s="1"/>
      <c r="E664" s="1"/>
      <c r="F664" s="1"/>
    </row>
    <row r="665" spans="1:6" ht="12.75" x14ac:dyDescent="0.2">
      <c r="A665" s="1"/>
      <c r="B665" s="1"/>
      <c r="C665" s="1"/>
      <c r="D665" s="1"/>
      <c r="E665" s="1"/>
      <c r="F665" s="1"/>
    </row>
    <row r="666" spans="1:6" ht="12.75" x14ac:dyDescent="0.2">
      <c r="A666" s="1"/>
      <c r="B666" s="1"/>
      <c r="C666" s="1"/>
      <c r="D666" s="1"/>
      <c r="E666" s="1"/>
      <c r="F666" s="1"/>
    </row>
    <row r="667" spans="1:6" ht="12.75" x14ac:dyDescent="0.2">
      <c r="A667" s="1"/>
      <c r="B667" s="1"/>
      <c r="C667" s="1"/>
      <c r="D667" s="1"/>
      <c r="E667" s="1"/>
      <c r="F667" s="1"/>
    </row>
    <row r="668" spans="1:6" ht="12.75" x14ac:dyDescent="0.2">
      <c r="A668" s="1"/>
      <c r="B668" s="1"/>
      <c r="C668" s="1"/>
      <c r="D668" s="1"/>
      <c r="E668" s="1"/>
      <c r="F668" s="1"/>
    </row>
    <row r="669" spans="1:6" ht="12.75" x14ac:dyDescent="0.2">
      <c r="A669" s="1"/>
      <c r="B669" s="1"/>
      <c r="C669" s="1"/>
      <c r="D669" s="1"/>
      <c r="E669" s="1"/>
      <c r="F669" s="1"/>
    </row>
    <row r="670" spans="1:6" ht="12.75" x14ac:dyDescent="0.2">
      <c r="A670" s="1"/>
      <c r="B670" s="1"/>
      <c r="C670" s="1"/>
      <c r="D670" s="1"/>
      <c r="E670" s="1"/>
      <c r="F670" s="1"/>
    </row>
    <row r="671" spans="1:6" ht="12.75" x14ac:dyDescent="0.2">
      <c r="A671" s="1"/>
      <c r="B671" s="1"/>
      <c r="C671" s="1"/>
      <c r="D671" s="1"/>
      <c r="E671" s="1"/>
      <c r="F671" s="1"/>
    </row>
    <row r="672" spans="1:6" ht="12.75" x14ac:dyDescent="0.2">
      <c r="A672" s="1"/>
      <c r="B672" s="1"/>
      <c r="C672" s="1"/>
      <c r="D672" s="1"/>
      <c r="E672" s="1"/>
      <c r="F672" s="1"/>
    </row>
    <row r="673" spans="1:6" ht="12.75" x14ac:dyDescent="0.2">
      <c r="A673" s="1"/>
      <c r="B673" s="1"/>
      <c r="C673" s="1"/>
      <c r="D673" s="1"/>
      <c r="E673" s="1"/>
      <c r="F673" s="1"/>
    </row>
    <row r="674" spans="1:6" ht="12.75" x14ac:dyDescent="0.2">
      <c r="A674" s="1"/>
      <c r="B674" s="1"/>
      <c r="C674" s="1"/>
      <c r="D674" s="1"/>
      <c r="E674" s="1"/>
      <c r="F674" s="1"/>
    </row>
    <row r="675" spans="1:6" ht="12.75" x14ac:dyDescent="0.2">
      <c r="A675" s="1"/>
      <c r="B675" s="1"/>
      <c r="C675" s="1"/>
      <c r="D675" s="1"/>
      <c r="E675" s="1"/>
      <c r="F675" s="1"/>
    </row>
    <row r="676" spans="1:6" ht="12.75" x14ac:dyDescent="0.2">
      <c r="A676" s="1"/>
      <c r="B676" s="1"/>
      <c r="C676" s="1"/>
      <c r="D676" s="1"/>
      <c r="E676" s="1"/>
      <c r="F676" s="1"/>
    </row>
    <row r="677" spans="1:6" ht="12.75" x14ac:dyDescent="0.2">
      <c r="A677" s="1"/>
      <c r="B677" s="1"/>
      <c r="C677" s="1"/>
      <c r="D677" s="1"/>
      <c r="E677" s="1"/>
      <c r="F677" s="1"/>
    </row>
    <row r="678" spans="1:6" ht="12.75" x14ac:dyDescent="0.2">
      <c r="A678" s="1"/>
      <c r="B678" s="1"/>
      <c r="C678" s="1"/>
      <c r="D678" s="1"/>
      <c r="E678" s="1"/>
      <c r="F678" s="1"/>
    </row>
    <row r="679" spans="1:6" ht="12.75" x14ac:dyDescent="0.2">
      <c r="A679" s="1"/>
      <c r="B679" s="1"/>
      <c r="C679" s="1"/>
      <c r="D679" s="1"/>
      <c r="E679" s="1"/>
      <c r="F679" s="1"/>
    </row>
    <row r="680" spans="1:6" ht="12.75" x14ac:dyDescent="0.2">
      <c r="A680" s="1"/>
      <c r="B680" s="1"/>
      <c r="C680" s="1"/>
      <c r="D680" s="1"/>
      <c r="E680" s="1"/>
      <c r="F680" s="1"/>
    </row>
    <row r="681" spans="1:6" ht="12.75" x14ac:dyDescent="0.2">
      <c r="A681" s="1"/>
      <c r="B681" s="1"/>
      <c r="C681" s="1"/>
      <c r="D681" s="1"/>
      <c r="E681" s="1"/>
      <c r="F681" s="1"/>
    </row>
    <row r="682" spans="1:6" ht="12.75" x14ac:dyDescent="0.2">
      <c r="A682" s="1"/>
      <c r="B682" s="1"/>
      <c r="C682" s="1"/>
      <c r="D682" s="1"/>
      <c r="E682" s="1"/>
      <c r="F682" s="1"/>
    </row>
    <row r="683" spans="1:6" ht="12.75" x14ac:dyDescent="0.2">
      <c r="A683" s="1"/>
      <c r="B683" s="1"/>
      <c r="C683" s="1"/>
      <c r="D683" s="1"/>
      <c r="E683" s="1"/>
      <c r="F683" s="1"/>
    </row>
    <row r="684" spans="1:6" ht="12.75" x14ac:dyDescent="0.2">
      <c r="A684" s="1"/>
      <c r="B684" s="1"/>
      <c r="C684" s="1"/>
      <c r="D684" s="1"/>
      <c r="E684" s="1"/>
      <c r="F684" s="1"/>
    </row>
    <row r="685" spans="1:6" ht="12.75" x14ac:dyDescent="0.2">
      <c r="A685" s="1"/>
      <c r="B685" s="1"/>
      <c r="C685" s="1"/>
      <c r="D685" s="1"/>
      <c r="E685" s="1"/>
      <c r="F685" s="1"/>
    </row>
    <row r="686" spans="1:6" ht="12.75" x14ac:dyDescent="0.2">
      <c r="A686" s="1"/>
      <c r="B686" s="1"/>
      <c r="C686" s="1"/>
      <c r="D686" s="1"/>
      <c r="E686" s="1"/>
      <c r="F686" s="1"/>
    </row>
    <row r="687" spans="1:6" ht="12.75" x14ac:dyDescent="0.2">
      <c r="A687" s="1"/>
      <c r="B687" s="1"/>
      <c r="C687" s="1"/>
      <c r="D687" s="1"/>
      <c r="E687" s="1"/>
      <c r="F687" s="1"/>
    </row>
    <row r="688" spans="1:6" ht="12.75" x14ac:dyDescent="0.2">
      <c r="A688" s="1"/>
      <c r="B688" s="1"/>
      <c r="C688" s="1"/>
      <c r="D688" s="1"/>
      <c r="E688" s="1"/>
      <c r="F688" s="1"/>
    </row>
    <row r="689" spans="1:6" ht="12.75" x14ac:dyDescent="0.2">
      <c r="A689" s="1"/>
      <c r="B689" s="1"/>
      <c r="C689" s="1"/>
      <c r="D689" s="1"/>
      <c r="E689" s="1"/>
      <c r="F689" s="1"/>
    </row>
    <row r="690" spans="1:6" ht="12.75" x14ac:dyDescent="0.2">
      <c r="A690" s="1"/>
      <c r="B690" s="1"/>
      <c r="C690" s="1"/>
      <c r="D690" s="1"/>
      <c r="E690" s="1"/>
      <c r="F690" s="1"/>
    </row>
    <row r="691" spans="1:6" ht="12.75" x14ac:dyDescent="0.2">
      <c r="A691" s="1"/>
      <c r="B691" s="1"/>
      <c r="C691" s="1"/>
      <c r="D691" s="1"/>
      <c r="E691" s="1"/>
      <c r="F691" s="1"/>
    </row>
    <row r="692" spans="1:6" ht="12.75" x14ac:dyDescent="0.2">
      <c r="A692" s="1"/>
      <c r="B692" s="1"/>
      <c r="C692" s="1"/>
      <c r="D692" s="1"/>
      <c r="E692" s="1"/>
      <c r="F692" s="1"/>
    </row>
    <row r="693" spans="1:6" ht="12.75" x14ac:dyDescent="0.2">
      <c r="A693" s="1"/>
      <c r="B693" s="1"/>
      <c r="C693" s="1"/>
      <c r="D693" s="1"/>
      <c r="E693" s="1"/>
      <c r="F693" s="1"/>
    </row>
    <row r="694" spans="1:6" ht="12.75" x14ac:dyDescent="0.2">
      <c r="A694" s="1"/>
      <c r="B694" s="1"/>
      <c r="C694" s="1"/>
      <c r="D694" s="1"/>
      <c r="E694" s="1"/>
      <c r="F694" s="1"/>
    </row>
    <row r="695" spans="1:6" ht="12.75" x14ac:dyDescent="0.2">
      <c r="A695" s="1"/>
      <c r="B695" s="1"/>
      <c r="C695" s="1"/>
      <c r="D695" s="1"/>
      <c r="E695" s="1"/>
      <c r="F695" s="1"/>
    </row>
    <row r="696" spans="1:6" ht="12.75" x14ac:dyDescent="0.2">
      <c r="A696" s="1"/>
      <c r="B696" s="1"/>
      <c r="C696" s="1"/>
      <c r="D696" s="1"/>
      <c r="E696" s="1"/>
      <c r="F696" s="1"/>
    </row>
    <row r="697" spans="1:6" ht="12.75" x14ac:dyDescent="0.2">
      <c r="A697" s="1"/>
      <c r="B697" s="1"/>
      <c r="C697" s="1"/>
      <c r="D697" s="1"/>
      <c r="E697" s="1"/>
      <c r="F697" s="1"/>
    </row>
    <row r="698" spans="1:6" ht="12.75" x14ac:dyDescent="0.2">
      <c r="A698" s="1"/>
      <c r="B698" s="1"/>
      <c r="C698" s="1"/>
      <c r="D698" s="1"/>
      <c r="E698" s="1"/>
      <c r="F698" s="1"/>
    </row>
    <row r="699" spans="1:6" ht="12.75" x14ac:dyDescent="0.2">
      <c r="A699" s="1"/>
      <c r="B699" s="1"/>
      <c r="C699" s="1"/>
      <c r="D699" s="1"/>
      <c r="E699" s="1"/>
      <c r="F699" s="1"/>
    </row>
    <row r="700" spans="1:6" ht="12.75" x14ac:dyDescent="0.2">
      <c r="A700" s="1"/>
      <c r="B700" s="1"/>
      <c r="C700" s="1"/>
      <c r="D700" s="1"/>
      <c r="E700" s="1"/>
      <c r="F700" s="1"/>
    </row>
    <row r="701" spans="1:6" ht="12.75" x14ac:dyDescent="0.2">
      <c r="A701" s="1"/>
      <c r="B701" s="1"/>
      <c r="C701" s="1"/>
      <c r="D701" s="1"/>
      <c r="E701" s="1"/>
      <c r="F701" s="1"/>
    </row>
    <row r="702" spans="1:6" ht="12.75" x14ac:dyDescent="0.2">
      <c r="A702" s="1"/>
      <c r="B702" s="1"/>
      <c r="C702" s="1"/>
      <c r="D702" s="1"/>
      <c r="E702" s="1"/>
      <c r="F702" s="1"/>
    </row>
    <row r="703" spans="1:6" ht="12.75" x14ac:dyDescent="0.2">
      <c r="A703" s="1"/>
      <c r="B703" s="1"/>
      <c r="C703" s="1"/>
      <c r="D703" s="1"/>
      <c r="E703" s="1"/>
      <c r="F703" s="1"/>
    </row>
    <row r="704" spans="1:6" ht="12.75" x14ac:dyDescent="0.2">
      <c r="A704" s="1"/>
      <c r="B704" s="1"/>
      <c r="C704" s="1"/>
      <c r="D704" s="1"/>
      <c r="E704" s="1"/>
      <c r="F704" s="1"/>
    </row>
    <row r="705" spans="1:6" ht="12.75" x14ac:dyDescent="0.2">
      <c r="A705" s="1"/>
      <c r="B705" s="1"/>
      <c r="C705" s="1"/>
      <c r="D705" s="1"/>
      <c r="E705" s="1"/>
      <c r="F705" s="1"/>
    </row>
    <row r="706" spans="1:6" ht="12.75" x14ac:dyDescent="0.2">
      <c r="A706" s="1"/>
      <c r="B706" s="1"/>
      <c r="C706" s="1"/>
      <c r="D706" s="1"/>
      <c r="E706" s="1"/>
      <c r="F706" s="1"/>
    </row>
    <row r="707" spans="1:6" ht="12.75" x14ac:dyDescent="0.2">
      <c r="A707" s="1"/>
      <c r="B707" s="1"/>
      <c r="C707" s="1"/>
      <c r="D707" s="1"/>
      <c r="E707" s="1"/>
      <c r="F707" s="1"/>
    </row>
    <row r="708" spans="1:6" ht="12.75" x14ac:dyDescent="0.2">
      <c r="A708" s="1"/>
      <c r="B708" s="1"/>
      <c r="C708" s="1"/>
      <c r="D708" s="1"/>
      <c r="E708" s="1"/>
      <c r="F708" s="1"/>
    </row>
    <row r="709" spans="1:6" ht="12.75" x14ac:dyDescent="0.2">
      <c r="A709" s="1"/>
      <c r="B709" s="1"/>
      <c r="C709" s="1"/>
      <c r="D709" s="1"/>
      <c r="E709" s="1"/>
      <c r="F709" s="1"/>
    </row>
    <row r="710" spans="1:6" ht="12.75" x14ac:dyDescent="0.2">
      <c r="A710" s="1"/>
      <c r="B710" s="1"/>
      <c r="C710" s="1"/>
      <c r="D710" s="1"/>
      <c r="E710" s="1"/>
      <c r="F710" s="1"/>
    </row>
    <row r="711" spans="1:6" ht="12.75" x14ac:dyDescent="0.2">
      <c r="A711" s="1"/>
      <c r="B711" s="1"/>
      <c r="C711" s="1"/>
      <c r="D711" s="1"/>
      <c r="E711" s="1"/>
      <c r="F711" s="1"/>
    </row>
    <row r="712" spans="1:6" ht="12.75" x14ac:dyDescent="0.2">
      <c r="A712" s="1"/>
      <c r="B712" s="1"/>
      <c r="C712" s="1"/>
      <c r="D712" s="1"/>
      <c r="E712" s="1"/>
      <c r="F712" s="1"/>
    </row>
    <row r="713" spans="1:6" ht="12.75" x14ac:dyDescent="0.2">
      <c r="A713" s="1"/>
      <c r="B713" s="1"/>
      <c r="C713" s="1"/>
      <c r="D713" s="1"/>
      <c r="E713" s="1"/>
      <c r="F713" s="1"/>
    </row>
    <row r="714" spans="1:6" ht="12.75" x14ac:dyDescent="0.2">
      <c r="A714" s="1"/>
      <c r="B714" s="1"/>
      <c r="C714" s="1"/>
      <c r="D714" s="1"/>
      <c r="E714" s="1"/>
      <c r="F714" s="1"/>
    </row>
    <row r="715" spans="1:6" ht="12.75" x14ac:dyDescent="0.2">
      <c r="A715" s="1"/>
      <c r="B715" s="1"/>
      <c r="C715" s="1"/>
      <c r="D715" s="1"/>
      <c r="E715" s="1"/>
      <c r="F715" s="1"/>
    </row>
    <row r="716" spans="1:6" ht="12.75" x14ac:dyDescent="0.2">
      <c r="A716" s="1"/>
      <c r="B716" s="1"/>
      <c r="C716" s="1"/>
      <c r="D716" s="1"/>
      <c r="E716" s="1"/>
      <c r="F716" s="1"/>
    </row>
    <row r="717" spans="1:6" ht="12.75" x14ac:dyDescent="0.2">
      <c r="A717" s="1"/>
      <c r="B717" s="1"/>
      <c r="C717" s="1"/>
      <c r="D717" s="1"/>
      <c r="E717" s="1"/>
      <c r="F717" s="1"/>
    </row>
    <row r="718" spans="1:6" ht="12.75" x14ac:dyDescent="0.2">
      <c r="A718" s="1"/>
      <c r="B718" s="1"/>
      <c r="C718" s="1"/>
      <c r="D718" s="1"/>
      <c r="E718" s="1"/>
      <c r="F718" s="1"/>
    </row>
    <row r="719" spans="1:6" ht="12.75" x14ac:dyDescent="0.2">
      <c r="A719" s="1"/>
      <c r="B719" s="1"/>
      <c r="C719" s="1"/>
      <c r="D719" s="1"/>
      <c r="E719" s="1"/>
      <c r="F719" s="1"/>
    </row>
    <row r="720" spans="1:6" ht="12.75" x14ac:dyDescent="0.2">
      <c r="A720" s="1"/>
      <c r="B720" s="1"/>
      <c r="C720" s="1"/>
      <c r="D720" s="1"/>
      <c r="E720" s="1"/>
      <c r="F720" s="1"/>
    </row>
    <row r="721" spans="1:6" ht="12.75" x14ac:dyDescent="0.2">
      <c r="A721" s="1"/>
      <c r="B721" s="1"/>
      <c r="C721" s="1"/>
      <c r="D721" s="1"/>
      <c r="E721" s="1"/>
      <c r="F721" s="1"/>
    </row>
    <row r="722" spans="1:6" ht="12.75" x14ac:dyDescent="0.2">
      <c r="A722" s="1"/>
      <c r="B722" s="1"/>
      <c r="C722" s="1"/>
      <c r="D722" s="1"/>
      <c r="E722" s="1"/>
      <c r="F722" s="1"/>
    </row>
    <row r="723" spans="1:6" ht="12.75" x14ac:dyDescent="0.2">
      <c r="A723" s="1"/>
      <c r="B723" s="1"/>
      <c r="C723" s="1"/>
      <c r="D723" s="1"/>
      <c r="E723" s="1"/>
      <c r="F723" s="1"/>
    </row>
    <row r="724" spans="1:6" ht="12.75" x14ac:dyDescent="0.2">
      <c r="A724" s="1"/>
      <c r="B724" s="1"/>
      <c r="C724" s="1"/>
      <c r="D724" s="1"/>
      <c r="E724" s="1"/>
      <c r="F724" s="1"/>
    </row>
    <row r="725" spans="1:6" ht="12.75" x14ac:dyDescent="0.2">
      <c r="A725" s="1"/>
      <c r="B725" s="1"/>
      <c r="C725" s="1"/>
      <c r="D725" s="1"/>
      <c r="E725" s="1"/>
      <c r="F725" s="1"/>
    </row>
    <row r="726" spans="1:6" ht="12.75" x14ac:dyDescent="0.2">
      <c r="A726" s="1"/>
      <c r="B726" s="1"/>
      <c r="C726" s="1"/>
      <c r="D726" s="1"/>
      <c r="E726" s="1"/>
      <c r="F726" s="1"/>
    </row>
    <row r="727" spans="1:6" ht="12.75" x14ac:dyDescent="0.2">
      <c r="A727" s="1"/>
      <c r="B727" s="1"/>
      <c r="C727" s="1"/>
      <c r="D727" s="1"/>
      <c r="E727" s="1"/>
      <c r="F727" s="1"/>
    </row>
    <row r="728" spans="1:6" ht="12.75" x14ac:dyDescent="0.2">
      <c r="A728" s="1"/>
      <c r="B728" s="1"/>
      <c r="C728" s="1"/>
      <c r="D728" s="1"/>
      <c r="E728" s="1"/>
      <c r="F728" s="1"/>
    </row>
    <row r="729" spans="1:6" ht="12.75" x14ac:dyDescent="0.2">
      <c r="A729" s="1"/>
      <c r="B729" s="1"/>
      <c r="C729" s="1"/>
      <c r="D729" s="1"/>
      <c r="E729" s="1"/>
      <c r="F729" s="1"/>
    </row>
    <row r="730" spans="1:6" ht="12.75" x14ac:dyDescent="0.2">
      <c r="A730" s="1"/>
      <c r="B730" s="1"/>
      <c r="C730" s="1"/>
      <c r="D730" s="1"/>
      <c r="E730" s="1"/>
      <c r="F730" s="1"/>
    </row>
    <row r="731" spans="1:6" ht="12.75" x14ac:dyDescent="0.2">
      <c r="A731" s="1"/>
      <c r="B731" s="1"/>
      <c r="C731" s="1"/>
      <c r="D731" s="1"/>
      <c r="E731" s="1"/>
      <c r="F731" s="1"/>
    </row>
    <row r="732" spans="1:6" ht="12.75" x14ac:dyDescent="0.2">
      <c r="A732" s="1"/>
      <c r="B732" s="1"/>
      <c r="C732" s="1"/>
      <c r="D732" s="1"/>
      <c r="E732" s="1"/>
      <c r="F732" s="1"/>
    </row>
    <row r="733" spans="1:6" ht="12.75" x14ac:dyDescent="0.2">
      <c r="A733" s="1"/>
      <c r="B733" s="1"/>
      <c r="C733" s="1"/>
      <c r="D733" s="1"/>
      <c r="E733" s="1"/>
      <c r="F733" s="1"/>
    </row>
    <row r="734" spans="1:6" ht="12.75" x14ac:dyDescent="0.2">
      <c r="A734" s="1"/>
      <c r="B734" s="1"/>
      <c r="C734" s="1"/>
      <c r="D734" s="1"/>
      <c r="E734" s="1"/>
      <c r="F734" s="1"/>
    </row>
    <row r="735" spans="1:6" ht="12.75" x14ac:dyDescent="0.2">
      <c r="A735" s="1"/>
      <c r="B735" s="1"/>
      <c r="C735" s="1"/>
      <c r="D735" s="1"/>
      <c r="E735" s="1"/>
      <c r="F735" s="1"/>
    </row>
    <row r="736" spans="1:6" ht="12.75" x14ac:dyDescent="0.2">
      <c r="A736" s="1"/>
      <c r="B736" s="1"/>
      <c r="C736" s="1"/>
      <c r="D736" s="1"/>
      <c r="E736" s="1"/>
      <c r="F736" s="1"/>
    </row>
    <row r="737" spans="1:6" ht="12.75" x14ac:dyDescent="0.2">
      <c r="A737" s="1"/>
      <c r="B737" s="1"/>
      <c r="C737" s="1"/>
      <c r="D737" s="1"/>
      <c r="E737" s="1"/>
      <c r="F737" s="1"/>
    </row>
    <row r="738" spans="1:6" ht="12.75" x14ac:dyDescent="0.2">
      <c r="A738" s="1"/>
      <c r="B738" s="1"/>
      <c r="C738" s="1"/>
      <c r="D738" s="1"/>
      <c r="E738" s="1"/>
      <c r="F738" s="1"/>
    </row>
    <row r="739" spans="1:6" ht="12.75" x14ac:dyDescent="0.2">
      <c r="A739" s="1"/>
      <c r="B739" s="1"/>
      <c r="C739" s="1"/>
      <c r="D739" s="1"/>
      <c r="E739" s="1"/>
      <c r="F739" s="1"/>
    </row>
    <row r="740" spans="1:6" ht="12.75" x14ac:dyDescent="0.2">
      <c r="A740" s="1"/>
      <c r="B740" s="1"/>
      <c r="C740" s="1"/>
      <c r="D740" s="1"/>
      <c r="E740" s="1"/>
      <c r="F740" s="1"/>
    </row>
    <row r="741" spans="1:6" ht="12.75" x14ac:dyDescent="0.2">
      <c r="A741" s="1"/>
      <c r="B741" s="1"/>
      <c r="C741" s="1"/>
      <c r="D741" s="1"/>
      <c r="E741" s="1"/>
      <c r="F741" s="1"/>
    </row>
    <row r="742" spans="1:6" ht="12.75" x14ac:dyDescent="0.2">
      <c r="A742" s="1"/>
      <c r="B742" s="1"/>
      <c r="C742" s="1"/>
      <c r="D742" s="1"/>
      <c r="E742" s="1"/>
      <c r="F742" s="1"/>
    </row>
    <row r="743" spans="1:6" ht="12.75" x14ac:dyDescent="0.2">
      <c r="A743" s="1"/>
      <c r="B743" s="1"/>
      <c r="C743" s="1"/>
      <c r="D743" s="1"/>
      <c r="E743" s="1"/>
      <c r="F743" s="1"/>
    </row>
    <row r="744" spans="1:6" ht="12.75" x14ac:dyDescent="0.2">
      <c r="A744" s="1"/>
      <c r="B744" s="1"/>
      <c r="C744" s="1"/>
      <c r="D744" s="1"/>
      <c r="E744" s="1"/>
      <c r="F744" s="1"/>
    </row>
    <row r="745" spans="1:6" ht="12.75" x14ac:dyDescent="0.2">
      <c r="A745" s="1"/>
      <c r="B745" s="1"/>
      <c r="C745" s="1"/>
      <c r="D745" s="1"/>
      <c r="E745" s="1"/>
      <c r="F745" s="1"/>
    </row>
    <row r="746" spans="1:6" ht="12.75" x14ac:dyDescent="0.2">
      <c r="A746" s="1"/>
      <c r="B746" s="1"/>
      <c r="C746" s="1"/>
      <c r="D746" s="1"/>
      <c r="E746" s="1"/>
      <c r="F746" s="1"/>
    </row>
    <row r="747" spans="1:6" ht="12.75" x14ac:dyDescent="0.2">
      <c r="A747" s="1"/>
      <c r="B747" s="1"/>
      <c r="C747" s="1"/>
      <c r="D747" s="1"/>
      <c r="E747" s="1"/>
      <c r="F747" s="1"/>
    </row>
    <row r="748" spans="1:6" ht="12.75" x14ac:dyDescent="0.2">
      <c r="A748" s="1"/>
      <c r="B748" s="1"/>
      <c r="C748" s="1"/>
      <c r="D748" s="1"/>
      <c r="E748" s="1"/>
      <c r="F748" s="1"/>
    </row>
    <row r="749" spans="1:6" ht="12.75" x14ac:dyDescent="0.2">
      <c r="A749" s="1"/>
      <c r="B749" s="1"/>
      <c r="C749" s="1"/>
      <c r="D749" s="1"/>
      <c r="E749" s="1"/>
      <c r="F749" s="1"/>
    </row>
    <row r="750" spans="1:6" ht="12.75" x14ac:dyDescent="0.2">
      <c r="A750" s="1"/>
      <c r="B750" s="1"/>
      <c r="C750" s="1"/>
      <c r="D750" s="1"/>
      <c r="E750" s="1"/>
      <c r="F750" s="1"/>
    </row>
    <row r="751" spans="1:6" ht="12.75" x14ac:dyDescent="0.2">
      <c r="A751" s="1"/>
      <c r="B751" s="1"/>
      <c r="C751" s="1"/>
      <c r="D751" s="1"/>
      <c r="E751" s="1"/>
      <c r="F751" s="1"/>
    </row>
    <row r="752" spans="1:6" ht="12.75" x14ac:dyDescent="0.2">
      <c r="A752" s="1"/>
      <c r="B752" s="1"/>
      <c r="C752" s="1"/>
      <c r="D752" s="1"/>
      <c r="E752" s="1"/>
      <c r="F752" s="1"/>
    </row>
    <row r="753" spans="1:6" ht="12.75" x14ac:dyDescent="0.2">
      <c r="A753" s="1"/>
      <c r="B753" s="1"/>
      <c r="C753" s="1"/>
      <c r="D753" s="1"/>
      <c r="E753" s="1"/>
      <c r="F753" s="1"/>
    </row>
    <row r="754" spans="1:6" ht="12.75" x14ac:dyDescent="0.2">
      <c r="A754" s="1"/>
      <c r="B754" s="1"/>
      <c r="C754" s="1"/>
      <c r="D754" s="1"/>
      <c r="E754" s="1"/>
      <c r="F754" s="1"/>
    </row>
    <row r="755" spans="1:6" ht="12.75" x14ac:dyDescent="0.2">
      <c r="A755" s="1"/>
      <c r="B755" s="1"/>
      <c r="C755" s="1"/>
      <c r="D755" s="1"/>
      <c r="E755" s="1"/>
      <c r="F755" s="1"/>
    </row>
    <row r="756" spans="1:6" ht="12.75" x14ac:dyDescent="0.2">
      <c r="A756" s="1"/>
      <c r="B756" s="1"/>
      <c r="C756" s="1"/>
      <c r="D756" s="1"/>
      <c r="E756" s="1"/>
      <c r="F756" s="1"/>
    </row>
    <row r="757" spans="1:6" ht="12.75" x14ac:dyDescent="0.2">
      <c r="A757" s="1"/>
      <c r="B757" s="1"/>
      <c r="C757" s="1"/>
      <c r="D757" s="1"/>
      <c r="E757" s="1"/>
      <c r="F757" s="1"/>
    </row>
    <row r="758" spans="1:6" ht="12.75" x14ac:dyDescent="0.2">
      <c r="A758" s="1"/>
      <c r="B758" s="1"/>
      <c r="C758" s="1"/>
      <c r="D758" s="1"/>
      <c r="E758" s="1"/>
      <c r="F758" s="1"/>
    </row>
    <row r="759" spans="1:6" ht="12.75" x14ac:dyDescent="0.2">
      <c r="A759" s="1"/>
      <c r="B759" s="1"/>
      <c r="C759" s="1"/>
      <c r="D759" s="1"/>
      <c r="E759" s="1"/>
      <c r="F759" s="1"/>
    </row>
    <row r="760" spans="1:6" ht="12.75" x14ac:dyDescent="0.2">
      <c r="A760" s="1"/>
      <c r="B760" s="1"/>
      <c r="C760" s="1"/>
      <c r="D760" s="1"/>
      <c r="E760" s="1"/>
      <c r="F760" s="1"/>
    </row>
    <row r="761" spans="1:6" ht="12.75" x14ac:dyDescent="0.2">
      <c r="A761" s="1"/>
      <c r="B761" s="1"/>
      <c r="C761" s="1"/>
      <c r="D761" s="1"/>
      <c r="E761" s="1"/>
      <c r="F761" s="1"/>
    </row>
    <row r="762" spans="1:6" ht="12.75" x14ac:dyDescent="0.2">
      <c r="A762" s="1"/>
      <c r="B762" s="1"/>
      <c r="C762" s="1"/>
      <c r="D762" s="1"/>
      <c r="E762" s="1"/>
      <c r="F762" s="1"/>
    </row>
    <row r="763" spans="1:6" ht="12.75" x14ac:dyDescent="0.2">
      <c r="A763" s="1"/>
      <c r="B763" s="1"/>
      <c r="C763" s="1"/>
      <c r="D763" s="1"/>
      <c r="E763" s="1"/>
      <c r="F763" s="1"/>
    </row>
    <row r="764" spans="1:6" ht="12.75" x14ac:dyDescent="0.2">
      <c r="A764" s="1"/>
      <c r="B764" s="1"/>
      <c r="C764" s="1"/>
      <c r="D764" s="1"/>
      <c r="E764" s="1"/>
      <c r="F764" s="1"/>
    </row>
    <row r="765" spans="1:6" ht="12.75" x14ac:dyDescent="0.2">
      <c r="A765" s="1"/>
      <c r="B765" s="1"/>
      <c r="C765" s="1"/>
      <c r="D765" s="1"/>
      <c r="E765" s="1"/>
      <c r="F765" s="1"/>
    </row>
    <row r="766" spans="1:6" ht="12.75" x14ac:dyDescent="0.2">
      <c r="A766" s="1"/>
      <c r="B766" s="1"/>
      <c r="C766" s="1"/>
      <c r="D766" s="1"/>
      <c r="E766" s="1"/>
      <c r="F766" s="1"/>
    </row>
    <row r="767" spans="1:6" ht="12.75" x14ac:dyDescent="0.2">
      <c r="A767" s="1"/>
      <c r="B767" s="1"/>
      <c r="C767" s="1"/>
      <c r="D767" s="1"/>
      <c r="E767" s="1"/>
      <c r="F767" s="1"/>
    </row>
    <row r="768" spans="1:6" ht="12.75" x14ac:dyDescent="0.2">
      <c r="A768" s="1"/>
      <c r="B768" s="1"/>
      <c r="C768" s="1"/>
      <c r="D768" s="1"/>
      <c r="E768" s="1"/>
      <c r="F768" s="1"/>
    </row>
    <row r="769" spans="1:6" ht="12.75" x14ac:dyDescent="0.2">
      <c r="A769" s="1"/>
      <c r="B769" s="1"/>
      <c r="C769" s="1"/>
      <c r="D769" s="1"/>
      <c r="E769" s="1"/>
      <c r="F769" s="1"/>
    </row>
    <row r="770" spans="1:6" ht="12.75" x14ac:dyDescent="0.2">
      <c r="A770" s="1"/>
      <c r="B770" s="1"/>
      <c r="C770" s="1"/>
      <c r="D770" s="1"/>
      <c r="E770" s="1"/>
      <c r="F770" s="1"/>
    </row>
    <row r="771" spans="1:6" ht="12.75" x14ac:dyDescent="0.2">
      <c r="A771" s="1"/>
      <c r="B771" s="1"/>
      <c r="C771" s="1"/>
      <c r="D771" s="1"/>
      <c r="E771" s="1"/>
      <c r="F771" s="1"/>
    </row>
    <row r="772" spans="1:6" ht="12.75" x14ac:dyDescent="0.2">
      <c r="A772" s="1"/>
      <c r="B772" s="1"/>
      <c r="C772" s="1"/>
      <c r="D772" s="1"/>
      <c r="E772" s="1"/>
      <c r="F772" s="1"/>
    </row>
    <row r="773" spans="1:6" ht="12.75" x14ac:dyDescent="0.2">
      <c r="A773" s="1"/>
      <c r="B773" s="1"/>
      <c r="C773" s="1"/>
      <c r="D773" s="1"/>
      <c r="E773" s="1"/>
      <c r="F773" s="1"/>
    </row>
    <row r="774" spans="1:6" ht="12.75" x14ac:dyDescent="0.2">
      <c r="A774" s="1"/>
      <c r="B774" s="1"/>
      <c r="C774" s="1"/>
      <c r="D774" s="1"/>
      <c r="E774" s="1"/>
      <c r="F774" s="1"/>
    </row>
    <row r="775" spans="1:6" ht="12.75" x14ac:dyDescent="0.2">
      <c r="A775" s="1"/>
      <c r="B775" s="1"/>
      <c r="C775" s="1"/>
      <c r="D775" s="1"/>
      <c r="E775" s="1"/>
      <c r="F775" s="1"/>
    </row>
    <row r="776" spans="1:6" ht="12.75" x14ac:dyDescent="0.2">
      <c r="A776" s="1"/>
      <c r="B776" s="1"/>
      <c r="C776" s="1"/>
      <c r="D776" s="1"/>
      <c r="E776" s="1"/>
      <c r="F776" s="1"/>
    </row>
    <row r="777" spans="1:6" ht="12.75" x14ac:dyDescent="0.2">
      <c r="A777" s="1"/>
      <c r="B777" s="1"/>
      <c r="C777" s="1"/>
      <c r="D777" s="1"/>
      <c r="E777" s="1"/>
      <c r="F777" s="1"/>
    </row>
    <row r="778" spans="1:6" ht="12.75" x14ac:dyDescent="0.2">
      <c r="A778" s="1"/>
      <c r="B778" s="1"/>
      <c r="C778" s="1"/>
      <c r="D778" s="1"/>
      <c r="E778" s="1"/>
      <c r="F778" s="1"/>
    </row>
    <row r="779" spans="1:6" ht="12.75" x14ac:dyDescent="0.2">
      <c r="A779" s="1"/>
      <c r="B779" s="1"/>
      <c r="C779" s="1"/>
      <c r="D779" s="1"/>
      <c r="E779" s="1"/>
      <c r="F779" s="1"/>
    </row>
    <row r="780" spans="1:6" ht="12.75" x14ac:dyDescent="0.2">
      <c r="A780" s="1"/>
      <c r="B780" s="1"/>
      <c r="C780" s="1"/>
      <c r="D780" s="1"/>
      <c r="E780" s="1"/>
      <c r="F780" s="1"/>
    </row>
    <row r="781" spans="1:6" ht="12.75" x14ac:dyDescent="0.2">
      <c r="A781" s="1"/>
      <c r="B781" s="1"/>
      <c r="C781" s="1"/>
      <c r="D781" s="1"/>
      <c r="E781" s="1"/>
      <c r="F781" s="1"/>
    </row>
    <row r="782" spans="1:6" ht="12.75" x14ac:dyDescent="0.2">
      <c r="A782" s="1"/>
      <c r="B782" s="1"/>
      <c r="C782" s="1"/>
      <c r="D782" s="1"/>
      <c r="E782" s="1"/>
      <c r="F782" s="1"/>
    </row>
    <row r="783" spans="1:6" ht="12.75" x14ac:dyDescent="0.2">
      <c r="A783" s="1"/>
      <c r="B783" s="1"/>
      <c r="C783" s="1"/>
      <c r="D783" s="1"/>
      <c r="E783" s="1"/>
      <c r="F783" s="1"/>
    </row>
    <row r="784" spans="1:6" ht="12.75" x14ac:dyDescent="0.2">
      <c r="A784" s="1"/>
      <c r="B784" s="1"/>
      <c r="C784" s="1"/>
      <c r="D784" s="1"/>
      <c r="E784" s="1"/>
      <c r="F784" s="1"/>
    </row>
    <row r="785" spans="1:6" ht="12.75" x14ac:dyDescent="0.2">
      <c r="A785" s="1"/>
      <c r="B785" s="1"/>
      <c r="C785" s="1"/>
      <c r="D785" s="1"/>
      <c r="E785" s="1"/>
      <c r="F785" s="1"/>
    </row>
    <row r="786" spans="1:6" ht="12.75" x14ac:dyDescent="0.2">
      <c r="A786" s="1"/>
      <c r="B786" s="1"/>
      <c r="C786" s="1"/>
      <c r="D786" s="1"/>
      <c r="E786" s="1"/>
      <c r="F786" s="1"/>
    </row>
    <row r="787" spans="1:6" ht="12.75" x14ac:dyDescent="0.2">
      <c r="A787" s="1"/>
      <c r="B787" s="1"/>
      <c r="C787" s="1"/>
      <c r="D787" s="1"/>
      <c r="E787" s="1"/>
      <c r="F787" s="1"/>
    </row>
    <row r="788" spans="1:6" ht="12.75" x14ac:dyDescent="0.2">
      <c r="A788" s="1"/>
      <c r="B788" s="1"/>
      <c r="C788" s="1"/>
      <c r="D788" s="1"/>
      <c r="E788" s="1"/>
      <c r="F788" s="1"/>
    </row>
    <row r="789" spans="1:6" ht="12.75" x14ac:dyDescent="0.2">
      <c r="A789" s="1"/>
      <c r="B789" s="1"/>
      <c r="C789" s="1"/>
      <c r="D789" s="1"/>
      <c r="E789" s="1"/>
      <c r="F789" s="1"/>
    </row>
    <row r="790" spans="1:6" ht="12.75" x14ac:dyDescent="0.2">
      <c r="A790" s="1"/>
      <c r="B790" s="1"/>
      <c r="C790" s="1"/>
      <c r="D790" s="1"/>
      <c r="E790" s="1"/>
      <c r="F790" s="1"/>
    </row>
    <row r="791" spans="1:6" ht="12.75" x14ac:dyDescent="0.2">
      <c r="A791" s="1"/>
      <c r="B791" s="1"/>
      <c r="C791" s="1"/>
      <c r="D791" s="1"/>
      <c r="E791" s="1"/>
      <c r="F791" s="1"/>
    </row>
    <row r="792" spans="1:6" ht="12.75" x14ac:dyDescent="0.2">
      <c r="A792" s="1"/>
      <c r="B792" s="1"/>
      <c r="C792" s="1"/>
      <c r="D792" s="1"/>
      <c r="E792" s="1"/>
      <c r="F792" s="1"/>
    </row>
    <row r="793" spans="1:6" ht="12.75" x14ac:dyDescent="0.2">
      <c r="A793" s="1"/>
      <c r="B793" s="1"/>
      <c r="C793" s="1"/>
      <c r="D793" s="1"/>
      <c r="E793" s="1"/>
      <c r="F793" s="1"/>
    </row>
    <row r="794" spans="1:6" ht="12.75" x14ac:dyDescent="0.2">
      <c r="A794" s="1"/>
      <c r="B794" s="1"/>
      <c r="C794" s="1"/>
      <c r="D794" s="1"/>
      <c r="E794" s="1"/>
      <c r="F794" s="1"/>
    </row>
    <row r="795" spans="1:6" ht="12.75" x14ac:dyDescent="0.2">
      <c r="A795" s="1"/>
      <c r="B795" s="1"/>
      <c r="C795" s="1"/>
      <c r="D795" s="1"/>
      <c r="E795" s="1"/>
      <c r="F795" s="1"/>
    </row>
    <row r="796" spans="1:6" ht="12.75" x14ac:dyDescent="0.2">
      <c r="A796" s="1"/>
      <c r="B796" s="1"/>
      <c r="C796" s="1"/>
      <c r="D796" s="1"/>
      <c r="E796" s="1"/>
      <c r="F796" s="1"/>
    </row>
    <row r="797" spans="1:6" ht="12.75" x14ac:dyDescent="0.2">
      <c r="A797" s="1"/>
      <c r="B797" s="1"/>
      <c r="C797" s="1"/>
      <c r="D797" s="1"/>
      <c r="E797" s="1"/>
      <c r="F797" s="1"/>
    </row>
    <row r="798" spans="1:6" ht="12.75" x14ac:dyDescent="0.2">
      <c r="A798" s="1"/>
      <c r="B798" s="1"/>
      <c r="C798" s="1"/>
      <c r="D798" s="1"/>
      <c r="E798" s="1"/>
      <c r="F798" s="1"/>
    </row>
    <row r="799" spans="1:6" ht="12.75" x14ac:dyDescent="0.2">
      <c r="A799" s="1"/>
      <c r="B799" s="1"/>
      <c r="C799" s="1"/>
      <c r="D799" s="1"/>
      <c r="E799" s="1"/>
      <c r="F799" s="1"/>
    </row>
    <row r="800" spans="1:6" ht="12.75" x14ac:dyDescent="0.2">
      <c r="A800" s="1"/>
      <c r="B800" s="1"/>
      <c r="C800" s="1"/>
      <c r="D800" s="1"/>
      <c r="E800" s="1"/>
      <c r="F800" s="1"/>
    </row>
    <row r="801" spans="1:6" ht="12.75" x14ac:dyDescent="0.2">
      <c r="A801" s="1"/>
      <c r="B801" s="1"/>
      <c r="C801" s="1"/>
      <c r="D801" s="1"/>
      <c r="E801" s="1"/>
      <c r="F801" s="1"/>
    </row>
    <row r="802" spans="1:6" ht="12.75" x14ac:dyDescent="0.2">
      <c r="A802" s="1"/>
      <c r="B802" s="1"/>
      <c r="C802" s="1"/>
      <c r="D802" s="1"/>
      <c r="E802" s="1"/>
      <c r="F802" s="1"/>
    </row>
    <row r="803" spans="1:6" ht="12.75" x14ac:dyDescent="0.2">
      <c r="A803" s="1"/>
      <c r="B803" s="1"/>
      <c r="C803" s="1"/>
      <c r="D803" s="1"/>
      <c r="E803" s="1"/>
      <c r="F803" s="1"/>
    </row>
    <row r="804" spans="1:6" ht="12.75" x14ac:dyDescent="0.2">
      <c r="A804" s="1"/>
      <c r="B804" s="1"/>
      <c r="C804" s="1"/>
      <c r="D804" s="1"/>
      <c r="E804" s="1"/>
      <c r="F804" s="1"/>
    </row>
    <row r="805" spans="1:6" ht="12.75" x14ac:dyDescent="0.2">
      <c r="A805" s="1"/>
      <c r="B805" s="1"/>
      <c r="C805" s="1"/>
      <c r="D805" s="1"/>
      <c r="E805" s="1"/>
      <c r="F805" s="1"/>
    </row>
    <row r="806" spans="1:6" ht="12.75" x14ac:dyDescent="0.2">
      <c r="A806" s="1"/>
      <c r="B806" s="1"/>
      <c r="C806" s="1"/>
      <c r="D806" s="1"/>
      <c r="E806" s="1"/>
      <c r="F806" s="1"/>
    </row>
    <row r="807" spans="1:6" ht="12.75" x14ac:dyDescent="0.2">
      <c r="A807" s="1"/>
      <c r="B807" s="1"/>
      <c r="C807" s="1"/>
      <c r="D807" s="1"/>
      <c r="E807" s="1"/>
      <c r="F807" s="1"/>
    </row>
    <row r="808" spans="1:6" ht="12.75" x14ac:dyDescent="0.2">
      <c r="A808" s="1"/>
      <c r="B808" s="1"/>
      <c r="C808" s="1"/>
      <c r="D808" s="1"/>
      <c r="E808" s="1"/>
      <c r="F808" s="1"/>
    </row>
    <row r="809" spans="1:6" ht="12.75" x14ac:dyDescent="0.2">
      <c r="A809" s="1"/>
      <c r="B809" s="1"/>
      <c r="C809" s="1"/>
      <c r="D809" s="1"/>
      <c r="E809" s="1"/>
      <c r="F809" s="1"/>
    </row>
    <row r="810" spans="1:6" ht="12.75" x14ac:dyDescent="0.2">
      <c r="A810" s="1"/>
      <c r="B810" s="1"/>
      <c r="C810" s="1"/>
      <c r="D810" s="1"/>
      <c r="E810" s="1"/>
      <c r="F810" s="1"/>
    </row>
    <row r="811" spans="1:6" ht="12.75" x14ac:dyDescent="0.2">
      <c r="A811" s="1"/>
      <c r="B811" s="1"/>
      <c r="C811" s="1"/>
      <c r="D811" s="1"/>
      <c r="E811" s="1"/>
      <c r="F811" s="1"/>
    </row>
    <row r="812" spans="1:6" ht="12.75" x14ac:dyDescent="0.2">
      <c r="A812" s="1"/>
      <c r="B812" s="1"/>
      <c r="C812" s="1"/>
      <c r="D812" s="1"/>
      <c r="E812" s="1"/>
      <c r="F812" s="1"/>
    </row>
    <row r="813" spans="1:6" ht="12.75" x14ac:dyDescent="0.2">
      <c r="A813" s="1"/>
      <c r="B813" s="1"/>
      <c r="C813" s="1"/>
      <c r="D813" s="1"/>
      <c r="E813" s="1"/>
      <c r="F813" s="1"/>
    </row>
    <row r="814" spans="1:6" ht="12.75" x14ac:dyDescent="0.2">
      <c r="A814" s="1"/>
      <c r="B814" s="1"/>
      <c r="C814" s="1"/>
      <c r="D814" s="1"/>
      <c r="E814" s="1"/>
      <c r="F814" s="1"/>
    </row>
    <row r="815" spans="1:6" ht="12.75" x14ac:dyDescent="0.2">
      <c r="A815" s="1"/>
      <c r="B815" s="1"/>
      <c r="C815" s="1"/>
      <c r="D815" s="1"/>
      <c r="E815" s="1"/>
      <c r="F815" s="1"/>
    </row>
    <row r="816" spans="1:6" ht="12.75" x14ac:dyDescent="0.2">
      <c r="A816" s="1"/>
      <c r="B816" s="1"/>
      <c r="C816" s="1"/>
      <c r="D816" s="1"/>
      <c r="E816" s="1"/>
      <c r="F816" s="1"/>
    </row>
    <row r="817" spans="1:6" ht="12.75" x14ac:dyDescent="0.2">
      <c r="A817" s="1"/>
      <c r="B817" s="1"/>
      <c r="C817" s="1"/>
      <c r="D817" s="1"/>
      <c r="E817" s="1"/>
      <c r="F817" s="1"/>
    </row>
    <row r="818" spans="1:6" ht="12.75" x14ac:dyDescent="0.2">
      <c r="A818" s="1"/>
      <c r="B818" s="1"/>
      <c r="C818" s="1"/>
      <c r="D818" s="1"/>
      <c r="E818" s="1"/>
      <c r="F818" s="1"/>
    </row>
    <row r="819" spans="1:6" ht="12.75" x14ac:dyDescent="0.2">
      <c r="A819" s="1"/>
      <c r="B819" s="1"/>
      <c r="C819" s="1"/>
      <c r="D819" s="1"/>
      <c r="E819" s="1"/>
      <c r="F819" s="1"/>
    </row>
    <row r="820" spans="1:6" ht="12.75" x14ac:dyDescent="0.2">
      <c r="A820" s="1"/>
      <c r="B820" s="1"/>
      <c r="C820" s="1"/>
      <c r="D820" s="1"/>
      <c r="E820" s="1"/>
      <c r="F820" s="1"/>
    </row>
    <row r="821" spans="1:6" ht="12.75" x14ac:dyDescent="0.2">
      <c r="A821" s="1"/>
      <c r="B821" s="1"/>
      <c r="C821" s="1"/>
      <c r="D821" s="1"/>
      <c r="E821" s="1"/>
      <c r="F821" s="1"/>
    </row>
    <row r="822" spans="1:6" ht="12.75" x14ac:dyDescent="0.2">
      <c r="A822" s="1"/>
      <c r="B822" s="1"/>
      <c r="C822" s="1"/>
      <c r="D822" s="1"/>
      <c r="E822" s="1"/>
      <c r="F822" s="1"/>
    </row>
    <row r="823" spans="1:6" ht="12.75" x14ac:dyDescent="0.2">
      <c r="A823" s="1"/>
      <c r="B823" s="1"/>
      <c r="C823" s="1"/>
      <c r="D823" s="1"/>
      <c r="E823" s="1"/>
      <c r="F823" s="1"/>
    </row>
    <row r="824" spans="1:6" ht="12.75" x14ac:dyDescent="0.2">
      <c r="A824" s="1"/>
      <c r="B824" s="1"/>
      <c r="C824" s="1"/>
      <c r="D824" s="1"/>
      <c r="E824" s="1"/>
      <c r="F824" s="1"/>
    </row>
    <row r="825" spans="1:6" ht="12.75" x14ac:dyDescent="0.2">
      <c r="A825" s="1"/>
      <c r="B825" s="1"/>
      <c r="C825" s="1"/>
      <c r="D825" s="1"/>
      <c r="E825" s="1"/>
      <c r="F825" s="1"/>
    </row>
    <row r="826" spans="1:6" ht="12.75" x14ac:dyDescent="0.2">
      <c r="A826" s="1"/>
      <c r="B826" s="1"/>
      <c r="C826" s="1"/>
      <c r="D826" s="1"/>
      <c r="E826" s="1"/>
      <c r="F826" s="1"/>
    </row>
    <row r="827" spans="1:6" ht="12.75" x14ac:dyDescent="0.2">
      <c r="A827" s="1"/>
      <c r="B827" s="1"/>
      <c r="C827" s="1"/>
      <c r="D827" s="1"/>
      <c r="E827" s="1"/>
      <c r="F827" s="1"/>
    </row>
    <row r="828" spans="1:6" ht="12.75" x14ac:dyDescent="0.2">
      <c r="A828" s="1"/>
      <c r="B828" s="1"/>
      <c r="C828" s="1"/>
      <c r="D828" s="1"/>
      <c r="E828" s="1"/>
      <c r="F828" s="1"/>
    </row>
    <row r="829" spans="1:6" ht="12.75" x14ac:dyDescent="0.2">
      <c r="A829" s="1"/>
      <c r="B829" s="1"/>
      <c r="C829" s="1"/>
      <c r="D829" s="1"/>
      <c r="E829" s="1"/>
      <c r="F829" s="1"/>
    </row>
    <row r="830" spans="1:6" ht="12.75" x14ac:dyDescent="0.2">
      <c r="A830" s="1"/>
      <c r="B830" s="1"/>
      <c r="C830" s="1"/>
      <c r="D830" s="1"/>
      <c r="E830" s="1"/>
      <c r="F830" s="1"/>
    </row>
    <row r="831" spans="1:6" ht="12.75" x14ac:dyDescent="0.2">
      <c r="A831" s="1"/>
      <c r="B831" s="1"/>
      <c r="C831" s="1"/>
      <c r="D831" s="1"/>
      <c r="E831" s="1"/>
      <c r="F831" s="1"/>
    </row>
    <row r="832" spans="1:6" ht="12.75" x14ac:dyDescent="0.2">
      <c r="A832" s="1"/>
      <c r="B832" s="1"/>
      <c r="C832" s="1"/>
      <c r="D832" s="1"/>
      <c r="E832" s="1"/>
      <c r="F832" s="1"/>
    </row>
    <row r="833" spans="1:6" ht="12.75" x14ac:dyDescent="0.2">
      <c r="A833" s="1"/>
      <c r="B833" s="1"/>
      <c r="C833" s="1"/>
      <c r="D833" s="1"/>
      <c r="E833" s="1"/>
      <c r="F833" s="1"/>
    </row>
    <row r="834" spans="1:6" ht="12.75" x14ac:dyDescent="0.2">
      <c r="A834" s="1"/>
      <c r="B834" s="1"/>
      <c r="C834" s="1"/>
      <c r="D834" s="1"/>
      <c r="E834" s="1"/>
      <c r="F834" s="1"/>
    </row>
    <row r="835" spans="1:6" ht="12.75" x14ac:dyDescent="0.2">
      <c r="A835" s="1"/>
      <c r="B835" s="1"/>
      <c r="C835" s="1"/>
      <c r="D835" s="1"/>
      <c r="E835" s="1"/>
      <c r="F835" s="1"/>
    </row>
    <row r="836" spans="1:6" ht="12.75" x14ac:dyDescent="0.2">
      <c r="A836" s="1"/>
      <c r="B836" s="1"/>
      <c r="C836" s="1"/>
      <c r="D836" s="1"/>
      <c r="E836" s="1"/>
      <c r="F836" s="1"/>
    </row>
    <row r="837" spans="1:6" ht="12.75" x14ac:dyDescent="0.2">
      <c r="A837" s="1"/>
      <c r="B837" s="1"/>
      <c r="C837" s="1"/>
      <c r="D837" s="1"/>
      <c r="E837" s="1"/>
      <c r="F837" s="1"/>
    </row>
    <row r="838" spans="1:6" ht="12.75" x14ac:dyDescent="0.2">
      <c r="A838" s="1"/>
      <c r="B838" s="1"/>
      <c r="C838" s="1"/>
      <c r="D838" s="1"/>
      <c r="E838" s="1"/>
      <c r="F838" s="1"/>
    </row>
    <row r="839" spans="1:6" ht="12.75" x14ac:dyDescent="0.2">
      <c r="A839" s="1"/>
      <c r="B839" s="1"/>
      <c r="C839" s="1"/>
      <c r="D839" s="1"/>
      <c r="E839" s="1"/>
      <c r="F839" s="1"/>
    </row>
    <row r="840" spans="1:6" ht="12.75" x14ac:dyDescent="0.2">
      <c r="A840" s="1"/>
      <c r="B840" s="1"/>
      <c r="C840" s="1"/>
      <c r="D840" s="1"/>
      <c r="E840" s="1"/>
      <c r="F840" s="1"/>
    </row>
    <row r="841" spans="1:6" ht="12.75" x14ac:dyDescent="0.2">
      <c r="A841" s="1"/>
      <c r="B841" s="1"/>
      <c r="C841" s="1"/>
      <c r="D841" s="1"/>
      <c r="E841" s="1"/>
      <c r="F841" s="1"/>
    </row>
    <row r="842" spans="1:6" ht="12.75" x14ac:dyDescent="0.2">
      <c r="A842" s="1"/>
      <c r="B842" s="1"/>
      <c r="C842" s="1"/>
      <c r="D842" s="1"/>
      <c r="E842" s="1"/>
      <c r="F842" s="1"/>
    </row>
    <row r="843" spans="1:6" ht="12.75" x14ac:dyDescent="0.2">
      <c r="A843" s="1"/>
      <c r="B843" s="1"/>
      <c r="C843" s="1"/>
      <c r="D843" s="1"/>
      <c r="E843" s="1"/>
      <c r="F843" s="1"/>
    </row>
    <row r="844" spans="1:6" ht="12.75" x14ac:dyDescent="0.2">
      <c r="A844" s="1"/>
      <c r="B844" s="1"/>
      <c r="C844" s="1"/>
      <c r="D844" s="1"/>
      <c r="E844" s="1"/>
      <c r="F844" s="1"/>
    </row>
    <row r="845" spans="1:6" ht="12.75" x14ac:dyDescent="0.2">
      <c r="A845" s="1"/>
      <c r="B845" s="1"/>
      <c r="C845" s="1"/>
      <c r="D845" s="1"/>
      <c r="E845" s="1"/>
      <c r="F845" s="1"/>
    </row>
    <row r="846" spans="1:6" ht="12.75" x14ac:dyDescent="0.2">
      <c r="A846" s="1"/>
      <c r="B846" s="1"/>
      <c r="C846" s="1"/>
      <c r="D846" s="1"/>
      <c r="E846" s="1"/>
      <c r="F846" s="1"/>
    </row>
    <row r="847" spans="1:6" ht="12.75" x14ac:dyDescent="0.2">
      <c r="A847" s="1"/>
      <c r="B847" s="1"/>
      <c r="C847" s="1"/>
      <c r="D847" s="1"/>
      <c r="E847" s="1"/>
      <c r="F847" s="1"/>
    </row>
    <row r="848" spans="1:6" ht="12.75" x14ac:dyDescent="0.2">
      <c r="A848" s="1"/>
      <c r="B848" s="1"/>
      <c r="C848" s="1"/>
      <c r="D848" s="1"/>
      <c r="E848" s="1"/>
      <c r="F848" s="1"/>
    </row>
    <row r="849" spans="1:6" ht="12.75" x14ac:dyDescent="0.2">
      <c r="A849" s="1"/>
      <c r="B849" s="1"/>
      <c r="C849" s="1"/>
      <c r="D849" s="1"/>
      <c r="E849" s="1"/>
      <c r="F849" s="1"/>
    </row>
    <row r="850" spans="1:6" ht="12.75" x14ac:dyDescent="0.2">
      <c r="A850" s="1"/>
      <c r="B850" s="1"/>
      <c r="C850" s="1"/>
      <c r="D850" s="1"/>
      <c r="E850" s="1"/>
      <c r="F850" s="1"/>
    </row>
    <row r="851" spans="1:6" ht="12.75" x14ac:dyDescent="0.2">
      <c r="A851" s="1"/>
      <c r="B851" s="1"/>
      <c r="C851" s="1"/>
      <c r="D851" s="1"/>
      <c r="E851" s="1"/>
      <c r="F851" s="1"/>
    </row>
    <row r="852" spans="1:6" ht="12.75" x14ac:dyDescent="0.2">
      <c r="A852" s="1"/>
      <c r="B852" s="1"/>
      <c r="C852" s="1"/>
      <c r="D852" s="1"/>
      <c r="E852" s="1"/>
      <c r="F852" s="1"/>
    </row>
    <row r="853" spans="1:6" ht="12.75" x14ac:dyDescent="0.2">
      <c r="A853" s="1"/>
      <c r="B853" s="1"/>
      <c r="C853" s="1"/>
      <c r="D853" s="1"/>
      <c r="E853" s="1"/>
      <c r="F853" s="1"/>
    </row>
    <row r="854" spans="1:6" ht="12.75" x14ac:dyDescent="0.2">
      <c r="A854" s="1"/>
      <c r="B854" s="1"/>
      <c r="C854" s="1"/>
      <c r="D854" s="1"/>
      <c r="E854" s="1"/>
      <c r="F854" s="1"/>
    </row>
    <row r="855" spans="1:6" ht="12.75" x14ac:dyDescent="0.2">
      <c r="A855" s="1"/>
      <c r="B855" s="1"/>
      <c r="C855" s="1"/>
      <c r="D855" s="1"/>
      <c r="E855" s="1"/>
      <c r="F855" s="1"/>
    </row>
    <row r="856" spans="1:6" ht="12.75" x14ac:dyDescent="0.2">
      <c r="A856" s="1"/>
      <c r="B856" s="1"/>
      <c r="C856" s="1"/>
      <c r="D856" s="1"/>
      <c r="E856" s="1"/>
      <c r="F856" s="1"/>
    </row>
    <row r="857" spans="1:6" ht="12.75" x14ac:dyDescent="0.2">
      <c r="A857" s="1"/>
      <c r="B857" s="1"/>
      <c r="C857" s="1"/>
      <c r="D857" s="1"/>
      <c r="E857" s="1"/>
      <c r="F857" s="1"/>
    </row>
    <row r="858" spans="1:6" ht="12.75" x14ac:dyDescent="0.2">
      <c r="A858" s="1"/>
      <c r="B858" s="1"/>
      <c r="C858" s="1"/>
      <c r="D858" s="1"/>
      <c r="E858" s="1"/>
      <c r="F858" s="1"/>
    </row>
    <row r="859" spans="1:6" ht="12.75" x14ac:dyDescent="0.2">
      <c r="A859" s="1"/>
      <c r="B859" s="1"/>
      <c r="C859" s="1"/>
      <c r="D859" s="1"/>
      <c r="E859" s="1"/>
      <c r="F859" s="1"/>
    </row>
    <row r="860" spans="1:6" ht="12.75" x14ac:dyDescent="0.2">
      <c r="A860" s="1"/>
      <c r="B860" s="1"/>
      <c r="C860" s="1"/>
      <c r="D860" s="1"/>
      <c r="E860" s="1"/>
      <c r="F860" s="1"/>
    </row>
    <row r="861" spans="1:6" ht="12.75" x14ac:dyDescent="0.2">
      <c r="A861" s="1"/>
      <c r="B861" s="1"/>
      <c r="C861" s="1"/>
      <c r="D861" s="1"/>
      <c r="E861" s="1"/>
      <c r="F861" s="1"/>
    </row>
    <row r="862" spans="1:6" ht="12.75" x14ac:dyDescent="0.2">
      <c r="A862" s="1"/>
      <c r="B862" s="1"/>
      <c r="C862" s="1"/>
      <c r="D862" s="1"/>
      <c r="E862" s="1"/>
      <c r="F862" s="1"/>
    </row>
    <row r="863" spans="1:6" ht="12.75" x14ac:dyDescent="0.2">
      <c r="A863" s="1"/>
      <c r="B863" s="1"/>
      <c r="C863" s="1"/>
      <c r="D863" s="1"/>
      <c r="E863" s="1"/>
      <c r="F863" s="1"/>
    </row>
    <row r="864" spans="1:6" ht="12.75" x14ac:dyDescent="0.2">
      <c r="A864" s="1"/>
      <c r="B864" s="1"/>
      <c r="C864" s="1"/>
      <c r="D864" s="1"/>
      <c r="E864" s="1"/>
      <c r="F864" s="1"/>
    </row>
    <row r="865" spans="1:6" ht="12.75" x14ac:dyDescent="0.2">
      <c r="A865" s="1"/>
      <c r="B865" s="1"/>
      <c r="C865" s="1"/>
      <c r="D865" s="1"/>
      <c r="E865" s="1"/>
      <c r="F865" s="1"/>
    </row>
    <row r="866" spans="1:6" ht="12.75" x14ac:dyDescent="0.2">
      <c r="A866" s="1"/>
      <c r="B866" s="1"/>
      <c r="C866" s="1"/>
      <c r="D866" s="1"/>
      <c r="E866" s="1"/>
      <c r="F866" s="1"/>
    </row>
    <row r="867" spans="1:6" ht="12.75" x14ac:dyDescent="0.2">
      <c r="A867" s="1"/>
      <c r="B867" s="1"/>
      <c r="C867" s="1"/>
      <c r="D867" s="1"/>
      <c r="E867" s="1"/>
      <c r="F867" s="1"/>
    </row>
    <row r="868" spans="1:6" ht="12.75" x14ac:dyDescent="0.2">
      <c r="A868" s="1"/>
      <c r="B868" s="1"/>
      <c r="C868" s="1"/>
      <c r="D868" s="1"/>
      <c r="E868" s="1"/>
      <c r="F868" s="1"/>
    </row>
    <row r="869" spans="1:6" ht="12.75" x14ac:dyDescent="0.2">
      <c r="A869" s="1"/>
      <c r="B869" s="1"/>
      <c r="C869" s="1"/>
      <c r="D869" s="1"/>
      <c r="E869" s="1"/>
      <c r="F869" s="1"/>
    </row>
    <row r="870" spans="1:6" ht="12.75" x14ac:dyDescent="0.2">
      <c r="A870" s="1"/>
      <c r="B870" s="1"/>
      <c r="C870" s="1"/>
      <c r="D870" s="1"/>
      <c r="E870" s="1"/>
      <c r="F870" s="1"/>
    </row>
    <row r="871" spans="1:6" ht="12.75" x14ac:dyDescent="0.2">
      <c r="A871" s="1"/>
      <c r="B871" s="1"/>
      <c r="C871" s="1"/>
      <c r="D871" s="1"/>
      <c r="E871" s="1"/>
      <c r="F871" s="1"/>
    </row>
    <row r="872" spans="1:6" ht="12.75" x14ac:dyDescent="0.2">
      <c r="A872" s="1"/>
      <c r="B872" s="1"/>
      <c r="C872" s="1"/>
      <c r="D872" s="1"/>
      <c r="E872" s="1"/>
      <c r="F872" s="1"/>
    </row>
    <row r="873" spans="1:6" ht="12.75" x14ac:dyDescent="0.2">
      <c r="A873" s="1"/>
      <c r="B873" s="1"/>
      <c r="C873" s="1"/>
      <c r="D873" s="1"/>
      <c r="E873" s="1"/>
      <c r="F873" s="1"/>
    </row>
    <row r="874" spans="1:6" ht="12.75" x14ac:dyDescent="0.2">
      <c r="A874" s="1"/>
      <c r="B874" s="1"/>
      <c r="C874" s="1"/>
      <c r="D874" s="1"/>
      <c r="E874" s="1"/>
      <c r="F874" s="1"/>
    </row>
    <row r="875" spans="1:6" ht="12.75" x14ac:dyDescent="0.2">
      <c r="A875" s="1"/>
      <c r="B875" s="1"/>
      <c r="C875" s="1"/>
      <c r="D875" s="1"/>
      <c r="E875" s="1"/>
      <c r="F875" s="1"/>
    </row>
    <row r="876" spans="1:6" ht="12.75" x14ac:dyDescent="0.2">
      <c r="A876" s="1"/>
      <c r="B876" s="1"/>
      <c r="C876" s="1"/>
      <c r="D876" s="1"/>
      <c r="E876" s="1"/>
      <c r="F876" s="1"/>
    </row>
    <row r="877" spans="1:6" ht="12.75" x14ac:dyDescent="0.2">
      <c r="A877" s="1"/>
      <c r="B877" s="1"/>
      <c r="C877" s="1"/>
      <c r="D877" s="1"/>
      <c r="E877" s="1"/>
      <c r="F877" s="1"/>
    </row>
    <row r="878" spans="1:6" ht="12.75" x14ac:dyDescent="0.2">
      <c r="A878" s="1"/>
      <c r="B878" s="1"/>
      <c r="C878" s="1"/>
      <c r="D878" s="1"/>
      <c r="E878" s="1"/>
      <c r="F878" s="1"/>
    </row>
    <row r="879" spans="1:6" ht="12.75" x14ac:dyDescent="0.2">
      <c r="A879" s="1"/>
      <c r="B879" s="1"/>
      <c r="C879" s="1"/>
      <c r="D879" s="1"/>
      <c r="E879" s="1"/>
      <c r="F879" s="1"/>
    </row>
    <row r="880" spans="1:6" ht="12.75" x14ac:dyDescent="0.2">
      <c r="A880" s="1"/>
      <c r="B880" s="1"/>
      <c r="C880" s="1"/>
      <c r="D880" s="1"/>
      <c r="E880" s="1"/>
      <c r="F880" s="1"/>
    </row>
    <row r="881" spans="1:6" ht="12.75" x14ac:dyDescent="0.2">
      <c r="A881" s="1"/>
      <c r="B881" s="1"/>
      <c r="C881" s="1"/>
      <c r="D881" s="1"/>
      <c r="E881" s="1"/>
      <c r="F881" s="1"/>
    </row>
    <row r="882" spans="1:6" ht="12.75" x14ac:dyDescent="0.2">
      <c r="A882" s="1"/>
      <c r="B882" s="1"/>
      <c r="C882" s="1"/>
      <c r="D882" s="1"/>
      <c r="E882" s="1"/>
      <c r="F882" s="1"/>
    </row>
    <row r="883" spans="1:6" ht="12.75" x14ac:dyDescent="0.2">
      <c r="A883" s="1"/>
      <c r="B883" s="1"/>
      <c r="C883" s="1"/>
      <c r="D883" s="1"/>
      <c r="E883" s="1"/>
      <c r="F883" s="1"/>
    </row>
    <row r="884" spans="1:6" ht="12.75" x14ac:dyDescent="0.2">
      <c r="A884" s="1"/>
      <c r="B884" s="1"/>
      <c r="C884" s="1"/>
      <c r="D884" s="1"/>
      <c r="E884" s="1"/>
      <c r="F884" s="1"/>
    </row>
    <row r="885" spans="1:6" ht="12.75" x14ac:dyDescent="0.2">
      <c r="A885" s="1"/>
      <c r="B885" s="1"/>
      <c r="C885" s="1"/>
      <c r="D885" s="1"/>
      <c r="E885" s="1"/>
      <c r="F885" s="1"/>
    </row>
    <row r="886" spans="1:6" ht="12.75" x14ac:dyDescent="0.2">
      <c r="A886" s="1"/>
      <c r="B886" s="1"/>
      <c r="C886" s="1"/>
      <c r="D886" s="1"/>
      <c r="E886" s="1"/>
      <c r="F886" s="1"/>
    </row>
    <row r="887" spans="1:6" ht="12.75" x14ac:dyDescent="0.2">
      <c r="A887" s="1"/>
      <c r="B887" s="1"/>
      <c r="C887" s="1"/>
      <c r="D887" s="1"/>
      <c r="E887" s="1"/>
      <c r="F887" s="1"/>
    </row>
    <row r="888" spans="1:6" ht="12.75" x14ac:dyDescent="0.2">
      <c r="A888" s="1"/>
      <c r="B888" s="1"/>
      <c r="C888" s="1"/>
      <c r="D888" s="1"/>
      <c r="E888" s="1"/>
      <c r="F888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T569"/>
  <sheetViews>
    <sheetView tabSelected="1" workbookViewId="0">
      <selection activeCell="D7" sqref="D7"/>
    </sheetView>
  </sheetViews>
  <sheetFormatPr defaultColWidth="12.5703125" defaultRowHeight="15.75" customHeight="1" x14ac:dyDescent="0.2"/>
  <cols>
    <col min="1" max="1" width="23.7109375" customWidth="1"/>
    <col min="5" max="5" width="16.28515625" customWidth="1"/>
    <col min="6" max="6" width="12.5703125" hidden="1"/>
  </cols>
  <sheetData>
    <row r="1" spans="1:20" ht="12.75" x14ac:dyDescent="0.2">
      <c r="A1" s="2"/>
      <c r="B1" s="2"/>
      <c r="C1" s="2"/>
      <c r="D1" s="2"/>
      <c r="E1" s="2" t="s">
        <v>1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2.75" x14ac:dyDescent="0.2">
      <c r="A2" s="2" t="s">
        <v>231</v>
      </c>
      <c r="B2" s="25" t="s">
        <v>244</v>
      </c>
      <c r="C2" s="2" t="s">
        <v>232</v>
      </c>
      <c r="D2" s="2" t="s">
        <v>44</v>
      </c>
      <c r="E2" s="2" t="s">
        <v>45</v>
      </c>
      <c r="F2" s="2" t="s">
        <v>0</v>
      </c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ht="12.75" x14ac:dyDescent="0.2">
      <c r="A3" s="2" t="s">
        <v>181</v>
      </c>
      <c r="B3" s="25">
        <v>13.3</v>
      </c>
      <c r="C3" s="1" t="s">
        <v>57</v>
      </c>
      <c r="D3" s="1" t="s">
        <v>55</v>
      </c>
      <c r="E3" s="1" t="s">
        <v>164</v>
      </c>
      <c r="F3" s="1" t="e">
        <f>#REF!</f>
        <v>#REF!</v>
      </c>
    </row>
    <row r="4" spans="1:20" ht="12.75" x14ac:dyDescent="0.2">
      <c r="A4" s="2" t="s">
        <v>140</v>
      </c>
      <c r="B4" s="25">
        <v>15.2</v>
      </c>
      <c r="C4" s="1" t="s">
        <v>57</v>
      </c>
      <c r="D4" s="1" t="s">
        <v>55</v>
      </c>
      <c r="E4" s="1" t="s">
        <v>122</v>
      </c>
      <c r="F4" s="1" t="e">
        <f>#REF!</f>
        <v>#REF!</v>
      </c>
    </row>
    <row r="5" spans="1:20" ht="12.75" x14ac:dyDescent="0.2">
      <c r="A5" s="2" t="s">
        <v>109</v>
      </c>
      <c r="B5" s="25">
        <v>16.899999999999999</v>
      </c>
      <c r="C5" s="1" t="s">
        <v>57</v>
      </c>
      <c r="D5" s="1" t="s">
        <v>55</v>
      </c>
      <c r="E5" s="1" t="s">
        <v>97</v>
      </c>
      <c r="F5" s="1" t="e">
        <f>#REF!</f>
        <v>#REF!</v>
      </c>
    </row>
    <row r="6" spans="1:20" ht="12.75" x14ac:dyDescent="0.2">
      <c r="A6" s="2" t="s">
        <v>85</v>
      </c>
      <c r="B6" s="25">
        <v>17</v>
      </c>
      <c r="C6" s="1" t="s">
        <v>57</v>
      </c>
      <c r="D6" s="1" t="s">
        <v>55</v>
      </c>
      <c r="E6" s="1" t="s">
        <v>68</v>
      </c>
      <c r="F6" s="1" t="e">
        <f>#REF!</f>
        <v>#REF!</v>
      </c>
    </row>
    <row r="7" spans="1:20" ht="12.75" x14ac:dyDescent="0.2">
      <c r="A7" s="2"/>
      <c r="B7" s="25"/>
    </row>
    <row r="8" spans="1:20" ht="12.75" x14ac:dyDescent="0.2">
      <c r="A8" s="2"/>
      <c r="B8" s="2"/>
      <c r="C8" s="2"/>
      <c r="D8" s="2"/>
      <c r="E8" s="2" t="s">
        <v>1</v>
      </c>
    </row>
    <row r="9" spans="1:20" ht="12.75" x14ac:dyDescent="0.2">
      <c r="A9" s="2" t="s">
        <v>231</v>
      </c>
      <c r="B9" s="25" t="s">
        <v>244</v>
      </c>
      <c r="C9" s="2" t="s">
        <v>232</v>
      </c>
      <c r="D9" s="2" t="s">
        <v>44</v>
      </c>
      <c r="E9" s="2" t="s">
        <v>45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12.75" x14ac:dyDescent="0.2">
      <c r="A10" s="2" t="s">
        <v>182</v>
      </c>
      <c r="B10" s="25">
        <v>14.4</v>
      </c>
      <c r="C10" s="1" t="s">
        <v>57</v>
      </c>
      <c r="D10" s="1" t="s">
        <v>55</v>
      </c>
      <c r="E10" s="1" t="s">
        <v>164</v>
      </c>
      <c r="F10" s="1" t="e">
        <f>#REF!</f>
        <v>#REF!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2.75" x14ac:dyDescent="0.2">
      <c r="A11" s="2" t="s">
        <v>141</v>
      </c>
      <c r="B11" s="25">
        <v>15.2</v>
      </c>
      <c r="C11" s="1" t="s">
        <v>57</v>
      </c>
      <c r="D11" s="1" t="s">
        <v>55</v>
      </c>
      <c r="E11" s="1" t="s">
        <v>122</v>
      </c>
      <c r="F11" s="1" t="e">
        <f>#REF!</f>
        <v>#REF!</v>
      </c>
    </row>
    <row r="12" spans="1:20" ht="12.75" x14ac:dyDescent="0.2">
      <c r="A12" s="2" t="s">
        <v>219</v>
      </c>
      <c r="B12" s="25">
        <v>17</v>
      </c>
      <c r="C12" s="1" t="s">
        <v>57</v>
      </c>
      <c r="D12" s="1" t="s">
        <v>55</v>
      </c>
      <c r="E12" s="1" t="s">
        <v>207</v>
      </c>
      <c r="F12" s="1" t="e">
        <f>#REF!</f>
        <v>#REF!</v>
      </c>
    </row>
    <row r="13" spans="1:20" ht="12.75" x14ac:dyDescent="0.2">
      <c r="A13" s="2" t="s">
        <v>110</v>
      </c>
      <c r="B13" s="25">
        <v>18.2</v>
      </c>
      <c r="C13" s="1" t="s">
        <v>57</v>
      </c>
      <c r="D13" s="1" t="s">
        <v>55</v>
      </c>
      <c r="E13" s="1" t="s">
        <v>97</v>
      </c>
      <c r="F13" s="1" t="e">
        <f>#REF!</f>
        <v>#REF!</v>
      </c>
    </row>
    <row r="14" spans="1:20" ht="12.75" x14ac:dyDescent="0.2">
      <c r="A14" s="2" t="s">
        <v>86</v>
      </c>
      <c r="B14" s="25">
        <v>19.399999999999999</v>
      </c>
      <c r="C14" s="1" t="s">
        <v>57</v>
      </c>
      <c r="D14" s="1" t="s">
        <v>55</v>
      </c>
      <c r="E14" s="1" t="s">
        <v>68</v>
      </c>
      <c r="F14" s="1" t="e">
        <f>#REF!</f>
        <v>#REF!</v>
      </c>
    </row>
    <row r="15" spans="1:20" ht="12.75" x14ac:dyDescent="0.2">
      <c r="A15" s="34"/>
      <c r="B15" s="35"/>
      <c r="C15" s="33"/>
      <c r="D15" s="33"/>
      <c r="E15" s="33"/>
    </row>
    <row r="16" spans="1:20" ht="12.75" x14ac:dyDescent="0.2">
      <c r="A16" s="2"/>
      <c r="B16" s="2"/>
      <c r="C16" s="2"/>
      <c r="D16" s="2"/>
      <c r="E16" s="2" t="s">
        <v>13</v>
      </c>
    </row>
    <row r="17" spans="1:20" ht="12.75" x14ac:dyDescent="0.2">
      <c r="A17" s="2" t="s">
        <v>231</v>
      </c>
      <c r="B17" s="25" t="s">
        <v>244</v>
      </c>
      <c r="C17" s="2" t="s">
        <v>232</v>
      </c>
      <c r="D17" s="2" t="s">
        <v>44</v>
      </c>
      <c r="E17" s="2" t="s">
        <v>45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12.75" x14ac:dyDescent="0.2">
      <c r="A18" s="2" t="s">
        <v>80</v>
      </c>
      <c r="B18" s="25">
        <v>13.9</v>
      </c>
      <c r="C18" s="1" t="s">
        <v>57</v>
      </c>
      <c r="D18" s="1" t="s">
        <v>48</v>
      </c>
      <c r="E18" s="1" t="s">
        <v>68</v>
      </c>
      <c r="F18" s="1" t="e">
        <f>#REF!</f>
        <v>#REF!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</row>
    <row r="19" spans="1:20" ht="12.75" x14ac:dyDescent="0.2">
      <c r="A19" s="2" t="s">
        <v>136</v>
      </c>
      <c r="B19" s="25">
        <v>14.1</v>
      </c>
      <c r="C19" s="1" t="s">
        <v>57</v>
      </c>
      <c r="D19" s="1" t="s">
        <v>48</v>
      </c>
      <c r="E19" s="1" t="s">
        <v>122</v>
      </c>
      <c r="F19" s="1" t="e">
        <f>#REF!</f>
        <v>#REF!</v>
      </c>
    </row>
    <row r="20" spans="1:20" ht="12.75" x14ac:dyDescent="0.2">
      <c r="A20" s="2" t="s">
        <v>178</v>
      </c>
      <c r="B20" s="25">
        <v>15.8</v>
      </c>
      <c r="C20" s="1" t="s">
        <v>57</v>
      </c>
      <c r="D20" s="1" t="s">
        <v>48</v>
      </c>
      <c r="E20" s="1" t="s">
        <v>164</v>
      </c>
      <c r="F20" s="1" t="e">
        <f>#REF!</f>
        <v>#REF!</v>
      </c>
    </row>
    <row r="21" spans="1:20" ht="12.75" x14ac:dyDescent="0.2">
      <c r="A21" s="2" t="s">
        <v>217</v>
      </c>
      <c r="B21" s="25">
        <v>16.2</v>
      </c>
      <c r="C21" s="1" t="s">
        <v>57</v>
      </c>
      <c r="D21" s="1" t="s">
        <v>48</v>
      </c>
      <c r="E21" s="1" t="s">
        <v>207</v>
      </c>
      <c r="F21" s="1" t="e">
        <f>#REF!</f>
        <v>#REF!</v>
      </c>
    </row>
    <row r="22" spans="1:20" ht="12.75" x14ac:dyDescent="0.2">
      <c r="A22" s="2"/>
      <c r="B22" s="25"/>
    </row>
    <row r="23" spans="1:20" ht="12.75" x14ac:dyDescent="0.2">
      <c r="A23" s="2"/>
      <c r="B23" s="2"/>
      <c r="C23" s="2"/>
      <c r="D23" s="2"/>
      <c r="E23" s="2" t="s">
        <v>13</v>
      </c>
    </row>
    <row r="24" spans="1:20" ht="12.75" x14ac:dyDescent="0.2">
      <c r="A24" s="2" t="s">
        <v>231</v>
      </c>
      <c r="B24" s="25" t="s">
        <v>244</v>
      </c>
      <c r="C24" s="2" t="s">
        <v>232</v>
      </c>
      <c r="D24" s="2" t="s">
        <v>44</v>
      </c>
      <c r="E24" s="2" t="s">
        <v>45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2.75" x14ac:dyDescent="0.2">
      <c r="A25" s="2" t="s">
        <v>82</v>
      </c>
      <c r="B25" s="25">
        <v>15.1</v>
      </c>
      <c r="C25" s="1" t="s">
        <v>57</v>
      </c>
      <c r="D25" s="1" t="s">
        <v>48</v>
      </c>
      <c r="E25" s="1" t="s">
        <v>68</v>
      </c>
      <c r="F25" s="1" t="e">
        <f>#REF!</f>
        <v>#REF!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2.75" x14ac:dyDescent="0.2">
      <c r="A26" s="2" t="s">
        <v>218</v>
      </c>
      <c r="B26" s="25">
        <v>15.5</v>
      </c>
      <c r="C26" s="1" t="s">
        <v>57</v>
      </c>
      <c r="D26" s="1" t="s">
        <v>48</v>
      </c>
      <c r="E26" s="1" t="s">
        <v>207</v>
      </c>
      <c r="F26" s="1" t="e">
        <f>#REF!</f>
        <v>#REF!</v>
      </c>
    </row>
    <row r="27" spans="1:20" ht="12.75" x14ac:dyDescent="0.2">
      <c r="A27" s="2" t="s">
        <v>179</v>
      </c>
      <c r="B27" s="25">
        <v>15.7</v>
      </c>
      <c r="C27" s="1" t="s">
        <v>57</v>
      </c>
      <c r="D27" s="1" t="s">
        <v>48</v>
      </c>
      <c r="E27" s="1" t="s">
        <v>164</v>
      </c>
      <c r="F27" s="1" t="e">
        <f>#REF!</f>
        <v>#REF!</v>
      </c>
    </row>
    <row r="28" spans="1:20" ht="12.75" x14ac:dyDescent="0.2">
      <c r="A28" s="2" t="s">
        <v>137</v>
      </c>
      <c r="B28" s="25">
        <v>16</v>
      </c>
      <c r="C28" s="1" t="s">
        <v>57</v>
      </c>
      <c r="D28" s="1" t="s">
        <v>48</v>
      </c>
      <c r="E28" s="1" t="s">
        <v>122</v>
      </c>
      <c r="F28" s="1" t="e">
        <f>#REF!</f>
        <v>#REF!</v>
      </c>
    </row>
    <row r="29" spans="1:20" ht="12.75" x14ac:dyDescent="0.2">
      <c r="A29" s="34"/>
      <c r="B29" s="35"/>
      <c r="C29" s="33"/>
      <c r="D29" s="33"/>
      <c r="E29" s="33"/>
    </row>
    <row r="30" spans="1:20" ht="12.75" x14ac:dyDescent="0.2">
      <c r="A30" s="2"/>
      <c r="B30" s="2"/>
      <c r="C30" s="2"/>
      <c r="D30" s="2"/>
      <c r="E30" s="2" t="s">
        <v>14</v>
      </c>
    </row>
    <row r="31" spans="1:20" ht="12.75" x14ac:dyDescent="0.2">
      <c r="A31" s="2" t="s">
        <v>231</v>
      </c>
      <c r="B31" s="25" t="s">
        <v>244</v>
      </c>
      <c r="C31" s="2" t="s">
        <v>232</v>
      </c>
      <c r="D31" s="2" t="s">
        <v>44</v>
      </c>
      <c r="E31" s="2" t="s">
        <v>45</v>
      </c>
      <c r="F31" s="2" t="s">
        <v>0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2.75" x14ac:dyDescent="0.2">
      <c r="A32" s="2" t="s">
        <v>192</v>
      </c>
      <c r="B32" s="25">
        <v>13.4</v>
      </c>
      <c r="C32" s="1" t="s">
        <v>61</v>
      </c>
      <c r="D32" s="1" t="s">
        <v>55</v>
      </c>
      <c r="E32" s="1" t="s">
        <v>164</v>
      </c>
      <c r="F32" s="1" t="e">
        <f>#REF!</f>
        <v>#REF!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1:20" ht="12.75" x14ac:dyDescent="0.2">
      <c r="A33" s="2" t="s">
        <v>224</v>
      </c>
      <c r="B33" s="25">
        <v>13.5</v>
      </c>
      <c r="C33" s="1" t="s">
        <v>61</v>
      </c>
      <c r="D33" s="1" t="s">
        <v>55</v>
      </c>
      <c r="E33" s="1" t="s">
        <v>207</v>
      </c>
      <c r="F33" s="1" t="e">
        <f>#REF!</f>
        <v>#REF!</v>
      </c>
    </row>
    <row r="34" spans="1:20" ht="12.75" x14ac:dyDescent="0.2">
      <c r="A34" s="2" t="s">
        <v>150</v>
      </c>
      <c r="B34" s="25">
        <v>14</v>
      </c>
      <c r="C34" s="1" t="s">
        <v>61</v>
      </c>
      <c r="D34" s="1" t="s">
        <v>55</v>
      </c>
      <c r="E34" s="1" t="s">
        <v>122</v>
      </c>
      <c r="F34" s="1" t="e">
        <f>#REF!</f>
        <v>#REF!</v>
      </c>
    </row>
    <row r="35" spans="1:20" ht="12.75" x14ac:dyDescent="0.2">
      <c r="A35" s="2" t="s">
        <v>117</v>
      </c>
      <c r="B35" s="25">
        <v>14</v>
      </c>
      <c r="C35" s="1" t="s">
        <v>61</v>
      </c>
      <c r="D35" s="1" t="s">
        <v>55</v>
      </c>
      <c r="E35" s="1" t="s">
        <v>97</v>
      </c>
      <c r="F35" s="1" t="e">
        <f>#REF!</f>
        <v>#REF!</v>
      </c>
    </row>
    <row r="36" spans="1:20" ht="12.75" x14ac:dyDescent="0.2">
      <c r="A36" s="2"/>
      <c r="B36" s="25"/>
    </row>
    <row r="37" spans="1:20" ht="12.75" x14ac:dyDescent="0.2">
      <c r="A37" s="2"/>
      <c r="B37" s="2"/>
      <c r="C37" s="2"/>
      <c r="D37" s="2"/>
      <c r="E37" s="2" t="s">
        <v>14</v>
      </c>
    </row>
    <row r="38" spans="1:20" ht="12.75" x14ac:dyDescent="0.2">
      <c r="A38" s="2" t="s">
        <v>231</v>
      </c>
      <c r="B38" s="25" t="s">
        <v>244</v>
      </c>
      <c r="C38" s="2" t="s">
        <v>232</v>
      </c>
      <c r="D38" s="2" t="s">
        <v>44</v>
      </c>
      <c r="E38" s="2" t="s">
        <v>45</v>
      </c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2.75" x14ac:dyDescent="0.2">
      <c r="A39" s="2" t="s">
        <v>193</v>
      </c>
      <c r="B39" s="25">
        <v>13.7</v>
      </c>
      <c r="C39" s="1" t="s">
        <v>61</v>
      </c>
      <c r="D39" s="1" t="s">
        <v>55</v>
      </c>
      <c r="E39" s="1" t="s">
        <v>164</v>
      </c>
      <c r="F39" s="1" t="e">
        <f>#REF!</f>
        <v>#REF!</v>
      </c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2.75" x14ac:dyDescent="0.2">
      <c r="A40" s="2" t="s">
        <v>225</v>
      </c>
      <c r="B40" s="25">
        <v>14.1</v>
      </c>
      <c r="C40" s="1" t="s">
        <v>61</v>
      </c>
      <c r="D40" s="1" t="s">
        <v>55</v>
      </c>
      <c r="E40" s="1" t="s">
        <v>207</v>
      </c>
      <c r="F40" s="1" t="e">
        <f>#REF!</f>
        <v>#REF!</v>
      </c>
    </row>
    <row r="41" spans="1:20" ht="12.75" x14ac:dyDescent="0.2">
      <c r="A41" s="2" t="s">
        <v>151</v>
      </c>
      <c r="B41" s="25">
        <v>14.5</v>
      </c>
      <c r="C41" s="1" t="s">
        <v>61</v>
      </c>
      <c r="D41" s="1" t="s">
        <v>55</v>
      </c>
      <c r="E41" s="1" t="s">
        <v>122</v>
      </c>
      <c r="F41" s="1" t="e">
        <f>#REF!</f>
        <v>#REF!</v>
      </c>
    </row>
    <row r="42" spans="1:20" ht="12.75" x14ac:dyDescent="0.2">
      <c r="A42" s="34"/>
      <c r="B42" s="35"/>
      <c r="C42" s="33"/>
      <c r="D42" s="33"/>
      <c r="E42" s="33"/>
    </row>
    <row r="43" spans="1:20" ht="12.75" x14ac:dyDescent="0.2">
      <c r="A43" s="2"/>
      <c r="B43" s="2"/>
      <c r="C43" s="2"/>
      <c r="D43" s="2"/>
      <c r="E43" s="2" t="s">
        <v>15</v>
      </c>
    </row>
    <row r="44" spans="1:20" ht="12.75" x14ac:dyDescent="0.2">
      <c r="A44" s="2" t="s">
        <v>231</v>
      </c>
      <c r="B44" s="25" t="s">
        <v>244</v>
      </c>
      <c r="C44" s="2" t="s">
        <v>232</v>
      </c>
      <c r="D44" s="2" t="s">
        <v>44</v>
      </c>
      <c r="E44" s="2" t="s">
        <v>45</v>
      </c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2.75" x14ac:dyDescent="0.2">
      <c r="A45" s="2" t="s">
        <v>189</v>
      </c>
      <c r="B45" s="25">
        <v>11.7</v>
      </c>
      <c r="C45" s="1" t="s">
        <v>61</v>
      </c>
      <c r="D45" s="1" t="s">
        <v>48</v>
      </c>
      <c r="E45" s="1" t="s">
        <v>164</v>
      </c>
      <c r="F45" s="1" t="e">
        <f>#REF!</f>
        <v>#REF!</v>
      </c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2.75" x14ac:dyDescent="0.2">
      <c r="A46" s="2" t="s">
        <v>113</v>
      </c>
      <c r="B46" s="25">
        <v>13.6</v>
      </c>
      <c r="C46" s="1" t="s">
        <v>61</v>
      </c>
      <c r="D46" s="1" t="s">
        <v>48</v>
      </c>
      <c r="E46" s="1" t="s">
        <v>97</v>
      </c>
      <c r="F46" s="1" t="e">
        <f>#REF!</f>
        <v>#REF!</v>
      </c>
    </row>
    <row r="47" spans="1:20" ht="12.75" x14ac:dyDescent="0.2">
      <c r="A47" s="2" t="s">
        <v>221</v>
      </c>
      <c r="B47" s="25">
        <v>14.2</v>
      </c>
      <c r="C47" s="1" t="s">
        <v>61</v>
      </c>
      <c r="D47" s="1" t="s">
        <v>48</v>
      </c>
      <c r="E47" s="1" t="s">
        <v>207</v>
      </c>
      <c r="F47" s="1" t="e">
        <f>#REF!</f>
        <v>#REF!</v>
      </c>
    </row>
    <row r="48" spans="1:20" ht="12.75" x14ac:dyDescent="0.2">
      <c r="A48" s="2" t="s">
        <v>146</v>
      </c>
      <c r="B48" s="25">
        <v>14.6</v>
      </c>
      <c r="C48" s="1" t="s">
        <v>61</v>
      </c>
      <c r="D48" s="1" t="s">
        <v>48</v>
      </c>
      <c r="E48" s="1" t="s">
        <v>122</v>
      </c>
      <c r="F48" s="1" t="e">
        <f>#REF!</f>
        <v>#REF!</v>
      </c>
    </row>
    <row r="49" spans="1:20" ht="12.75" x14ac:dyDescent="0.2">
      <c r="A49" s="2" t="s">
        <v>91</v>
      </c>
      <c r="B49" s="25">
        <v>16.3</v>
      </c>
      <c r="C49" s="1" t="s">
        <v>61</v>
      </c>
      <c r="D49" s="1" t="s">
        <v>48</v>
      </c>
      <c r="E49" s="1" t="s">
        <v>68</v>
      </c>
      <c r="F49" s="1" t="e">
        <f>#REF!</f>
        <v>#REF!</v>
      </c>
    </row>
    <row r="50" spans="1:20" ht="12.75" x14ac:dyDescent="0.2">
      <c r="A50" s="2"/>
      <c r="B50" s="25"/>
    </row>
    <row r="51" spans="1:20" ht="12.75" x14ac:dyDescent="0.2">
      <c r="A51" s="2"/>
      <c r="B51" s="2"/>
      <c r="C51" s="2"/>
      <c r="D51" s="2"/>
      <c r="E51" s="2" t="s">
        <v>15</v>
      </c>
    </row>
    <row r="52" spans="1:20" ht="12.75" x14ac:dyDescent="0.2">
      <c r="A52" s="2" t="s">
        <v>231</v>
      </c>
      <c r="B52" s="25" t="s">
        <v>244</v>
      </c>
      <c r="C52" s="2" t="s">
        <v>232</v>
      </c>
      <c r="D52" s="2" t="s">
        <v>44</v>
      </c>
      <c r="E52" s="2" t="s">
        <v>45</v>
      </c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2.75" x14ac:dyDescent="0.2">
      <c r="A53" s="2" t="s">
        <v>147</v>
      </c>
      <c r="B53" s="25">
        <v>14</v>
      </c>
      <c r="C53" s="1" t="s">
        <v>61</v>
      </c>
      <c r="D53" s="1" t="s">
        <v>48</v>
      </c>
      <c r="E53" s="1" t="s">
        <v>122</v>
      </c>
      <c r="F53" s="1" t="e">
        <f>#REF!</f>
        <v>#REF!</v>
      </c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2.75" x14ac:dyDescent="0.2">
      <c r="A54" s="2" t="s">
        <v>114</v>
      </c>
      <c r="B54" s="25">
        <v>14.1</v>
      </c>
      <c r="C54" s="1" t="s">
        <v>61</v>
      </c>
      <c r="D54" s="1" t="s">
        <v>48</v>
      </c>
      <c r="E54" s="1" t="s">
        <v>97</v>
      </c>
      <c r="F54" s="1" t="e">
        <f>#REF!</f>
        <v>#REF!</v>
      </c>
    </row>
    <row r="55" spans="1:20" ht="12.75" x14ac:dyDescent="0.2">
      <c r="A55" s="2" t="s">
        <v>222</v>
      </c>
      <c r="B55" s="25">
        <v>15.3</v>
      </c>
      <c r="C55" s="1" t="s">
        <v>61</v>
      </c>
      <c r="D55" s="1" t="s">
        <v>48</v>
      </c>
      <c r="E55" s="1" t="s">
        <v>207</v>
      </c>
      <c r="F55" s="1" t="e">
        <f>#REF!</f>
        <v>#REF!</v>
      </c>
    </row>
    <row r="56" spans="1:20" ht="12.75" x14ac:dyDescent="0.2">
      <c r="A56" s="34"/>
      <c r="B56" s="35"/>
      <c r="C56" s="33"/>
      <c r="D56" s="33"/>
      <c r="E56" s="33"/>
    </row>
    <row r="57" spans="1:20" ht="12.75" x14ac:dyDescent="0.2">
      <c r="A57" s="2"/>
      <c r="B57" s="2"/>
      <c r="C57" s="2"/>
      <c r="D57" s="2"/>
      <c r="E57" s="2" t="s">
        <v>16</v>
      </c>
    </row>
    <row r="58" spans="1:20" ht="12.75" x14ac:dyDescent="0.2">
      <c r="A58" s="2" t="s">
        <v>231</v>
      </c>
      <c r="B58" s="25" t="s">
        <v>244</v>
      </c>
      <c r="C58" s="2" t="s">
        <v>232</v>
      </c>
      <c r="D58" s="2" t="s">
        <v>44</v>
      </c>
      <c r="E58" s="2" t="s">
        <v>45</v>
      </c>
      <c r="F58" s="2" t="s">
        <v>0</v>
      </c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2.75" x14ac:dyDescent="0.2">
      <c r="A59" s="2" t="s">
        <v>160</v>
      </c>
      <c r="B59" s="25">
        <v>12.9</v>
      </c>
      <c r="C59" s="1" t="s">
        <v>64</v>
      </c>
      <c r="D59" s="1" t="s">
        <v>67</v>
      </c>
      <c r="E59" s="1" t="s">
        <v>122</v>
      </c>
      <c r="F59" s="1" t="e">
        <f>#REF!</f>
        <v>#REF!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2.75" x14ac:dyDescent="0.2">
      <c r="A60" s="2" t="s">
        <v>203</v>
      </c>
      <c r="B60" s="25">
        <v>13.7</v>
      </c>
      <c r="C60" s="1" t="s">
        <v>64</v>
      </c>
      <c r="D60" s="1" t="s">
        <v>67</v>
      </c>
      <c r="E60" s="1" t="s">
        <v>164</v>
      </c>
      <c r="F60" s="1" t="e">
        <f>#REF!</f>
        <v>#REF!</v>
      </c>
    </row>
    <row r="61" spans="1:20" ht="12.75" x14ac:dyDescent="0.2">
      <c r="A61" s="2" t="s">
        <v>227</v>
      </c>
      <c r="B61" s="25">
        <v>17</v>
      </c>
      <c r="C61" s="1" t="s">
        <v>64</v>
      </c>
      <c r="D61" s="1" t="s">
        <v>67</v>
      </c>
      <c r="E61" s="1" t="s">
        <v>207</v>
      </c>
      <c r="F61" s="1" t="e">
        <f>#REF!</f>
        <v>#REF!</v>
      </c>
    </row>
    <row r="62" spans="1:20" ht="12.75" x14ac:dyDescent="0.2">
      <c r="A62" s="2" t="s">
        <v>120</v>
      </c>
      <c r="B62" s="25">
        <v>19</v>
      </c>
      <c r="C62" s="1" t="s">
        <v>64</v>
      </c>
      <c r="D62" s="1" t="s">
        <v>67</v>
      </c>
      <c r="E62" s="1" t="s">
        <v>97</v>
      </c>
      <c r="F62" s="1" t="e">
        <f>#REF!</f>
        <v>#REF!</v>
      </c>
    </row>
    <row r="63" spans="1:20" ht="12.75" x14ac:dyDescent="0.2">
      <c r="A63" s="2"/>
      <c r="B63" s="25"/>
    </row>
    <row r="64" spans="1:20" ht="12.75" x14ac:dyDescent="0.2">
      <c r="A64" s="2"/>
      <c r="B64" s="2"/>
      <c r="C64" s="2"/>
      <c r="D64" s="2"/>
      <c r="E64" s="2" t="s">
        <v>16</v>
      </c>
    </row>
    <row r="65" spans="1:20" ht="12.75" x14ac:dyDescent="0.2">
      <c r="A65" s="2" t="s">
        <v>231</v>
      </c>
      <c r="B65" s="25" t="s">
        <v>244</v>
      </c>
      <c r="C65" s="2" t="s">
        <v>232</v>
      </c>
      <c r="D65" s="2" t="s">
        <v>44</v>
      </c>
      <c r="E65" s="2" t="s">
        <v>45</v>
      </c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2.75" x14ac:dyDescent="0.2">
      <c r="A66" s="2" t="s">
        <v>204</v>
      </c>
      <c r="B66" s="25">
        <v>13.9</v>
      </c>
      <c r="C66" s="1" t="s">
        <v>64</v>
      </c>
      <c r="D66" s="1" t="s">
        <v>67</v>
      </c>
      <c r="E66" s="1" t="s">
        <v>164</v>
      </c>
      <c r="F66" s="1" t="e">
        <f>#REF!</f>
        <v>#REF!</v>
      </c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2.75" x14ac:dyDescent="0.2">
      <c r="A67" s="2" t="s">
        <v>161</v>
      </c>
      <c r="B67" s="25">
        <v>15.6</v>
      </c>
      <c r="C67" s="1" t="s">
        <v>64</v>
      </c>
      <c r="D67" s="1" t="s">
        <v>67</v>
      </c>
      <c r="E67" s="1" t="s">
        <v>122</v>
      </c>
      <c r="F67" s="1" t="e">
        <f>#REF!</f>
        <v>#REF!</v>
      </c>
    </row>
    <row r="68" spans="1:20" ht="12.75" x14ac:dyDescent="0.2">
      <c r="A68" s="2" t="s">
        <v>228</v>
      </c>
      <c r="B68" s="25">
        <v>15.8</v>
      </c>
      <c r="C68" s="1" t="s">
        <v>64</v>
      </c>
      <c r="D68" s="1" t="s">
        <v>67</v>
      </c>
      <c r="E68" s="1" t="s">
        <v>207</v>
      </c>
      <c r="F68" s="1" t="e">
        <f>#REF!</f>
        <v>#REF!</v>
      </c>
    </row>
    <row r="69" spans="1:20" ht="12.75" x14ac:dyDescent="0.2">
      <c r="A69" s="2" t="s">
        <v>121</v>
      </c>
      <c r="B69" s="25">
        <v>17.100000000000001</v>
      </c>
      <c r="C69" s="1" t="s">
        <v>64</v>
      </c>
      <c r="D69" s="1" t="s">
        <v>67</v>
      </c>
      <c r="E69" s="1" t="s">
        <v>97</v>
      </c>
      <c r="F69" s="1" t="e">
        <f>#REF!</f>
        <v>#REF!</v>
      </c>
    </row>
    <row r="70" spans="1:20" ht="12.75" x14ac:dyDescent="0.2">
      <c r="A70" s="34"/>
      <c r="B70" s="35"/>
      <c r="C70" s="33"/>
      <c r="D70" s="33"/>
      <c r="E70" s="33"/>
    </row>
    <row r="71" spans="1:20" ht="12.75" x14ac:dyDescent="0.2">
      <c r="A71" s="2"/>
      <c r="B71" s="2"/>
      <c r="C71" s="2"/>
      <c r="D71" s="2"/>
      <c r="E71" s="2" t="s">
        <v>17</v>
      </c>
    </row>
    <row r="72" spans="1:20" ht="12.75" x14ac:dyDescent="0.2">
      <c r="A72" s="2" t="s">
        <v>231</v>
      </c>
      <c r="B72" s="25" t="s">
        <v>244</v>
      </c>
      <c r="C72" s="2" t="s">
        <v>232</v>
      </c>
      <c r="D72" s="2" t="s">
        <v>44</v>
      </c>
      <c r="E72" s="2" t="s">
        <v>45</v>
      </c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2.75" x14ac:dyDescent="0.2">
      <c r="A73" s="2" t="s">
        <v>198</v>
      </c>
      <c r="B73" s="25">
        <v>11.5</v>
      </c>
      <c r="C73" s="1" t="s">
        <v>64</v>
      </c>
      <c r="D73" s="1" t="s">
        <v>65</v>
      </c>
      <c r="E73" s="1" t="s">
        <v>164</v>
      </c>
      <c r="F73" s="1" t="e">
        <f>#REF!</f>
        <v>#REF!</v>
      </c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2.75" x14ac:dyDescent="0.2">
      <c r="A74" s="2" t="s">
        <v>199</v>
      </c>
      <c r="B74" s="25">
        <v>11.6</v>
      </c>
      <c r="C74" s="1" t="s">
        <v>64</v>
      </c>
      <c r="D74" s="1" t="s">
        <v>65</v>
      </c>
      <c r="E74" s="1" t="s">
        <v>164</v>
      </c>
      <c r="F74" s="1" t="e">
        <f>#REF!</f>
        <v>#REF!</v>
      </c>
    </row>
    <row r="75" spans="1:20" ht="12.75" x14ac:dyDescent="0.2">
      <c r="A75" s="2" t="s">
        <v>158</v>
      </c>
      <c r="B75" s="25">
        <v>12.2</v>
      </c>
      <c r="C75" s="1" t="s">
        <v>64</v>
      </c>
      <c r="D75" s="1" t="s">
        <v>65</v>
      </c>
      <c r="E75" s="1" t="s">
        <v>122</v>
      </c>
      <c r="F75" s="1" t="e">
        <f>#REF!</f>
        <v>#REF!</v>
      </c>
    </row>
    <row r="76" spans="1:20" ht="12.75" x14ac:dyDescent="0.2">
      <c r="A76" s="2"/>
      <c r="B76" s="25"/>
    </row>
    <row r="77" spans="1:20" ht="12.75" x14ac:dyDescent="0.2">
      <c r="A77" s="2"/>
      <c r="B77" s="2"/>
      <c r="C77" s="2"/>
      <c r="D77" s="2"/>
      <c r="E77" s="2" t="s">
        <v>10</v>
      </c>
    </row>
    <row r="78" spans="1:20" ht="12.75" x14ac:dyDescent="0.2">
      <c r="A78" s="2" t="s">
        <v>231</v>
      </c>
      <c r="B78" s="25" t="s">
        <v>244</v>
      </c>
      <c r="C78" s="2" t="s">
        <v>232</v>
      </c>
      <c r="D78" s="2" t="s">
        <v>44</v>
      </c>
      <c r="E78" s="2" t="s">
        <v>45</v>
      </c>
      <c r="F78" s="2" t="s">
        <v>0</v>
      </c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2.75" x14ac:dyDescent="0.2">
      <c r="A79" s="2" t="s">
        <v>69</v>
      </c>
      <c r="B79" s="26">
        <v>3.88</v>
      </c>
      <c r="C79" s="1" t="s">
        <v>47</v>
      </c>
      <c r="D79" s="1" t="s">
        <v>48</v>
      </c>
      <c r="E79" s="1" t="s">
        <v>68</v>
      </c>
      <c r="F79" s="1" t="e">
        <f>#REF!</f>
        <v>#REF!</v>
      </c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2.75" x14ac:dyDescent="0.2">
      <c r="A80" s="2" t="s">
        <v>70</v>
      </c>
      <c r="B80" s="26">
        <v>3.76</v>
      </c>
      <c r="C80" s="1" t="s">
        <v>47</v>
      </c>
      <c r="D80" s="1" t="s">
        <v>48</v>
      </c>
      <c r="E80" s="1" t="s">
        <v>68</v>
      </c>
      <c r="F80" s="1" t="e">
        <f>#REF!</f>
        <v>#REF!</v>
      </c>
    </row>
    <row r="81" spans="1:20" ht="12.75" x14ac:dyDescent="0.2">
      <c r="A81" s="2" t="s">
        <v>124</v>
      </c>
      <c r="B81" s="26">
        <v>3.63</v>
      </c>
      <c r="C81" s="1" t="s">
        <v>47</v>
      </c>
      <c r="D81" s="1" t="s">
        <v>48</v>
      </c>
      <c r="E81" s="1" t="s">
        <v>122</v>
      </c>
      <c r="F81" s="1" t="e">
        <f>#REF!</f>
        <v>#REF!</v>
      </c>
    </row>
    <row r="82" spans="1:20" ht="12.75" x14ac:dyDescent="0.2">
      <c r="A82" s="2" t="s">
        <v>165</v>
      </c>
      <c r="B82" s="26">
        <v>3.56</v>
      </c>
      <c r="C82" s="1" t="s">
        <v>47</v>
      </c>
      <c r="D82" s="1" t="s">
        <v>48</v>
      </c>
      <c r="E82" s="1" t="s">
        <v>164</v>
      </c>
      <c r="F82" s="1" t="e">
        <f>#REF!</f>
        <v>#REF!</v>
      </c>
    </row>
    <row r="83" spans="1:20" ht="12.75" x14ac:dyDescent="0.2">
      <c r="A83" s="2" t="s">
        <v>99</v>
      </c>
      <c r="B83" s="26">
        <v>3.53</v>
      </c>
      <c r="C83" s="1" t="s">
        <v>47</v>
      </c>
      <c r="D83" s="1" t="s">
        <v>48</v>
      </c>
      <c r="E83" s="1" t="s">
        <v>97</v>
      </c>
      <c r="F83" s="1" t="e">
        <f>#REF!</f>
        <v>#REF!</v>
      </c>
    </row>
    <row r="84" spans="1:20" ht="12.75" x14ac:dyDescent="0.2">
      <c r="A84" s="2" t="s">
        <v>98</v>
      </c>
      <c r="B84" s="26">
        <v>2.95</v>
      </c>
      <c r="C84" s="1" t="s">
        <v>47</v>
      </c>
      <c r="D84" s="1" t="s">
        <v>48</v>
      </c>
      <c r="E84" s="1" t="s">
        <v>97</v>
      </c>
      <c r="F84" s="1" t="e">
        <f>#REF!</f>
        <v>#REF!</v>
      </c>
    </row>
    <row r="85" spans="1:20" ht="12.75" x14ac:dyDescent="0.2">
      <c r="A85" s="2" t="s">
        <v>208</v>
      </c>
      <c r="B85" s="26">
        <v>2.84</v>
      </c>
      <c r="C85" s="1" t="s">
        <v>47</v>
      </c>
      <c r="D85" s="1" t="s">
        <v>48</v>
      </c>
      <c r="E85" s="1" t="s">
        <v>207</v>
      </c>
      <c r="F85" s="1" t="e">
        <f>#REF!</f>
        <v>#REF!</v>
      </c>
    </row>
    <row r="86" spans="1:20" ht="12.75" x14ac:dyDescent="0.2">
      <c r="A86" s="2" t="s">
        <v>209</v>
      </c>
      <c r="B86" s="26">
        <v>2.77</v>
      </c>
      <c r="C86" s="1" t="s">
        <v>47</v>
      </c>
      <c r="D86" s="1" t="s">
        <v>48</v>
      </c>
      <c r="E86" s="1" t="s">
        <v>207</v>
      </c>
      <c r="F86" s="1" t="e">
        <f>#REF!</f>
        <v>#REF!</v>
      </c>
    </row>
    <row r="87" spans="1:20" ht="12.75" x14ac:dyDescent="0.2">
      <c r="A87" s="2" t="s">
        <v>166</v>
      </c>
      <c r="B87" s="26">
        <v>2.7</v>
      </c>
      <c r="C87" s="1" t="s">
        <v>47</v>
      </c>
      <c r="D87" s="1" t="s">
        <v>48</v>
      </c>
      <c r="E87" s="1" t="s">
        <v>164</v>
      </c>
      <c r="F87" s="1" t="e">
        <f>#REF!</f>
        <v>#REF!</v>
      </c>
    </row>
    <row r="88" spans="1:20" ht="12.75" x14ac:dyDescent="0.2">
      <c r="A88" s="2" t="s">
        <v>123</v>
      </c>
      <c r="B88" s="26">
        <v>2.5299999999999998</v>
      </c>
      <c r="C88" s="1" t="s">
        <v>47</v>
      </c>
      <c r="D88" s="1" t="s">
        <v>48</v>
      </c>
      <c r="E88" s="1" t="s">
        <v>122</v>
      </c>
      <c r="F88" s="1" t="e">
        <f>#REF!</f>
        <v>#REF!</v>
      </c>
    </row>
    <row r="89" spans="1:20" ht="12.75" x14ac:dyDescent="0.2">
      <c r="A89" s="2"/>
      <c r="B89" s="25"/>
    </row>
    <row r="90" spans="1:20" ht="12.75" x14ac:dyDescent="0.2">
      <c r="A90" s="2"/>
      <c r="B90" s="2"/>
      <c r="C90" s="2"/>
      <c r="D90" s="2"/>
      <c r="E90" s="2" t="s">
        <v>11</v>
      </c>
    </row>
    <row r="91" spans="1:20" ht="12.75" x14ac:dyDescent="0.2">
      <c r="A91" s="2" t="s">
        <v>231</v>
      </c>
      <c r="B91" s="25" t="s">
        <v>244</v>
      </c>
      <c r="C91" s="2" t="s">
        <v>232</v>
      </c>
      <c r="D91" s="2" t="s">
        <v>44</v>
      </c>
      <c r="E91" s="2" t="s">
        <v>45</v>
      </c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2.75" x14ac:dyDescent="0.2">
      <c r="A92" s="2" t="s">
        <v>80</v>
      </c>
      <c r="B92" s="26">
        <v>1.25</v>
      </c>
      <c r="C92" s="1" t="s">
        <v>57</v>
      </c>
      <c r="D92" s="1" t="s">
        <v>48</v>
      </c>
      <c r="E92" s="1" t="s">
        <v>68</v>
      </c>
      <c r="F92" s="1" t="e">
        <f>#REF!</f>
        <v>#REF!</v>
      </c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2.75" x14ac:dyDescent="0.2">
      <c r="A93" s="2" t="s">
        <v>177</v>
      </c>
      <c r="B93" s="26">
        <v>1.1000000000000001</v>
      </c>
      <c r="C93" s="1" t="s">
        <v>57</v>
      </c>
      <c r="D93" s="1" t="s">
        <v>48</v>
      </c>
      <c r="E93" s="1" t="s">
        <v>164</v>
      </c>
      <c r="F93" s="1" t="e">
        <f>#REF!</f>
        <v>#REF!</v>
      </c>
    </row>
    <row r="94" spans="1:20" ht="12.75" x14ac:dyDescent="0.2">
      <c r="A94" s="2" t="s">
        <v>81</v>
      </c>
      <c r="B94" s="26">
        <v>1.1000000000000001</v>
      </c>
      <c r="C94" s="1" t="s">
        <v>57</v>
      </c>
      <c r="D94" s="1" t="s">
        <v>48</v>
      </c>
      <c r="E94" s="1" t="s">
        <v>68</v>
      </c>
      <c r="F94" s="1" t="e">
        <f>#REF!</f>
        <v>#REF!</v>
      </c>
    </row>
    <row r="95" spans="1:20" ht="12.75" x14ac:dyDescent="0.2">
      <c r="A95" s="2" t="s">
        <v>134</v>
      </c>
      <c r="B95" s="26">
        <v>1.05</v>
      </c>
      <c r="C95" s="1" t="s">
        <v>57</v>
      </c>
      <c r="D95" s="1" t="s">
        <v>48</v>
      </c>
      <c r="E95" s="1" t="s">
        <v>122</v>
      </c>
      <c r="F95" s="1" t="e">
        <f>#REF!</f>
        <v>#REF!</v>
      </c>
    </row>
    <row r="96" spans="1:20" ht="12.75" x14ac:dyDescent="0.2">
      <c r="A96" s="2" t="s">
        <v>135</v>
      </c>
      <c r="B96" s="26">
        <v>1.05</v>
      </c>
      <c r="C96" s="1" t="s">
        <v>57</v>
      </c>
      <c r="D96" s="1" t="s">
        <v>48</v>
      </c>
      <c r="E96" s="1" t="s">
        <v>122</v>
      </c>
      <c r="F96" s="1" t="e">
        <f>#REF!</f>
        <v>#REF!</v>
      </c>
    </row>
    <row r="97" spans="1:20" ht="12.75" x14ac:dyDescent="0.2">
      <c r="A97" s="2" t="s">
        <v>217</v>
      </c>
      <c r="B97" s="26">
        <v>1</v>
      </c>
      <c r="C97" s="1" t="s">
        <v>57</v>
      </c>
      <c r="D97" s="1" t="s">
        <v>48</v>
      </c>
      <c r="E97" s="1" t="s">
        <v>207</v>
      </c>
      <c r="F97" s="1" t="e">
        <f>#REF!</f>
        <v>#REF!</v>
      </c>
    </row>
    <row r="98" spans="1:20" ht="12.75" x14ac:dyDescent="0.2">
      <c r="A98" s="34"/>
      <c r="B98" s="35"/>
      <c r="C98" s="33"/>
      <c r="D98" s="33"/>
      <c r="E98" s="33"/>
    </row>
    <row r="99" spans="1:20" ht="12.75" x14ac:dyDescent="0.2">
      <c r="A99" s="2"/>
      <c r="B99" s="2"/>
      <c r="C99" s="2"/>
      <c r="D99" s="2"/>
      <c r="E99" s="2" t="s">
        <v>12</v>
      </c>
    </row>
    <row r="100" spans="1:20" ht="12.75" x14ac:dyDescent="0.2">
      <c r="A100" s="2" t="s">
        <v>231</v>
      </c>
      <c r="B100" s="25" t="s">
        <v>244</v>
      </c>
      <c r="C100" s="2" t="s">
        <v>232</v>
      </c>
      <c r="D100" s="2" t="s">
        <v>44</v>
      </c>
      <c r="E100" s="2" t="s">
        <v>45</v>
      </c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2.75" x14ac:dyDescent="0.2">
      <c r="A101" s="2" t="s">
        <v>198</v>
      </c>
      <c r="B101" s="26">
        <v>7.26</v>
      </c>
      <c r="C101" s="1" t="s">
        <v>64</v>
      </c>
      <c r="D101" s="1" t="s">
        <v>65</v>
      </c>
      <c r="E101" s="1" t="s">
        <v>164</v>
      </c>
      <c r="F101" s="1" t="e">
        <f>#REF!</f>
        <v>#REF!</v>
      </c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2.75" x14ac:dyDescent="0.2">
      <c r="A102" s="2" t="s">
        <v>158</v>
      </c>
      <c r="B102" s="26">
        <v>6.94</v>
      </c>
      <c r="C102" s="1" t="s">
        <v>64</v>
      </c>
      <c r="D102" s="1" t="s">
        <v>65</v>
      </c>
      <c r="E102" s="1" t="s">
        <v>122</v>
      </c>
      <c r="F102" s="1" t="e">
        <f>#REF!</f>
        <v>#REF!</v>
      </c>
    </row>
    <row r="103" spans="1:20" ht="12.75" x14ac:dyDescent="0.2">
      <c r="A103" s="2"/>
      <c r="B103" s="25"/>
    </row>
    <row r="104" spans="1:20" ht="12.75" x14ac:dyDescent="0.2">
      <c r="A104" s="2"/>
      <c r="B104" s="2"/>
      <c r="C104" s="2"/>
      <c r="D104" s="2"/>
      <c r="E104" s="2" t="s">
        <v>18</v>
      </c>
    </row>
    <row r="105" spans="1:20" ht="12.75" x14ac:dyDescent="0.2">
      <c r="A105" s="2" t="s">
        <v>231</v>
      </c>
      <c r="B105" s="25" t="s">
        <v>244</v>
      </c>
      <c r="C105" s="2" t="s">
        <v>232</v>
      </c>
      <c r="D105" s="2" t="s">
        <v>44</v>
      </c>
      <c r="E105" s="2" t="s">
        <v>45</v>
      </c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2.75" x14ac:dyDescent="0.2">
      <c r="A106" s="2" t="s">
        <v>111</v>
      </c>
      <c r="B106" s="26">
        <v>5.47</v>
      </c>
      <c r="C106" s="1" t="s">
        <v>57</v>
      </c>
      <c r="D106" s="1" t="s">
        <v>55</v>
      </c>
      <c r="E106" s="1" t="s">
        <v>97</v>
      </c>
      <c r="F106" s="1" t="e">
        <f>#REF!</f>
        <v>#REF!</v>
      </c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2.75" x14ac:dyDescent="0.2">
      <c r="A107" s="2" t="s">
        <v>183</v>
      </c>
      <c r="B107" s="26">
        <v>5.44</v>
      </c>
      <c r="C107" s="1" t="s">
        <v>57</v>
      </c>
      <c r="D107" s="1" t="s">
        <v>55</v>
      </c>
      <c r="E107" s="1" t="s">
        <v>164</v>
      </c>
      <c r="F107" s="1" t="e">
        <f>#REF!</f>
        <v>#REF!</v>
      </c>
    </row>
    <row r="108" spans="1:20" ht="12.75" x14ac:dyDescent="0.2">
      <c r="A108" s="2" t="s">
        <v>87</v>
      </c>
      <c r="B108" s="26">
        <v>5.0599999999999996</v>
      </c>
      <c r="C108" s="1" t="s">
        <v>57</v>
      </c>
      <c r="D108" s="1" t="s">
        <v>55</v>
      </c>
      <c r="E108" s="1" t="s">
        <v>68</v>
      </c>
      <c r="F108" s="1" t="e">
        <f>#REF!</f>
        <v>#REF!</v>
      </c>
    </row>
    <row r="109" spans="1:20" ht="12.75" x14ac:dyDescent="0.2">
      <c r="A109" s="2" t="s">
        <v>140</v>
      </c>
      <c r="B109" s="26">
        <v>4.8499999999999996</v>
      </c>
      <c r="C109" s="1" t="s">
        <v>57</v>
      </c>
      <c r="D109" s="1" t="s">
        <v>55</v>
      </c>
      <c r="E109" s="1" t="s">
        <v>122</v>
      </c>
      <c r="F109" s="1" t="e">
        <f>#REF!</f>
        <v>#REF!</v>
      </c>
    </row>
    <row r="110" spans="1:20" ht="12.75" x14ac:dyDescent="0.2">
      <c r="A110" s="2" t="s">
        <v>142</v>
      </c>
      <c r="B110" s="26">
        <v>3.9</v>
      </c>
      <c r="C110" s="1" t="s">
        <v>57</v>
      </c>
      <c r="D110" s="1" t="s">
        <v>55</v>
      </c>
      <c r="E110" s="1" t="s">
        <v>122</v>
      </c>
      <c r="F110" s="1" t="e">
        <f>#REF!</f>
        <v>#REF!</v>
      </c>
    </row>
    <row r="111" spans="1:20" ht="12.75" x14ac:dyDescent="0.2">
      <c r="A111" s="2" t="s">
        <v>220</v>
      </c>
      <c r="B111" s="26">
        <v>3.87</v>
      </c>
      <c r="C111" s="1" t="s">
        <v>57</v>
      </c>
      <c r="D111" s="1" t="s">
        <v>55</v>
      </c>
      <c r="E111" s="1" t="s">
        <v>207</v>
      </c>
      <c r="F111" s="1" t="e">
        <f>#REF!</f>
        <v>#REF!</v>
      </c>
    </row>
    <row r="112" spans="1:20" ht="12.75" x14ac:dyDescent="0.2">
      <c r="A112" s="2" t="s">
        <v>184</v>
      </c>
      <c r="B112" s="26">
        <v>3.87</v>
      </c>
      <c r="C112" s="1" t="s">
        <v>57</v>
      </c>
      <c r="D112" s="1" t="s">
        <v>55</v>
      </c>
      <c r="E112" s="1" t="s">
        <v>164</v>
      </c>
      <c r="F112" s="1" t="e">
        <f>#REF!</f>
        <v>#REF!</v>
      </c>
    </row>
    <row r="113" spans="1:20" ht="12.75" x14ac:dyDescent="0.2">
      <c r="A113" s="2" t="s">
        <v>86</v>
      </c>
      <c r="B113" s="26">
        <v>3.85</v>
      </c>
      <c r="C113" s="1" t="s">
        <v>57</v>
      </c>
      <c r="D113" s="1" t="s">
        <v>55</v>
      </c>
      <c r="E113" s="1" t="s">
        <v>68</v>
      </c>
      <c r="F113" s="1" t="e">
        <f>#REF!</f>
        <v>#REF!</v>
      </c>
    </row>
    <row r="114" spans="1:20" ht="12.75" x14ac:dyDescent="0.2">
      <c r="A114" s="2" t="s">
        <v>219</v>
      </c>
      <c r="B114" s="26">
        <v>2.5499999999999998</v>
      </c>
      <c r="C114" s="1" t="s">
        <v>57</v>
      </c>
      <c r="D114" s="1" t="s">
        <v>55</v>
      </c>
      <c r="E114" s="1" t="s">
        <v>207</v>
      </c>
      <c r="F114" s="1" t="e">
        <f>#REF!</f>
        <v>#REF!</v>
      </c>
    </row>
    <row r="115" spans="1:20" ht="12.75" x14ac:dyDescent="0.2">
      <c r="A115" s="34"/>
      <c r="B115" s="35"/>
      <c r="C115" s="33"/>
      <c r="D115" s="33"/>
      <c r="E115" s="33"/>
    </row>
    <row r="116" spans="1:20" ht="12.75" x14ac:dyDescent="0.2">
      <c r="A116" s="2"/>
      <c r="B116" s="2"/>
      <c r="C116" s="2"/>
      <c r="D116" s="2"/>
      <c r="E116" s="2" t="s">
        <v>19</v>
      </c>
    </row>
    <row r="117" spans="1:20" ht="12.75" x14ac:dyDescent="0.2">
      <c r="A117" s="2" t="s">
        <v>231</v>
      </c>
      <c r="B117" s="25" t="s">
        <v>244</v>
      </c>
      <c r="C117" s="2" t="s">
        <v>232</v>
      </c>
      <c r="D117" s="2" t="s">
        <v>44</v>
      </c>
      <c r="E117" s="2" t="s">
        <v>45</v>
      </c>
      <c r="F117" s="2" t="s">
        <v>0</v>
      </c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2.75" x14ac:dyDescent="0.2">
      <c r="A118" s="2" t="s">
        <v>83</v>
      </c>
      <c r="B118" s="26">
        <v>3.64</v>
      </c>
      <c r="C118" s="1" t="s">
        <v>57</v>
      </c>
      <c r="D118" s="1" t="s">
        <v>48</v>
      </c>
      <c r="E118" s="1" t="s">
        <v>68</v>
      </c>
      <c r="F118" s="1" t="e">
        <f>#REF!</f>
        <v>#REF!</v>
      </c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2.75" x14ac:dyDescent="0.2">
      <c r="A119" s="2" t="s">
        <v>84</v>
      </c>
      <c r="B119" s="26">
        <v>3.42</v>
      </c>
      <c r="C119" s="1" t="s">
        <v>57</v>
      </c>
      <c r="D119" s="1" t="s">
        <v>48</v>
      </c>
      <c r="E119" s="1" t="s">
        <v>68</v>
      </c>
      <c r="F119" s="1" t="e">
        <f>#REF!</f>
        <v>#REF!</v>
      </c>
    </row>
    <row r="120" spans="1:20" ht="12.75" x14ac:dyDescent="0.2">
      <c r="A120" s="2" t="s">
        <v>178</v>
      </c>
      <c r="B120" s="26">
        <v>3.25</v>
      </c>
      <c r="C120" s="1" t="s">
        <v>57</v>
      </c>
      <c r="D120" s="1" t="s">
        <v>48</v>
      </c>
      <c r="E120" s="1" t="s">
        <v>164</v>
      </c>
      <c r="F120" s="1" t="e">
        <f>#REF!</f>
        <v>#REF!</v>
      </c>
    </row>
    <row r="121" spans="1:20" ht="12.75" x14ac:dyDescent="0.2">
      <c r="A121" s="2" t="s">
        <v>217</v>
      </c>
      <c r="B121" s="26">
        <v>3.21</v>
      </c>
      <c r="C121" s="1" t="s">
        <v>57</v>
      </c>
      <c r="D121" s="1" t="s">
        <v>48</v>
      </c>
      <c r="E121" s="1" t="s">
        <v>207</v>
      </c>
      <c r="F121" s="1" t="e">
        <f>#REF!</f>
        <v>#REF!</v>
      </c>
    </row>
    <row r="122" spans="1:20" ht="12.75" x14ac:dyDescent="0.2">
      <c r="A122" s="2"/>
      <c r="B122" s="25"/>
    </row>
    <row r="123" spans="1:20" ht="12.75" x14ac:dyDescent="0.2">
      <c r="A123" s="2"/>
      <c r="B123" s="2"/>
      <c r="C123" s="2"/>
      <c r="D123" s="2"/>
      <c r="E123" s="2" t="s">
        <v>20</v>
      </c>
    </row>
    <row r="124" spans="1:20" ht="12.75" x14ac:dyDescent="0.2">
      <c r="A124" s="2" t="s">
        <v>231</v>
      </c>
      <c r="B124" s="25" t="s">
        <v>244</v>
      </c>
      <c r="C124" s="2" t="s">
        <v>232</v>
      </c>
      <c r="D124" s="2" t="s">
        <v>44</v>
      </c>
      <c r="E124" s="2" t="s">
        <v>45</v>
      </c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2.75" x14ac:dyDescent="0.2">
      <c r="A125" s="2" t="s">
        <v>162</v>
      </c>
      <c r="B125" s="26">
        <v>1.45</v>
      </c>
      <c r="C125" s="1" t="s">
        <v>64</v>
      </c>
      <c r="D125" s="1" t="s">
        <v>67</v>
      </c>
      <c r="E125" s="1" t="s">
        <v>122</v>
      </c>
      <c r="F125" s="1" t="e">
        <f>#REF!</f>
        <v>#REF!</v>
      </c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2.75" x14ac:dyDescent="0.2">
      <c r="A126" s="2" t="s">
        <v>204</v>
      </c>
      <c r="B126" s="26">
        <v>1.4</v>
      </c>
      <c r="C126" s="1" t="s">
        <v>64</v>
      </c>
      <c r="D126" s="1" t="s">
        <v>67</v>
      </c>
      <c r="E126" s="1" t="s">
        <v>164</v>
      </c>
      <c r="F126" s="1" t="e">
        <f>#REF!</f>
        <v>#REF!</v>
      </c>
    </row>
    <row r="127" spans="1:20" ht="12.75" x14ac:dyDescent="0.2">
      <c r="A127" s="2" t="s">
        <v>228</v>
      </c>
      <c r="B127" s="26">
        <v>1.3</v>
      </c>
      <c r="C127" s="1" t="s">
        <v>64</v>
      </c>
      <c r="D127" s="1" t="s">
        <v>67</v>
      </c>
      <c r="E127" s="1" t="s">
        <v>207</v>
      </c>
      <c r="F127" s="1" t="e">
        <f>#REF!</f>
        <v>#REF!</v>
      </c>
    </row>
    <row r="128" spans="1:20" ht="12.75" x14ac:dyDescent="0.2">
      <c r="A128" s="2" t="s">
        <v>96</v>
      </c>
      <c r="B128" s="26">
        <v>1.2</v>
      </c>
      <c r="C128" s="1" t="s">
        <v>64</v>
      </c>
      <c r="D128" s="1" t="s">
        <v>67</v>
      </c>
      <c r="E128" s="1" t="s">
        <v>68</v>
      </c>
      <c r="F128" s="1" t="e">
        <f>#REF!</f>
        <v>#REF!</v>
      </c>
    </row>
    <row r="129" spans="1:20" ht="12.75" x14ac:dyDescent="0.2">
      <c r="A129" s="34"/>
      <c r="B129" s="35"/>
      <c r="C129" s="33"/>
      <c r="D129" s="33"/>
      <c r="E129" s="33"/>
    </row>
    <row r="130" spans="1:20" ht="12.75" x14ac:dyDescent="0.2">
      <c r="A130" s="2"/>
      <c r="B130" s="2"/>
      <c r="C130" s="2"/>
      <c r="D130" s="2"/>
      <c r="E130" s="2" t="s">
        <v>21</v>
      </c>
    </row>
    <row r="131" spans="1:20" ht="12.75" x14ac:dyDescent="0.2">
      <c r="A131" s="2" t="s">
        <v>231</v>
      </c>
      <c r="B131" s="25" t="s">
        <v>244</v>
      </c>
      <c r="C131" s="2" t="s">
        <v>232</v>
      </c>
      <c r="D131" s="2" t="s">
        <v>44</v>
      </c>
      <c r="E131" s="2" t="s">
        <v>45</v>
      </c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2.75" x14ac:dyDescent="0.2">
      <c r="A132" s="2" t="s">
        <v>165</v>
      </c>
      <c r="B132" s="26">
        <v>30.22</v>
      </c>
      <c r="C132" s="1" t="s">
        <v>47</v>
      </c>
      <c r="D132" s="1" t="s">
        <v>48</v>
      </c>
      <c r="E132" s="1" t="s">
        <v>164</v>
      </c>
      <c r="F132" s="1" t="e">
        <f>#REF!</f>
        <v>#REF!</v>
      </c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2.75" x14ac:dyDescent="0.2">
      <c r="A133" s="2" t="s">
        <v>210</v>
      </c>
      <c r="B133" s="26">
        <v>28.8</v>
      </c>
      <c r="C133" s="1" t="s">
        <v>47</v>
      </c>
      <c r="D133" s="1" t="s">
        <v>48</v>
      </c>
      <c r="E133" s="1" t="s">
        <v>207</v>
      </c>
      <c r="F133" s="1" t="e">
        <f>#REF!</f>
        <v>#REF!</v>
      </c>
    </row>
    <row r="134" spans="1:20" ht="12.75" x14ac:dyDescent="0.2">
      <c r="A134" s="2" t="s">
        <v>99</v>
      </c>
      <c r="B134" s="26">
        <v>26.99</v>
      </c>
      <c r="C134" s="1" t="s">
        <v>47</v>
      </c>
      <c r="D134" s="1" t="s">
        <v>48</v>
      </c>
      <c r="E134" s="1" t="s">
        <v>97</v>
      </c>
      <c r="F134" s="1" t="e">
        <f>#REF!</f>
        <v>#REF!</v>
      </c>
    </row>
    <row r="135" spans="1:20" ht="12.75" x14ac:dyDescent="0.2">
      <c r="A135" s="2" t="s">
        <v>127</v>
      </c>
      <c r="B135" s="26">
        <v>25.53</v>
      </c>
      <c r="C135" s="1" t="s">
        <v>47</v>
      </c>
      <c r="D135" s="1" t="s">
        <v>48</v>
      </c>
      <c r="E135" s="1" t="s">
        <v>122</v>
      </c>
      <c r="F135" s="1" t="e">
        <f>#REF!</f>
        <v>#REF!</v>
      </c>
    </row>
    <row r="136" spans="1:20" ht="12.75" x14ac:dyDescent="0.2">
      <c r="A136" s="2" t="s">
        <v>71</v>
      </c>
      <c r="B136" s="26">
        <v>25.04</v>
      </c>
      <c r="C136" s="1" t="s">
        <v>47</v>
      </c>
      <c r="D136" s="1" t="s">
        <v>48</v>
      </c>
      <c r="E136" s="1" t="s">
        <v>68</v>
      </c>
      <c r="F136" s="1" t="e">
        <f>#REF!</f>
        <v>#REF!</v>
      </c>
    </row>
    <row r="137" spans="1:20" ht="12.75" x14ac:dyDescent="0.2">
      <c r="A137" s="2" t="s">
        <v>166</v>
      </c>
      <c r="B137" s="26">
        <v>24.74</v>
      </c>
      <c r="C137" s="1" t="s">
        <v>47</v>
      </c>
      <c r="D137" s="1" t="s">
        <v>48</v>
      </c>
      <c r="E137" s="1" t="s">
        <v>164</v>
      </c>
      <c r="F137" s="1" t="e">
        <f>#REF!</f>
        <v>#REF!</v>
      </c>
    </row>
    <row r="138" spans="1:20" ht="12.75" x14ac:dyDescent="0.2">
      <c r="A138" s="2" t="s">
        <v>100</v>
      </c>
      <c r="B138" s="26">
        <v>24.28</v>
      </c>
      <c r="C138" s="1" t="s">
        <v>47</v>
      </c>
      <c r="D138" s="1" t="s">
        <v>48</v>
      </c>
      <c r="E138" s="1" t="s">
        <v>97</v>
      </c>
      <c r="F138" s="1" t="e">
        <f>#REF!</f>
        <v>#REF!</v>
      </c>
    </row>
    <row r="139" spans="1:20" ht="12.75" x14ac:dyDescent="0.2">
      <c r="A139" s="2" t="s">
        <v>73</v>
      </c>
      <c r="B139" s="26">
        <v>23.2</v>
      </c>
      <c r="C139" s="1" t="s">
        <v>47</v>
      </c>
      <c r="D139" s="1" t="s">
        <v>48</v>
      </c>
      <c r="E139" s="1" t="s">
        <v>68</v>
      </c>
      <c r="F139" s="1" t="e">
        <f>#REF!</f>
        <v>#REF!</v>
      </c>
    </row>
    <row r="140" spans="1:20" ht="12.75" x14ac:dyDescent="0.2">
      <c r="A140" s="2" t="s">
        <v>212</v>
      </c>
      <c r="B140" s="26">
        <v>19.010000000000002</v>
      </c>
      <c r="C140" s="1" t="s">
        <v>47</v>
      </c>
      <c r="D140" s="1" t="s">
        <v>48</v>
      </c>
      <c r="E140" s="1" t="s">
        <v>207</v>
      </c>
      <c r="F140" s="1" t="e">
        <f>#REF!</f>
        <v>#REF!</v>
      </c>
    </row>
    <row r="141" spans="1:20" ht="12.75" x14ac:dyDescent="0.2">
      <c r="A141" s="2" t="s">
        <v>125</v>
      </c>
      <c r="B141" s="26">
        <v>11.4</v>
      </c>
      <c r="C141" s="1" t="s">
        <v>47</v>
      </c>
      <c r="D141" s="1" t="s">
        <v>48</v>
      </c>
      <c r="E141" s="1" t="s">
        <v>122</v>
      </c>
      <c r="F141" s="1" t="e">
        <f>#REF!</f>
        <v>#REF!</v>
      </c>
    </row>
    <row r="142" spans="1:20" ht="12.75" x14ac:dyDescent="0.2">
      <c r="A142" s="2"/>
      <c r="B142" s="25"/>
    </row>
    <row r="143" spans="1:20" ht="12.75" x14ac:dyDescent="0.2">
      <c r="A143" s="2"/>
      <c r="B143" s="2"/>
      <c r="C143" s="2"/>
      <c r="D143" s="2"/>
      <c r="E143" s="2" t="s">
        <v>22</v>
      </c>
    </row>
    <row r="144" spans="1:20" ht="12.75" x14ac:dyDescent="0.2">
      <c r="A144" s="2" t="s">
        <v>231</v>
      </c>
      <c r="B144" s="25" t="s">
        <v>244</v>
      </c>
      <c r="C144" s="2" t="s">
        <v>232</v>
      </c>
      <c r="D144" s="2" t="s">
        <v>44</v>
      </c>
      <c r="E144" s="2" t="s">
        <v>45</v>
      </c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2.75" x14ac:dyDescent="0.2">
      <c r="A145" s="2" t="s">
        <v>152</v>
      </c>
      <c r="B145" s="26">
        <v>6.88</v>
      </c>
      <c r="C145" s="1" t="s">
        <v>61</v>
      </c>
      <c r="D145" s="1" t="s">
        <v>55</v>
      </c>
      <c r="E145" s="1" t="s">
        <v>122</v>
      </c>
      <c r="F145" s="1" t="e">
        <f>#REF!</f>
        <v>#REF!</v>
      </c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2.75" x14ac:dyDescent="0.2">
      <c r="A146" s="2" t="s">
        <v>94</v>
      </c>
      <c r="B146" s="26">
        <v>5.7</v>
      </c>
      <c r="C146" s="1" t="s">
        <v>61</v>
      </c>
      <c r="D146" s="1" t="s">
        <v>55</v>
      </c>
      <c r="E146" s="1" t="s">
        <v>68</v>
      </c>
      <c r="F146" s="1" t="e">
        <f>#REF!</f>
        <v>#REF!</v>
      </c>
    </row>
    <row r="147" spans="1:20" ht="12.75" x14ac:dyDescent="0.2">
      <c r="A147" s="2" t="s">
        <v>194</v>
      </c>
      <c r="B147" s="26">
        <v>5.27</v>
      </c>
      <c r="C147" s="1" t="s">
        <v>61</v>
      </c>
      <c r="D147" s="1" t="s">
        <v>55</v>
      </c>
      <c r="E147" s="1" t="s">
        <v>164</v>
      </c>
      <c r="F147" s="1" t="e">
        <f>#REF!</f>
        <v>#REF!</v>
      </c>
    </row>
    <row r="148" spans="1:20" ht="12.75" x14ac:dyDescent="0.2">
      <c r="A148" s="2" t="s">
        <v>153</v>
      </c>
      <c r="B148" s="26">
        <v>5.09</v>
      </c>
      <c r="C148" s="1" t="s">
        <v>61</v>
      </c>
      <c r="D148" s="1" t="s">
        <v>55</v>
      </c>
      <c r="E148" s="1" t="s">
        <v>122</v>
      </c>
      <c r="F148" s="1" t="e">
        <f>#REF!</f>
        <v>#REF!</v>
      </c>
    </row>
    <row r="149" spans="1:20" ht="12.75" x14ac:dyDescent="0.2">
      <c r="A149" s="2" t="s">
        <v>118</v>
      </c>
      <c r="B149" s="26">
        <v>4.91</v>
      </c>
      <c r="C149" s="1" t="s">
        <v>61</v>
      </c>
      <c r="D149" s="1" t="s">
        <v>55</v>
      </c>
      <c r="E149" s="1" t="s">
        <v>97</v>
      </c>
      <c r="F149" s="1" t="e">
        <f>#REF!</f>
        <v>#REF!</v>
      </c>
    </row>
    <row r="150" spans="1:20" ht="12.75" x14ac:dyDescent="0.2">
      <c r="A150" s="2" t="s">
        <v>226</v>
      </c>
      <c r="B150" s="26">
        <v>4.8</v>
      </c>
      <c r="C150" s="1" t="s">
        <v>61</v>
      </c>
      <c r="D150" s="1" t="s">
        <v>55</v>
      </c>
      <c r="E150" s="1" t="s">
        <v>207</v>
      </c>
      <c r="F150" s="1" t="e">
        <f>#REF!</f>
        <v>#REF!</v>
      </c>
    </row>
    <row r="151" spans="1:20" ht="12.75" x14ac:dyDescent="0.2">
      <c r="A151" s="2" t="s">
        <v>225</v>
      </c>
      <c r="B151" s="26">
        <v>4.26</v>
      </c>
      <c r="C151" s="1" t="s">
        <v>61</v>
      </c>
      <c r="D151" s="1" t="s">
        <v>55</v>
      </c>
      <c r="E151" s="1" t="s">
        <v>207</v>
      </c>
      <c r="F151" s="1" t="e">
        <f>#REF!</f>
        <v>#REF!</v>
      </c>
    </row>
    <row r="152" spans="1:20" ht="12.75" x14ac:dyDescent="0.2">
      <c r="A152" s="34"/>
      <c r="B152" s="35"/>
      <c r="C152" s="33"/>
      <c r="D152" s="33"/>
      <c r="E152" s="33"/>
    </row>
    <row r="153" spans="1:20" ht="12.75" x14ac:dyDescent="0.2">
      <c r="A153" s="2"/>
      <c r="B153" s="2"/>
      <c r="C153" s="2"/>
      <c r="D153" s="2"/>
      <c r="E153" s="2" t="s">
        <v>23</v>
      </c>
    </row>
    <row r="154" spans="1:20" ht="12.75" x14ac:dyDescent="0.2">
      <c r="A154" s="2" t="s">
        <v>231</v>
      </c>
      <c r="B154" s="25" t="s">
        <v>244</v>
      </c>
      <c r="C154" s="2" t="s">
        <v>232</v>
      </c>
      <c r="D154" s="2" t="s">
        <v>44</v>
      </c>
      <c r="E154" s="2" t="s">
        <v>45</v>
      </c>
      <c r="F154" s="2" t="s">
        <v>0</v>
      </c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2.75" x14ac:dyDescent="0.2">
      <c r="A155" s="2" t="s">
        <v>129</v>
      </c>
      <c r="B155" s="25">
        <v>11.3</v>
      </c>
      <c r="C155" s="1" t="s">
        <v>47</v>
      </c>
      <c r="D155" s="1" t="s">
        <v>55</v>
      </c>
      <c r="E155" s="1" t="s">
        <v>122</v>
      </c>
      <c r="F155" s="1" t="e">
        <f>#REF!</f>
        <v>#REF!</v>
      </c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2.75" x14ac:dyDescent="0.2">
      <c r="A156" s="2" t="s">
        <v>171</v>
      </c>
      <c r="B156" s="25">
        <v>11.5</v>
      </c>
      <c r="C156" s="1" t="s">
        <v>47</v>
      </c>
      <c r="D156" s="1" t="s">
        <v>55</v>
      </c>
      <c r="E156" s="1" t="s">
        <v>164</v>
      </c>
      <c r="F156" s="1" t="e">
        <f>#REF!</f>
        <v>#REF!</v>
      </c>
    </row>
    <row r="157" spans="1:20" ht="12.75" x14ac:dyDescent="0.2">
      <c r="A157" s="2" t="s">
        <v>75</v>
      </c>
      <c r="B157" s="25">
        <v>11.9</v>
      </c>
      <c r="C157" s="1" t="s">
        <v>47</v>
      </c>
      <c r="D157" s="1" t="s">
        <v>55</v>
      </c>
      <c r="E157" s="1" t="s">
        <v>68</v>
      </c>
      <c r="F157" s="1" t="e">
        <f>#REF!</f>
        <v>#REF!</v>
      </c>
    </row>
    <row r="158" spans="1:20" ht="12.75" x14ac:dyDescent="0.2">
      <c r="A158" s="2" t="s">
        <v>215</v>
      </c>
      <c r="B158" s="25">
        <v>12</v>
      </c>
      <c r="C158" s="1" t="s">
        <v>47</v>
      </c>
      <c r="D158" s="1" t="s">
        <v>55</v>
      </c>
      <c r="E158" s="1" t="s">
        <v>207</v>
      </c>
      <c r="F158" s="1" t="e">
        <f>#REF!</f>
        <v>#REF!</v>
      </c>
    </row>
    <row r="159" spans="1:20" ht="12.75" x14ac:dyDescent="0.2">
      <c r="A159" s="2" t="s">
        <v>105</v>
      </c>
      <c r="B159" s="25">
        <v>12.1</v>
      </c>
      <c r="C159" s="1" t="s">
        <v>47</v>
      </c>
      <c r="D159" s="1" t="s">
        <v>55</v>
      </c>
      <c r="E159" s="1" t="s">
        <v>97</v>
      </c>
      <c r="F159" s="1" t="e">
        <f>#REF!</f>
        <v>#REF!</v>
      </c>
    </row>
    <row r="160" spans="1:20" ht="12.75" x14ac:dyDescent="0.2">
      <c r="A160" s="2"/>
      <c r="B160" s="25"/>
    </row>
    <row r="161" spans="1:20" ht="12.75" x14ac:dyDescent="0.2">
      <c r="A161" s="2"/>
      <c r="B161" s="2"/>
      <c r="C161" s="2"/>
      <c r="D161" s="2"/>
      <c r="E161" s="2" t="s">
        <v>23</v>
      </c>
    </row>
    <row r="162" spans="1:20" ht="12.75" x14ac:dyDescent="0.2">
      <c r="A162" s="2" t="s">
        <v>231</v>
      </c>
      <c r="B162" s="25" t="s">
        <v>244</v>
      </c>
      <c r="C162" s="2" t="s">
        <v>232</v>
      </c>
      <c r="D162" s="2" t="s">
        <v>44</v>
      </c>
      <c r="E162" s="2" t="s">
        <v>45</v>
      </c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2.75" x14ac:dyDescent="0.2">
      <c r="A163" s="2" t="s">
        <v>130</v>
      </c>
      <c r="B163" s="25">
        <v>12.6</v>
      </c>
      <c r="C163" s="1" t="s">
        <v>47</v>
      </c>
      <c r="D163" s="1" t="s">
        <v>55</v>
      </c>
      <c r="E163" s="1" t="s">
        <v>122</v>
      </c>
      <c r="F163" s="1" t="e">
        <f>#REF!</f>
        <v>#REF!</v>
      </c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2.75" x14ac:dyDescent="0.2">
      <c r="A164" s="2" t="s">
        <v>106</v>
      </c>
      <c r="B164" s="25">
        <v>12.7</v>
      </c>
      <c r="C164" s="1" t="s">
        <v>47</v>
      </c>
      <c r="D164" s="1" t="s">
        <v>55</v>
      </c>
      <c r="E164" s="1" t="s">
        <v>97</v>
      </c>
      <c r="F164" s="1" t="e">
        <f>#REF!</f>
        <v>#REF!</v>
      </c>
    </row>
    <row r="165" spans="1:20" ht="12.75" x14ac:dyDescent="0.2">
      <c r="A165" s="2" t="s">
        <v>172</v>
      </c>
      <c r="B165" s="25">
        <v>13.4</v>
      </c>
      <c r="C165" s="1" t="s">
        <v>47</v>
      </c>
      <c r="D165" s="1" t="s">
        <v>55</v>
      </c>
      <c r="E165" s="1" t="s">
        <v>164</v>
      </c>
      <c r="F165" s="1" t="e">
        <f>#REF!</f>
        <v>#REF!</v>
      </c>
    </row>
    <row r="166" spans="1:20" ht="12.75" x14ac:dyDescent="0.2">
      <c r="A166" s="2" t="s">
        <v>76</v>
      </c>
      <c r="B166" s="25">
        <v>14.5</v>
      </c>
      <c r="C166" s="1" t="s">
        <v>47</v>
      </c>
      <c r="D166" s="1" t="s">
        <v>55</v>
      </c>
      <c r="E166" s="1" t="s">
        <v>68</v>
      </c>
      <c r="F166" s="1" t="e">
        <f>#REF!</f>
        <v>#REF!</v>
      </c>
    </row>
    <row r="167" spans="1:20" ht="12.75" x14ac:dyDescent="0.2">
      <c r="A167" s="34"/>
      <c r="B167" s="35"/>
      <c r="C167" s="33"/>
      <c r="D167" s="33"/>
      <c r="E167" s="33"/>
    </row>
    <row r="168" spans="1:20" ht="12.75" x14ac:dyDescent="0.2">
      <c r="A168" s="2"/>
      <c r="B168" s="2"/>
      <c r="C168" s="2"/>
      <c r="D168" s="2"/>
      <c r="E168" s="2" t="s">
        <v>25</v>
      </c>
    </row>
    <row r="169" spans="1:20" ht="12.75" x14ac:dyDescent="0.2">
      <c r="A169" s="2" t="s">
        <v>231</v>
      </c>
      <c r="B169" s="25" t="s">
        <v>244</v>
      </c>
      <c r="C169" s="2" t="s">
        <v>232</v>
      </c>
      <c r="D169" s="2" t="s">
        <v>44</v>
      </c>
      <c r="E169" s="2" t="s">
        <v>45</v>
      </c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2.75" x14ac:dyDescent="0.2">
      <c r="A170" s="2" t="s">
        <v>123</v>
      </c>
      <c r="B170" s="25">
        <v>11.2</v>
      </c>
      <c r="C170" s="1" t="s">
        <v>47</v>
      </c>
      <c r="D170" s="1" t="s">
        <v>48</v>
      </c>
      <c r="E170" s="1" t="s">
        <v>122</v>
      </c>
      <c r="F170" s="1" t="e">
        <f>#REF!</f>
        <v>#REF!</v>
      </c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2.75" x14ac:dyDescent="0.2">
      <c r="A171" s="2" t="s">
        <v>212</v>
      </c>
      <c r="B171" s="25">
        <v>11.3</v>
      </c>
      <c r="C171" s="1" t="s">
        <v>47</v>
      </c>
      <c r="D171" s="1" t="s">
        <v>48</v>
      </c>
      <c r="E171" s="1" t="s">
        <v>207</v>
      </c>
      <c r="F171" s="1" t="e">
        <f>#REF!</f>
        <v>#REF!</v>
      </c>
    </row>
    <row r="172" spans="1:20" ht="12.75" x14ac:dyDescent="0.2">
      <c r="A172" s="2" t="s">
        <v>74</v>
      </c>
      <c r="B172" s="25">
        <v>12.4</v>
      </c>
      <c r="C172" s="1" t="s">
        <v>47</v>
      </c>
      <c r="D172" s="1" t="s">
        <v>48</v>
      </c>
      <c r="E172" s="1" t="s">
        <v>68</v>
      </c>
      <c r="F172" s="1" t="e">
        <f>#REF!</f>
        <v>#REF!</v>
      </c>
    </row>
    <row r="173" spans="1:20" ht="12.75" x14ac:dyDescent="0.2">
      <c r="A173" s="2" t="s">
        <v>165</v>
      </c>
      <c r="B173" s="25">
        <v>12.6</v>
      </c>
      <c r="C173" s="1" t="s">
        <v>47</v>
      </c>
      <c r="D173" s="1" t="s">
        <v>48</v>
      </c>
      <c r="E173" s="1" t="s">
        <v>164</v>
      </c>
      <c r="F173" s="1" t="e">
        <f>#REF!</f>
        <v>#REF!</v>
      </c>
    </row>
    <row r="174" spans="1:20" ht="12.75" x14ac:dyDescent="0.2">
      <c r="A174" s="2" t="s">
        <v>102</v>
      </c>
      <c r="B174" s="25">
        <v>13.7</v>
      </c>
      <c r="C174" s="1" t="s">
        <v>47</v>
      </c>
      <c r="D174" s="1" t="s">
        <v>48</v>
      </c>
      <c r="E174" s="1" t="s">
        <v>97</v>
      </c>
      <c r="F174" s="1" t="e">
        <f>#REF!</f>
        <v>#REF!</v>
      </c>
    </row>
    <row r="175" spans="1:20" ht="12.75" x14ac:dyDescent="0.2">
      <c r="A175" s="2"/>
      <c r="B175" s="25"/>
    </row>
    <row r="176" spans="1:20" ht="12.75" x14ac:dyDescent="0.2">
      <c r="A176" s="2"/>
      <c r="B176" s="2"/>
      <c r="C176" s="2"/>
      <c r="D176" s="2"/>
      <c r="E176" s="2" t="s">
        <v>25</v>
      </c>
    </row>
    <row r="177" spans="1:20" ht="12.75" x14ac:dyDescent="0.2">
      <c r="A177" s="2" t="s">
        <v>231</v>
      </c>
      <c r="B177" s="25" t="s">
        <v>244</v>
      </c>
      <c r="C177" s="2" t="s">
        <v>232</v>
      </c>
      <c r="D177" s="2" t="s">
        <v>44</v>
      </c>
      <c r="E177" s="2" t="s">
        <v>45</v>
      </c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2.75" x14ac:dyDescent="0.2">
      <c r="A178" s="2" t="s">
        <v>103</v>
      </c>
      <c r="B178" s="25">
        <v>11.5</v>
      </c>
      <c r="C178" s="1" t="s">
        <v>47</v>
      </c>
      <c r="D178" s="1" t="s">
        <v>48</v>
      </c>
      <c r="E178" s="1" t="s">
        <v>97</v>
      </c>
      <c r="F178" s="1" t="e">
        <f>#REF!</f>
        <v>#REF!</v>
      </c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2.75" x14ac:dyDescent="0.2">
      <c r="A179" s="2" t="s">
        <v>128</v>
      </c>
      <c r="B179" s="1">
        <v>12.5</v>
      </c>
      <c r="C179" s="1" t="s">
        <v>47</v>
      </c>
      <c r="D179" s="1" t="s">
        <v>48</v>
      </c>
      <c r="E179" s="1" t="s">
        <v>122</v>
      </c>
      <c r="F179" s="1" t="e">
        <f>#REF!</f>
        <v>#REF!</v>
      </c>
    </row>
    <row r="180" spans="1:20" ht="12.75" x14ac:dyDescent="0.2">
      <c r="A180" s="2" t="s">
        <v>71</v>
      </c>
      <c r="B180" s="25">
        <v>12.5</v>
      </c>
      <c r="C180" s="1" t="s">
        <v>47</v>
      </c>
      <c r="D180" s="1" t="s">
        <v>48</v>
      </c>
      <c r="E180" s="1" t="s">
        <v>68</v>
      </c>
      <c r="F180" s="1" t="e">
        <f>#REF!</f>
        <v>#REF!</v>
      </c>
    </row>
    <row r="181" spans="1:20" ht="12.75" x14ac:dyDescent="0.2">
      <c r="A181" s="2" t="s">
        <v>213</v>
      </c>
      <c r="B181" s="25">
        <v>13</v>
      </c>
      <c r="C181" s="1" t="s">
        <v>47</v>
      </c>
      <c r="D181" s="1" t="s">
        <v>48</v>
      </c>
      <c r="E181" s="1" t="s">
        <v>207</v>
      </c>
      <c r="F181" s="1" t="e">
        <f>#REF!</f>
        <v>#REF!</v>
      </c>
    </row>
    <row r="182" spans="1:20" ht="12.75" x14ac:dyDescent="0.2">
      <c r="A182" s="2" t="s">
        <v>168</v>
      </c>
      <c r="B182" s="25">
        <v>13.2</v>
      </c>
      <c r="C182" s="1" t="s">
        <v>47</v>
      </c>
      <c r="D182" s="1" t="s">
        <v>48</v>
      </c>
      <c r="E182" s="1" t="s">
        <v>164</v>
      </c>
      <c r="F182" s="1" t="e">
        <f>#REF!</f>
        <v>#REF!</v>
      </c>
    </row>
    <row r="183" spans="1:20" ht="12.75" x14ac:dyDescent="0.2">
      <c r="A183" s="34"/>
      <c r="B183" s="35"/>
      <c r="C183" s="33"/>
      <c r="D183" s="33"/>
      <c r="E183" s="33"/>
    </row>
    <row r="184" spans="1:20" ht="12.75" x14ac:dyDescent="0.2">
      <c r="A184" s="2"/>
      <c r="B184" s="2"/>
      <c r="C184" s="2"/>
      <c r="D184" s="2"/>
      <c r="E184" s="2" t="s">
        <v>28</v>
      </c>
    </row>
    <row r="185" spans="1:20" ht="12.75" x14ac:dyDescent="0.2">
      <c r="A185" s="2" t="s">
        <v>231</v>
      </c>
      <c r="B185" s="25" t="s">
        <v>244</v>
      </c>
      <c r="C185" s="2" t="s">
        <v>232</v>
      </c>
      <c r="D185" s="2" t="s">
        <v>44</v>
      </c>
      <c r="E185" s="2" t="s">
        <v>45</v>
      </c>
      <c r="F185" s="2" t="s">
        <v>0</v>
      </c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2.75" x14ac:dyDescent="0.2">
      <c r="A186" s="2" t="s">
        <v>144</v>
      </c>
      <c r="B186" s="25" t="s">
        <v>245</v>
      </c>
      <c r="C186" s="1" t="s">
        <v>57</v>
      </c>
      <c r="D186" s="1" t="s">
        <v>55</v>
      </c>
      <c r="E186" s="1" t="s">
        <v>122</v>
      </c>
      <c r="F186" s="1" t="e">
        <f>#REF!</f>
        <v>#REF!</v>
      </c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2.75" x14ac:dyDescent="0.2">
      <c r="A187" s="2" t="s">
        <v>90</v>
      </c>
      <c r="B187" s="25" t="s">
        <v>246</v>
      </c>
      <c r="C187" s="1" t="s">
        <v>57</v>
      </c>
      <c r="D187" s="1" t="s">
        <v>55</v>
      </c>
      <c r="E187" s="1" t="s">
        <v>68</v>
      </c>
      <c r="F187" s="1" t="e">
        <f>#REF!</f>
        <v>#REF!</v>
      </c>
    </row>
    <row r="188" spans="1:20" ht="12.75" x14ac:dyDescent="0.2">
      <c r="A188" s="2" t="s">
        <v>145</v>
      </c>
      <c r="B188" s="25" t="s">
        <v>247</v>
      </c>
      <c r="C188" s="1" t="s">
        <v>57</v>
      </c>
      <c r="D188" s="1" t="s">
        <v>55</v>
      </c>
      <c r="E188" s="1" t="s">
        <v>122</v>
      </c>
      <c r="F188" s="1" t="e">
        <f>#REF!</f>
        <v>#REF!</v>
      </c>
    </row>
    <row r="189" spans="1:20" ht="12.75" x14ac:dyDescent="0.2">
      <c r="A189" s="2" t="s">
        <v>88</v>
      </c>
      <c r="B189" s="25" t="s">
        <v>248</v>
      </c>
      <c r="C189" s="1" t="s">
        <v>57</v>
      </c>
      <c r="D189" s="1" t="s">
        <v>55</v>
      </c>
      <c r="E189" s="1" t="s">
        <v>68</v>
      </c>
      <c r="F189" s="1" t="e">
        <f>#REF!</f>
        <v>#REF!</v>
      </c>
    </row>
    <row r="190" spans="1:20" ht="12.75" x14ac:dyDescent="0.2">
      <c r="A190" s="2" t="s">
        <v>111</v>
      </c>
      <c r="B190" s="25" t="s">
        <v>249</v>
      </c>
      <c r="C190" s="1" t="s">
        <v>57</v>
      </c>
      <c r="D190" s="1" t="s">
        <v>55</v>
      </c>
      <c r="E190" s="1" t="s">
        <v>97</v>
      </c>
      <c r="F190" s="1" t="e">
        <f>#REF!</f>
        <v>#REF!</v>
      </c>
    </row>
    <row r="191" spans="1:20" ht="12.75" x14ac:dyDescent="0.2">
      <c r="A191" s="2" t="s">
        <v>187</v>
      </c>
      <c r="B191" s="25" t="s">
        <v>250</v>
      </c>
      <c r="C191" s="1" t="s">
        <v>57</v>
      </c>
      <c r="D191" s="1" t="s">
        <v>55</v>
      </c>
      <c r="E191" s="1" t="s">
        <v>164</v>
      </c>
      <c r="F191" s="1" t="e">
        <f>#REF!</f>
        <v>#REF!</v>
      </c>
    </row>
    <row r="192" spans="1:20" ht="12.75" x14ac:dyDescent="0.2">
      <c r="A192" s="2" t="s">
        <v>188</v>
      </c>
      <c r="B192" s="25" t="s">
        <v>251</v>
      </c>
      <c r="C192" s="1" t="s">
        <v>57</v>
      </c>
      <c r="D192" s="1" t="s">
        <v>55</v>
      </c>
      <c r="E192" s="1" t="s">
        <v>164</v>
      </c>
      <c r="F192" s="1" t="e">
        <f>#REF!</f>
        <v>#REF!</v>
      </c>
    </row>
    <row r="193" spans="1:20" ht="12.75" x14ac:dyDescent="0.2">
      <c r="A193" s="2" t="s">
        <v>220</v>
      </c>
      <c r="B193" s="25" t="s">
        <v>252</v>
      </c>
      <c r="C193" s="1" t="s">
        <v>57</v>
      </c>
      <c r="D193" s="1" t="s">
        <v>55</v>
      </c>
      <c r="E193" s="1" t="s">
        <v>207</v>
      </c>
      <c r="F193" s="1" t="e">
        <f>#REF!</f>
        <v>#REF!</v>
      </c>
    </row>
    <row r="194" spans="1:20" ht="12.75" x14ac:dyDescent="0.2">
      <c r="A194" s="2" t="s">
        <v>112</v>
      </c>
      <c r="B194" s="25" t="s">
        <v>253</v>
      </c>
      <c r="C194" s="1" t="s">
        <v>57</v>
      </c>
      <c r="D194" s="1" t="s">
        <v>55</v>
      </c>
      <c r="E194" s="1" t="s">
        <v>97</v>
      </c>
      <c r="F194" s="1" t="e">
        <f>#REF!</f>
        <v>#REF!</v>
      </c>
    </row>
    <row r="195" spans="1:20" ht="12.75" x14ac:dyDescent="0.2">
      <c r="A195" s="2"/>
      <c r="B195" s="25"/>
    </row>
    <row r="196" spans="1:20" ht="12.75" x14ac:dyDescent="0.2">
      <c r="A196" s="2"/>
      <c r="B196" s="2"/>
      <c r="C196" s="2"/>
      <c r="D196" s="2"/>
      <c r="E196" s="2" t="s">
        <v>29</v>
      </c>
    </row>
    <row r="197" spans="1:20" ht="12.75" x14ac:dyDescent="0.2">
      <c r="A197" s="2" t="s">
        <v>231</v>
      </c>
      <c r="B197" s="25" t="s">
        <v>244</v>
      </c>
      <c r="C197" s="2" t="s">
        <v>232</v>
      </c>
      <c r="D197" s="2" t="s">
        <v>44</v>
      </c>
      <c r="E197" s="2" t="s">
        <v>45</v>
      </c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2.75" x14ac:dyDescent="0.2">
      <c r="A198" s="2" t="s">
        <v>138</v>
      </c>
      <c r="B198" s="25" t="s">
        <v>254</v>
      </c>
      <c r="C198" s="1" t="s">
        <v>57</v>
      </c>
      <c r="D198" s="1" t="s">
        <v>48</v>
      </c>
      <c r="E198" s="1" t="s">
        <v>122</v>
      </c>
      <c r="F198" s="1" t="e">
        <f>#REF!</f>
        <v>#REF!</v>
      </c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2.75" x14ac:dyDescent="0.2">
      <c r="A199" s="2" t="s">
        <v>81</v>
      </c>
      <c r="B199" s="25" t="s">
        <v>255</v>
      </c>
      <c r="C199" s="1" t="s">
        <v>57</v>
      </c>
      <c r="D199" s="1" t="s">
        <v>48</v>
      </c>
      <c r="E199" s="1" t="s">
        <v>68</v>
      </c>
      <c r="F199" s="1" t="e">
        <f>#REF!</f>
        <v>#REF!</v>
      </c>
    </row>
    <row r="200" spans="1:20" ht="12.75" x14ac:dyDescent="0.2">
      <c r="A200" s="2" t="s">
        <v>83</v>
      </c>
      <c r="B200" s="25" t="s">
        <v>256</v>
      </c>
      <c r="C200" s="1" t="s">
        <v>57</v>
      </c>
      <c r="D200" s="1" t="s">
        <v>48</v>
      </c>
      <c r="E200" s="1" t="s">
        <v>68</v>
      </c>
      <c r="F200" s="1" t="e">
        <f>#REF!</f>
        <v>#REF!</v>
      </c>
    </row>
    <row r="201" spans="1:20" ht="12.75" x14ac:dyDescent="0.2">
      <c r="A201" s="2" t="s">
        <v>139</v>
      </c>
      <c r="B201" s="25" t="s">
        <v>257</v>
      </c>
      <c r="C201" s="1" t="s">
        <v>57</v>
      </c>
      <c r="D201" s="1" t="s">
        <v>48</v>
      </c>
      <c r="E201" s="1" t="s">
        <v>122</v>
      </c>
      <c r="F201" s="1" t="e">
        <f>#REF!</f>
        <v>#REF!</v>
      </c>
    </row>
    <row r="202" spans="1:20" ht="12.75" x14ac:dyDescent="0.2">
      <c r="A202" s="2" t="s">
        <v>218</v>
      </c>
      <c r="B202" s="25" t="s">
        <v>258</v>
      </c>
      <c r="C202" s="1" t="s">
        <v>57</v>
      </c>
      <c r="D202" s="1" t="s">
        <v>48</v>
      </c>
      <c r="E202" s="1" t="s">
        <v>207</v>
      </c>
      <c r="F202" s="1" t="e">
        <f>#REF!</f>
        <v>#REF!</v>
      </c>
    </row>
    <row r="203" spans="1:20" ht="12.75" x14ac:dyDescent="0.2">
      <c r="A203" s="2" t="s">
        <v>179</v>
      </c>
      <c r="B203" s="25" t="s">
        <v>259</v>
      </c>
      <c r="C203" s="1" t="s">
        <v>57</v>
      </c>
      <c r="D203" s="1" t="s">
        <v>48</v>
      </c>
      <c r="E203" s="1" t="s">
        <v>164</v>
      </c>
      <c r="F203" s="1" t="e">
        <f>#REF!</f>
        <v>#REF!</v>
      </c>
    </row>
    <row r="204" spans="1:20" ht="12.75" x14ac:dyDescent="0.2">
      <c r="A204" s="2" t="s">
        <v>180</v>
      </c>
      <c r="B204" s="25" t="s">
        <v>260</v>
      </c>
      <c r="C204" s="1" t="s">
        <v>57</v>
      </c>
      <c r="D204" s="1" t="s">
        <v>48</v>
      </c>
      <c r="E204" s="1" t="s">
        <v>164</v>
      </c>
      <c r="F204" s="1" t="e">
        <f>#REF!</f>
        <v>#REF!</v>
      </c>
    </row>
    <row r="205" spans="1:20" ht="12.75" x14ac:dyDescent="0.2">
      <c r="A205" s="34"/>
      <c r="B205" s="35"/>
      <c r="C205" s="33"/>
      <c r="D205" s="33"/>
      <c r="E205" s="33"/>
    </row>
    <row r="206" spans="1:20" ht="12.75" x14ac:dyDescent="0.2">
      <c r="A206" s="2"/>
      <c r="B206" s="2"/>
      <c r="C206" s="2"/>
      <c r="D206" s="2"/>
      <c r="E206" s="2" t="s">
        <v>30</v>
      </c>
    </row>
    <row r="207" spans="1:20" ht="12.75" x14ac:dyDescent="0.2">
      <c r="A207" s="2" t="s">
        <v>231</v>
      </c>
      <c r="B207" s="25" t="s">
        <v>244</v>
      </c>
      <c r="C207" s="2" t="s">
        <v>232</v>
      </c>
      <c r="D207" s="2" t="s">
        <v>44</v>
      </c>
      <c r="E207" s="2" t="s">
        <v>45</v>
      </c>
      <c r="F207" s="2"/>
    </row>
    <row r="208" spans="1:20" ht="12.75" x14ac:dyDescent="0.2">
      <c r="A208" s="2" t="s">
        <v>154</v>
      </c>
      <c r="B208" s="25" t="s">
        <v>261</v>
      </c>
      <c r="C208" s="1" t="s">
        <v>61</v>
      </c>
      <c r="D208" s="1" t="s">
        <v>55</v>
      </c>
      <c r="E208" s="1" t="s">
        <v>122</v>
      </c>
      <c r="F208" s="1" t="e">
        <f>#REF!</f>
        <v>#REF!</v>
      </c>
    </row>
    <row r="209" spans="1:6" ht="12.75" x14ac:dyDescent="0.2">
      <c r="A209" s="2" t="s">
        <v>196</v>
      </c>
      <c r="B209" s="25" t="s">
        <v>262</v>
      </c>
      <c r="C209" s="1" t="s">
        <v>61</v>
      </c>
      <c r="D209" s="1" t="s">
        <v>55</v>
      </c>
      <c r="E209" s="1" t="s">
        <v>164</v>
      </c>
      <c r="F209" s="1" t="e">
        <f>#REF!</f>
        <v>#REF!</v>
      </c>
    </row>
    <row r="210" spans="1:6" ht="12.75" x14ac:dyDescent="0.2">
      <c r="A210" s="2" t="s">
        <v>195</v>
      </c>
      <c r="B210" s="25" t="s">
        <v>263</v>
      </c>
      <c r="C210" s="1" t="s">
        <v>61</v>
      </c>
      <c r="D210" s="1" t="s">
        <v>55</v>
      </c>
      <c r="E210" s="1" t="s">
        <v>164</v>
      </c>
      <c r="F210" s="1" t="e">
        <f>#REF!</f>
        <v>#REF!</v>
      </c>
    </row>
    <row r="211" spans="1:6" ht="12.75" x14ac:dyDescent="0.2">
      <c r="A211" s="2" t="s">
        <v>119</v>
      </c>
      <c r="B211" s="25" t="s">
        <v>264</v>
      </c>
      <c r="C211" s="1" t="s">
        <v>61</v>
      </c>
      <c r="D211" s="1" t="s">
        <v>55</v>
      </c>
      <c r="E211" s="1" t="s">
        <v>97</v>
      </c>
      <c r="F211" s="1" t="e">
        <f>#REF!</f>
        <v>#REF!</v>
      </c>
    </row>
    <row r="212" spans="1:6" ht="12.75" x14ac:dyDescent="0.2">
      <c r="A212" s="2" t="s">
        <v>155</v>
      </c>
      <c r="B212" s="25" t="s">
        <v>265</v>
      </c>
      <c r="C212" s="1" t="s">
        <v>61</v>
      </c>
      <c r="D212" s="1" t="s">
        <v>55</v>
      </c>
      <c r="E212" s="1" t="s">
        <v>122</v>
      </c>
      <c r="F212" s="1" t="e">
        <f>#REF!</f>
        <v>#REF!</v>
      </c>
    </row>
    <row r="213" spans="1:6" ht="12.75" x14ac:dyDescent="0.2">
      <c r="A213" s="2" t="s">
        <v>95</v>
      </c>
      <c r="B213" s="25" t="s">
        <v>266</v>
      </c>
      <c r="C213" s="1" t="s">
        <v>61</v>
      </c>
      <c r="D213" s="1" t="s">
        <v>55</v>
      </c>
      <c r="E213" s="1" t="s">
        <v>68</v>
      </c>
      <c r="F213" s="1" t="e">
        <f>#REF!</f>
        <v>#REF!</v>
      </c>
    </row>
    <row r="214" spans="1:6" ht="12.75" x14ac:dyDescent="0.2">
      <c r="A214" s="2" t="s">
        <v>225</v>
      </c>
      <c r="B214" s="25" t="s">
        <v>267</v>
      </c>
      <c r="C214" s="1" t="s">
        <v>61</v>
      </c>
      <c r="D214" s="1" t="s">
        <v>55</v>
      </c>
      <c r="E214" s="1" t="s">
        <v>207</v>
      </c>
      <c r="F214" s="1" t="e">
        <f>#REF!</f>
        <v>#REF!</v>
      </c>
    </row>
    <row r="215" spans="1:6" ht="12.75" x14ac:dyDescent="0.2">
      <c r="A215" s="2"/>
      <c r="B215" s="25"/>
    </row>
    <row r="216" spans="1:6" ht="12.75" x14ac:dyDescent="0.2">
      <c r="A216" s="2"/>
      <c r="B216" s="2"/>
      <c r="C216" s="2"/>
      <c r="D216" s="2"/>
      <c r="E216" s="2" t="s">
        <v>31</v>
      </c>
    </row>
    <row r="217" spans="1:6" ht="12.75" x14ac:dyDescent="0.2">
      <c r="A217" s="2" t="s">
        <v>231</v>
      </c>
      <c r="B217" s="25" t="s">
        <v>244</v>
      </c>
      <c r="C217" s="2" t="s">
        <v>232</v>
      </c>
      <c r="D217" s="2" t="s">
        <v>44</v>
      </c>
      <c r="E217" s="2" t="s">
        <v>45</v>
      </c>
      <c r="F217" s="2"/>
    </row>
    <row r="218" spans="1:6" ht="12.75" x14ac:dyDescent="0.2">
      <c r="A218" s="2" t="s">
        <v>190</v>
      </c>
      <c r="B218" s="25" t="s">
        <v>268</v>
      </c>
      <c r="C218" s="1" t="s">
        <v>61</v>
      </c>
      <c r="D218" s="1" t="s">
        <v>48</v>
      </c>
      <c r="E218" s="1" t="s">
        <v>164</v>
      </c>
      <c r="F218" s="1" t="e">
        <f>#REF!</f>
        <v>#REF!</v>
      </c>
    </row>
    <row r="219" spans="1:6" ht="12.75" x14ac:dyDescent="0.2">
      <c r="A219" s="2" t="s">
        <v>191</v>
      </c>
      <c r="B219" s="25" t="s">
        <v>269</v>
      </c>
      <c r="C219" s="1" t="s">
        <v>61</v>
      </c>
      <c r="D219" s="1" t="s">
        <v>48</v>
      </c>
      <c r="E219" s="1" t="s">
        <v>164</v>
      </c>
      <c r="F219" s="1" t="e">
        <f>#REF!</f>
        <v>#REF!</v>
      </c>
    </row>
    <row r="220" spans="1:6" ht="12.75" x14ac:dyDescent="0.2">
      <c r="A220" s="2" t="s">
        <v>92</v>
      </c>
      <c r="B220" s="25" t="s">
        <v>270</v>
      </c>
      <c r="C220" s="1" t="s">
        <v>61</v>
      </c>
      <c r="D220" s="1" t="s">
        <v>48</v>
      </c>
      <c r="E220" s="1" t="s">
        <v>68</v>
      </c>
      <c r="F220" s="1" t="e">
        <f>#REF!</f>
        <v>#REF!</v>
      </c>
    </row>
    <row r="221" spans="1:6" ht="12.75" x14ac:dyDescent="0.2">
      <c r="A221" s="2" t="s">
        <v>148</v>
      </c>
      <c r="B221" s="25" t="s">
        <v>271</v>
      </c>
      <c r="C221" s="1" t="s">
        <v>61</v>
      </c>
      <c r="D221" s="1" t="s">
        <v>48</v>
      </c>
      <c r="E221" s="1" t="s">
        <v>122</v>
      </c>
      <c r="F221" s="1" t="e">
        <f>#REF!</f>
        <v>#REF!</v>
      </c>
    </row>
    <row r="222" spans="1:6" ht="12.75" x14ac:dyDescent="0.2">
      <c r="A222" s="2" t="s">
        <v>113</v>
      </c>
      <c r="B222" s="25" t="s">
        <v>272</v>
      </c>
      <c r="C222" s="1" t="s">
        <v>61</v>
      </c>
      <c r="D222" s="1" t="s">
        <v>48</v>
      </c>
      <c r="E222" s="1" t="s">
        <v>97</v>
      </c>
      <c r="F222" s="1" t="e">
        <f>#REF!</f>
        <v>#REF!</v>
      </c>
    </row>
    <row r="223" spans="1:6" ht="12.75" x14ac:dyDescent="0.2">
      <c r="A223" s="2" t="s">
        <v>93</v>
      </c>
      <c r="B223" s="25" t="s">
        <v>273</v>
      </c>
      <c r="C223" s="1" t="s">
        <v>61</v>
      </c>
      <c r="D223" s="1" t="s">
        <v>48</v>
      </c>
      <c r="E223" s="1" t="s">
        <v>68</v>
      </c>
      <c r="F223" s="1" t="e">
        <f>#REF!</f>
        <v>#REF!</v>
      </c>
    </row>
    <row r="224" spans="1:6" ht="12.75" x14ac:dyDescent="0.2">
      <c r="A224" s="2" t="s">
        <v>114</v>
      </c>
      <c r="B224" s="25" t="s">
        <v>274</v>
      </c>
      <c r="C224" s="1" t="s">
        <v>61</v>
      </c>
      <c r="D224" s="1" t="s">
        <v>48</v>
      </c>
      <c r="E224" s="1" t="s">
        <v>97</v>
      </c>
      <c r="F224" s="1" t="e">
        <f>#REF!</f>
        <v>#REF!</v>
      </c>
    </row>
    <row r="225" spans="1:6" ht="12.75" x14ac:dyDescent="0.2">
      <c r="A225" s="34"/>
      <c r="B225" s="35"/>
      <c r="C225" s="33"/>
      <c r="D225" s="33"/>
      <c r="E225" s="33"/>
    </row>
    <row r="226" spans="1:6" ht="12.75" x14ac:dyDescent="0.2">
      <c r="A226" s="2"/>
      <c r="B226" s="2"/>
      <c r="C226" s="2"/>
      <c r="D226" s="2"/>
      <c r="E226" s="2" t="s">
        <v>35</v>
      </c>
    </row>
    <row r="227" spans="1:6" ht="12.75" x14ac:dyDescent="0.2">
      <c r="A227" s="2" t="s">
        <v>231</v>
      </c>
      <c r="B227" s="25" t="s">
        <v>244</v>
      </c>
      <c r="C227" s="2" t="s">
        <v>232</v>
      </c>
      <c r="D227" s="2" t="s">
        <v>44</v>
      </c>
      <c r="E227" s="2" t="s">
        <v>45</v>
      </c>
      <c r="F227" s="2" t="s">
        <v>0</v>
      </c>
    </row>
    <row r="228" spans="1:6" ht="12.75" x14ac:dyDescent="0.2">
      <c r="A228" s="2" t="s">
        <v>205</v>
      </c>
      <c r="B228" s="25" t="s">
        <v>275</v>
      </c>
      <c r="C228" s="1" t="s">
        <v>64</v>
      </c>
      <c r="D228" s="1" t="s">
        <v>67</v>
      </c>
      <c r="E228" s="1" t="s">
        <v>164</v>
      </c>
      <c r="F228" s="1" t="e">
        <f>#REF!</f>
        <v>#REF!</v>
      </c>
    </row>
    <row r="229" spans="1:6" ht="12.75" x14ac:dyDescent="0.2">
      <c r="A229" s="2" t="s">
        <v>96</v>
      </c>
      <c r="B229" s="25" t="s">
        <v>276</v>
      </c>
      <c r="C229" s="1" t="s">
        <v>64</v>
      </c>
      <c r="D229" s="1" t="s">
        <v>67</v>
      </c>
      <c r="E229" s="1" t="s">
        <v>68</v>
      </c>
      <c r="F229" s="1" t="e">
        <f>#REF!</f>
        <v>#REF!</v>
      </c>
    </row>
    <row r="230" spans="1:6" ht="12.75" x14ac:dyDescent="0.2">
      <c r="A230" s="2" t="s">
        <v>162</v>
      </c>
      <c r="B230" s="25" t="s">
        <v>277</v>
      </c>
      <c r="C230" s="1" t="s">
        <v>64</v>
      </c>
      <c r="D230" s="1" t="s">
        <v>67</v>
      </c>
      <c r="E230" s="1" t="s">
        <v>122</v>
      </c>
      <c r="F230" s="1" t="e">
        <f>#REF!</f>
        <v>#REF!</v>
      </c>
    </row>
    <row r="231" spans="1:6" ht="12.75" x14ac:dyDescent="0.2">
      <c r="A231" s="2" t="s">
        <v>206</v>
      </c>
      <c r="B231" s="25" t="s">
        <v>278</v>
      </c>
      <c r="C231" s="1" t="s">
        <v>64</v>
      </c>
      <c r="D231" s="1" t="s">
        <v>67</v>
      </c>
      <c r="E231" s="1" t="s">
        <v>164</v>
      </c>
      <c r="F231" s="1" t="e">
        <f>#REF!</f>
        <v>#REF!</v>
      </c>
    </row>
    <row r="232" spans="1:6" ht="12.75" x14ac:dyDescent="0.2">
      <c r="A232" s="2" t="s">
        <v>229</v>
      </c>
      <c r="B232" s="25" t="s">
        <v>279</v>
      </c>
      <c r="C232" s="1" t="s">
        <v>64</v>
      </c>
      <c r="D232" s="1" t="s">
        <v>67</v>
      </c>
      <c r="E232" s="1" t="s">
        <v>207</v>
      </c>
      <c r="F232" s="1" t="e">
        <f>#REF!</f>
        <v>#REF!</v>
      </c>
    </row>
    <row r="233" spans="1:6" ht="12.75" x14ac:dyDescent="0.2">
      <c r="A233" s="2" t="s">
        <v>120</v>
      </c>
      <c r="B233" s="25" t="s">
        <v>280</v>
      </c>
      <c r="C233" s="1" t="s">
        <v>64</v>
      </c>
      <c r="D233" s="1" t="s">
        <v>67</v>
      </c>
      <c r="E233" s="1" t="s">
        <v>97</v>
      </c>
      <c r="F233" s="1" t="e">
        <f>#REF!</f>
        <v>#REF!</v>
      </c>
    </row>
    <row r="234" spans="1:6" ht="12.75" x14ac:dyDescent="0.2">
      <c r="A234" s="2"/>
      <c r="B234" s="25"/>
    </row>
    <row r="235" spans="1:6" ht="12.75" x14ac:dyDescent="0.2">
      <c r="A235" s="2"/>
      <c r="B235" s="2"/>
      <c r="C235" s="2"/>
      <c r="D235" s="2"/>
      <c r="E235" s="2" t="s">
        <v>36</v>
      </c>
    </row>
    <row r="236" spans="1:6" ht="12.75" x14ac:dyDescent="0.2">
      <c r="A236" s="2" t="s">
        <v>231</v>
      </c>
      <c r="B236" s="25" t="s">
        <v>244</v>
      </c>
      <c r="C236" s="2" t="s">
        <v>232</v>
      </c>
      <c r="D236" s="2" t="s">
        <v>44</v>
      </c>
      <c r="E236" s="2" t="s">
        <v>45</v>
      </c>
      <c r="F236" s="2"/>
    </row>
    <row r="237" spans="1:6" ht="12.75" x14ac:dyDescent="0.2">
      <c r="A237" s="2" t="s">
        <v>159</v>
      </c>
      <c r="B237" s="25" t="s">
        <v>281</v>
      </c>
      <c r="C237" s="1" t="s">
        <v>64</v>
      </c>
      <c r="D237" s="1" t="s">
        <v>65</v>
      </c>
      <c r="E237" s="1" t="s">
        <v>122</v>
      </c>
      <c r="F237" s="1" t="e">
        <f>#REF!</f>
        <v>#REF!</v>
      </c>
    </row>
    <row r="238" spans="1:6" ht="12.75" x14ac:dyDescent="0.2">
      <c r="A238" s="2" t="s">
        <v>202</v>
      </c>
      <c r="B238" s="25" t="s">
        <v>282</v>
      </c>
      <c r="C238" s="1" t="s">
        <v>64</v>
      </c>
      <c r="D238" s="1" t="s">
        <v>65</v>
      </c>
      <c r="E238" s="1" t="s">
        <v>164</v>
      </c>
      <c r="F238" s="1" t="e">
        <f>#REF!</f>
        <v>#REF!</v>
      </c>
    </row>
    <row r="239" spans="1:6" ht="12.75" x14ac:dyDescent="0.2">
      <c r="A239" s="34"/>
      <c r="B239" s="35"/>
      <c r="C239" s="33"/>
      <c r="D239" s="33"/>
      <c r="E239" s="33"/>
    </row>
    <row r="240" spans="1:6" ht="12.75" x14ac:dyDescent="0.2">
      <c r="A240" s="2"/>
      <c r="B240" s="2"/>
      <c r="C240" s="2"/>
      <c r="D240" s="2"/>
      <c r="E240" s="2" t="s">
        <v>24</v>
      </c>
    </row>
    <row r="241" spans="1:6" ht="12.75" x14ac:dyDescent="0.2">
      <c r="A241" s="2" t="s">
        <v>231</v>
      </c>
      <c r="B241" s="25" t="s">
        <v>244</v>
      </c>
      <c r="C241" s="2" t="s">
        <v>232</v>
      </c>
      <c r="D241" s="2" t="s">
        <v>44</v>
      </c>
      <c r="E241" s="2" t="s">
        <v>45</v>
      </c>
      <c r="F241" s="2"/>
    </row>
    <row r="242" spans="1:6" ht="12.75" x14ac:dyDescent="0.2">
      <c r="A242" s="2" t="s">
        <v>200</v>
      </c>
      <c r="B242" s="26">
        <v>1.35</v>
      </c>
      <c r="C242" s="1" t="s">
        <v>64</v>
      </c>
      <c r="D242" s="1" t="s">
        <v>65</v>
      </c>
      <c r="E242" s="1" t="s">
        <v>164</v>
      </c>
      <c r="F242" s="1" t="e">
        <f>#REF!</f>
        <v>#REF!</v>
      </c>
    </row>
    <row r="243" spans="1:6" ht="12.75" x14ac:dyDescent="0.2">
      <c r="A243" s="2" t="s">
        <v>201</v>
      </c>
      <c r="B243" s="26">
        <v>1.3</v>
      </c>
      <c r="C243" s="1" t="s">
        <v>64</v>
      </c>
      <c r="D243" s="1" t="s">
        <v>65</v>
      </c>
      <c r="E243" s="1" t="s">
        <v>164</v>
      </c>
      <c r="F243" s="1" t="e">
        <f>#REF!</f>
        <v>#REF!</v>
      </c>
    </row>
    <row r="244" spans="1:6" ht="12.75" x14ac:dyDescent="0.2">
      <c r="A244" s="2"/>
      <c r="B244" s="25"/>
    </row>
    <row r="245" spans="1:6" ht="12.75" x14ac:dyDescent="0.2">
      <c r="A245" s="2"/>
      <c r="B245" s="2"/>
      <c r="C245" s="2"/>
      <c r="D245" s="2"/>
      <c r="E245" s="2" t="s">
        <v>26</v>
      </c>
    </row>
    <row r="246" spans="1:6" ht="12.75" x14ac:dyDescent="0.2">
      <c r="A246" s="2" t="s">
        <v>231</v>
      </c>
      <c r="B246" s="25" t="s">
        <v>244</v>
      </c>
      <c r="C246" s="2" t="s">
        <v>232</v>
      </c>
      <c r="D246" s="2" t="s">
        <v>44</v>
      </c>
      <c r="E246" s="2" t="s">
        <v>45</v>
      </c>
      <c r="F246" s="2"/>
    </row>
    <row r="247" spans="1:6" ht="12.75" x14ac:dyDescent="0.2">
      <c r="A247" s="2" t="s">
        <v>106</v>
      </c>
      <c r="B247" s="26">
        <v>22.89</v>
      </c>
      <c r="C247" s="1" t="s">
        <v>47</v>
      </c>
      <c r="D247" s="1" t="s">
        <v>55</v>
      </c>
      <c r="E247" s="1" t="s">
        <v>97</v>
      </c>
      <c r="F247" s="1" t="e">
        <f>#REF!</f>
        <v>#REF!</v>
      </c>
    </row>
    <row r="248" spans="1:6" ht="12.75" x14ac:dyDescent="0.2">
      <c r="A248" s="2" t="s">
        <v>77</v>
      </c>
      <c r="B248" s="26">
        <v>22.71</v>
      </c>
      <c r="C248" s="1" t="s">
        <v>47</v>
      </c>
      <c r="D248" s="1" t="s">
        <v>55</v>
      </c>
      <c r="E248" s="1" t="s">
        <v>68</v>
      </c>
      <c r="F248" s="1" t="e">
        <f>#REF!</f>
        <v>#REF!</v>
      </c>
    </row>
    <row r="249" spans="1:6" ht="12.75" x14ac:dyDescent="0.2">
      <c r="A249" s="2" t="s">
        <v>173</v>
      </c>
      <c r="B249" s="26">
        <v>22.27</v>
      </c>
      <c r="C249" s="1" t="s">
        <v>47</v>
      </c>
      <c r="D249" s="1" t="s">
        <v>55</v>
      </c>
      <c r="E249" s="1" t="s">
        <v>164</v>
      </c>
      <c r="F249" s="1" t="e">
        <f>#REF!</f>
        <v>#REF!</v>
      </c>
    </row>
    <row r="250" spans="1:6" ht="12.75" x14ac:dyDescent="0.2">
      <c r="A250" s="2" t="s">
        <v>107</v>
      </c>
      <c r="B250" s="26">
        <v>22.21</v>
      </c>
      <c r="C250" s="1" t="s">
        <v>47</v>
      </c>
      <c r="D250" s="1" t="s">
        <v>55</v>
      </c>
      <c r="E250" s="1" t="s">
        <v>97</v>
      </c>
      <c r="F250" s="1" t="e">
        <f>#REF!</f>
        <v>#REF!</v>
      </c>
    </row>
    <row r="251" spans="1:6" ht="12.75" x14ac:dyDescent="0.2">
      <c r="A251" s="2" t="s">
        <v>78</v>
      </c>
      <c r="B251" s="26">
        <v>18.48</v>
      </c>
      <c r="C251" s="1" t="s">
        <v>47</v>
      </c>
      <c r="D251" s="1" t="s">
        <v>55</v>
      </c>
      <c r="E251" s="1" t="s">
        <v>68</v>
      </c>
      <c r="F251" s="1" t="e">
        <f>#REF!</f>
        <v>#REF!</v>
      </c>
    </row>
    <row r="252" spans="1:6" ht="12.75" x14ac:dyDescent="0.2">
      <c r="A252" s="2" t="s">
        <v>216</v>
      </c>
      <c r="B252" s="26">
        <v>18.25</v>
      </c>
      <c r="C252" s="1" t="s">
        <v>47</v>
      </c>
      <c r="D252" s="1" t="s">
        <v>55</v>
      </c>
      <c r="E252" s="1" t="s">
        <v>207</v>
      </c>
      <c r="F252" s="1" t="e">
        <f>#REF!</f>
        <v>#REF!</v>
      </c>
    </row>
    <row r="253" spans="1:6" ht="12.75" x14ac:dyDescent="0.2">
      <c r="A253" s="2" t="s">
        <v>174</v>
      </c>
      <c r="B253" s="26">
        <v>13.22</v>
      </c>
      <c r="C253" s="1" t="s">
        <v>47</v>
      </c>
      <c r="D253" s="1" t="s">
        <v>55</v>
      </c>
      <c r="E253" s="1" t="s">
        <v>164</v>
      </c>
      <c r="F253" s="1" t="e">
        <f>#REF!</f>
        <v>#REF!</v>
      </c>
    </row>
    <row r="254" spans="1:6" ht="12.75" x14ac:dyDescent="0.2">
      <c r="A254" s="2" t="s">
        <v>132</v>
      </c>
      <c r="B254" s="26">
        <v>12.72</v>
      </c>
      <c r="C254" s="1" t="s">
        <v>47</v>
      </c>
      <c r="D254" s="1" t="s">
        <v>55</v>
      </c>
      <c r="E254" s="1" t="s">
        <v>122</v>
      </c>
      <c r="F254" s="1" t="e">
        <f>#REF!</f>
        <v>#REF!</v>
      </c>
    </row>
    <row r="255" spans="1:6" ht="12.75" x14ac:dyDescent="0.2">
      <c r="A255" s="2" t="s">
        <v>131</v>
      </c>
      <c r="B255" s="26">
        <v>12.43</v>
      </c>
      <c r="C255" s="1" t="s">
        <v>47</v>
      </c>
      <c r="D255" s="1" t="s">
        <v>55</v>
      </c>
      <c r="E255" s="1" t="s">
        <v>122</v>
      </c>
      <c r="F255" s="1" t="e">
        <f>#REF!</f>
        <v>#REF!</v>
      </c>
    </row>
    <row r="256" spans="1:6" ht="12.75" x14ac:dyDescent="0.2">
      <c r="A256" s="34"/>
      <c r="B256" s="35"/>
      <c r="C256" s="33"/>
      <c r="D256" s="33"/>
      <c r="E256" s="33"/>
    </row>
    <row r="257" spans="1:6" ht="12.75" x14ac:dyDescent="0.2">
      <c r="A257" s="2"/>
      <c r="B257" s="2"/>
      <c r="C257" s="2"/>
      <c r="D257" s="2"/>
      <c r="E257" s="2" t="s">
        <v>27</v>
      </c>
    </row>
    <row r="258" spans="1:6" ht="12.75" x14ac:dyDescent="0.2">
      <c r="A258" s="2" t="s">
        <v>231</v>
      </c>
      <c r="B258" s="25" t="s">
        <v>244</v>
      </c>
      <c r="C258" s="2" t="s">
        <v>232</v>
      </c>
      <c r="D258" s="2" t="s">
        <v>44</v>
      </c>
      <c r="E258" s="2" t="s">
        <v>45</v>
      </c>
      <c r="F258" s="2" t="s">
        <v>0</v>
      </c>
    </row>
    <row r="259" spans="1:6" ht="12.75" x14ac:dyDescent="0.2">
      <c r="A259" s="2" t="s">
        <v>141</v>
      </c>
      <c r="B259" s="26">
        <v>4.13</v>
      </c>
      <c r="C259" s="1" t="s">
        <v>57</v>
      </c>
      <c r="D259" s="1" t="s">
        <v>55</v>
      </c>
      <c r="E259" s="1" t="s">
        <v>122</v>
      </c>
      <c r="F259" s="1" t="e">
        <f>#REF!</f>
        <v>#REF!</v>
      </c>
    </row>
    <row r="260" spans="1:6" ht="12.75" x14ac:dyDescent="0.2">
      <c r="A260" s="2" t="s">
        <v>185</v>
      </c>
      <c r="B260" s="26">
        <v>3.81</v>
      </c>
      <c r="C260" s="1" t="s">
        <v>57</v>
      </c>
      <c r="D260" s="1" t="s">
        <v>55</v>
      </c>
      <c r="E260" s="1" t="s">
        <v>164</v>
      </c>
      <c r="F260" s="1" t="e">
        <f>#REF!</f>
        <v>#REF!</v>
      </c>
    </row>
    <row r="261" spans="1:6" ht="12.75" x14ac:dyDescent="0.2">
      <c r="A261" s="2" t="s">
        <v>143</v>
      </c>
      <c r="B261" s="26">
        <v>3.72</v>
      </c>
      <c r="C261" s="1" t="s">
        <v>57</v>
      </c>
      <c r="D261" s="1" t="s">
        <v>55</v>
      </c>
      <c r="E261" s="1" t="s">
        <v>122</v>
      </c>
      <c r="F261" s="1" t="e">
        <f>#REF!</f>
        <v>#REF!</v>
      </c>
    </row>
    <row r="262" spans="1:6" ht="12.75" x14ac:dyDescent="0.2">
      <c r="A262" s="2" t="s">
        <v>109</v>
      </c>
      <c r="B262" s="26">
        <v>3.17</v>
      </c>
      <c r="C262" s="1" t="s">
        <v>57</v>
      </c>
      <c r="D262" s="1" t="s">
        <v>55</v>
      </c>
      <c r="E262" s="1" t="s">
        <v>97</v>
      </c>
      <c r="F262" s="1" t="e">
        <f>#REF!</f>
        <v>#REF!</v>
      </c>
    </row>
    <row r="263" spans="1:6" ht="12.75" x14ac:dyDescent="0.2">
      <c r="A263" s="2" t="s">
        <v>88</v>
      </c>
      <c r="B263" s="26">
        <v>3.02</v>
      </c>
      <c r="C263" s="1" t="s">
        <v>57</v>
      </c>
      <c r="D263" s="1" t="s">
        <v>55</v>
      </c>
      <c r="E263" s="1" t="s">
        <v>68</v>
      </c>
      <c r="F263" s="1" t="e">
        <f>#REF!</f>
        <v>#REF!</v>
      </c>
    </row>
    <row r="264" spans="1:6" ht="12.75" x14ac:dyDescent="0.2">
      <c r="A264" s="2" t="s">
        <v>186</v>
      </c>
      <c r="B264" s="26">
        <v>3.02</v>
      </c>
      <c r="C264" s="1" t="s">
        <v>57</v>
      </c>
      <c r="D264" s="1" t="s">
        <v>55</v>
      </c>
      <c r="E264" s="1" t="s">
        <v>164</v>
      </c>
      <c r="F264" s="1" t="e">
        <f>#REF!</f>
        <v>#REF!</v>
      </c>
    </row>
    <row r="265" spans="1:6" ht="12.75" x14ac:dyDescent="0.2">
      <c r="A265" s="2" t="s">
        <v>220</v>
      </c>
      <c r="B265" s="26">
        <v>2.57</v>
      </c>
      <c r="C265" s="1" t="s">
        <v>57</v>
      </c>
      <c r="D265" s="1" t="s">
        <v>55</v>
      </c>
      <c r="E265" s="1" t="s">
        <v>207</v>
      </c>
      <c r="F265" s="1" t="e">
        <f>#REF!</f>
        <v>#REF!</v>
      </c>
    </row>
    <row r="266" spans="1:6" ht="12.75" x14ac:dyDescent="0.2">
      <c r="A266" s="2" t="s">
        <v>219</v>
      </c>
      <c r="B266" s="26">
        <v>2.5499999999999998</v>
      </c>
      <c r="C266" s="1" t="s">
        <v>57</v>
      </c>
      <c r="D266" s="1" t="s">
        <v>55</v>
      </c>
      <c r="E266" s="1" t="s">
        <v>207</v>
      </c>
      <c r="F266" s="1" t="e">
        <f>#REF!</f>
        <v>#REF!</v>
      </c>
    </row>
    <row r="267" spans="1:6" ht="12.75" x14ac:dyDescent="0.2">
      <c r="A267" s="2" t="s">
        <v>89</v>
      </c>
      <c r="B267" s="26">
        <v>2.46</v>
      </c>
      <c r="C267" s="1" t="s">
        <v>57</v>
      </c>
      <c r="D267" s="1" t="s">
        <v>55</v>
      </c>
      <c r="E267" s="1" t="s">
        <v>68</v>
      </c>
      <c r="F267" s="1" t="e">
        <f>#REF!</f>
        <v>#REF!</v>
      </c>
    </row>
    <row r="268" spans="1:6" ht="12.75" x14ac:dyDescent="0.2">
      <c r="A268" s="2" t="s">
        <v>112</v>
      </c>
      <c r="B268" s="26">
        <v>2.33</v>
      </c>
      <c r="C268" s="1" t="s">
        <v>57</v>
      </c>
      <c r="D268" s="1" t="s">
        <v>55</v>
      </c>
      <c r="E268" s="1" t="s">
        <v>97</v>
      </c>
      <c r="F268" s="1" t="e">
        <f>#REF!</f>
        <v>#REF!</v>
      </c>
    </row>
    <row r="269" spans="1:6" ht="12.75" x14ac:dyDescent="0.2">
      <c r="A269" s="2"/>
      <c r="B269" s="25"/>
    </row>
    <row r="270" spans="1:6" ht="12.75" x14ac:dyDescent="0.2">
      <c r="A270" s="2"/>
      <c r="B270" s="2"/>
      <c r="C270" s="2"/>
      <c r="D270" s="2"/>
      <c r="E270" s="2" t="s">
        <v>32</v>
      </c>
    </row>
    <row r="271" spans="1:6" ht="12.75" x14ac:dyDescent="0.2">
      <c r="A271" s="2" t="s">
        <v>231</v>
      </c>
      <c r="B271" s="25" t="s">
        <v>244</v>
      </c>
      <c r="C271" s="2" t="s">
        <v>232</v>
      </c>
      <c r="D271" s="2" t="s">
        <v>44</v>
      </c>
      <c r="E271" s="2" t="s">
        <v>45</v>
      </c>
      <c r="F271" s="2"/>
    </row>
    <row r="272" spans="1:6" ht="12.75" x14ac:dyDescent="0.2">
      <c r="A272" s="2" t="s">
        <v>75</v>
      </c>
      <c r="B272" s="26">
        <v>3.77</v>
      </c>
      <c r="C272" s="1" t="s">
        <v>47</v>
      </c>
      <c r="D272" s="1" t="s">
        <v>55</v>
      </c>
      <c r="E272" s="1" t="s">
        <v>68</v>
      </c>
      <c r="F272" s="1" t="e">
        <f>#REF!</f>
        <v>#REF!</v>
      </c>
    </row>
    <row r="273" spans="1:6" ht="12.75" x14ac:dyDescent="0.2">
      <c r="A273" s="2" t="s">
        <v>171</v>
      </c>
      <c r="B273" s="26">
        <v>3.52</v>
      </c>
      <c r="C273" s="1" t="s">
        <v>47</v>
      </c>
      <c r="D273" s="1" t="s">
        <v>55</v>
      </c>
      <c r="E273" s="1" t="s">
        <v>164</v>
      </c>
      <c r="F273" s="1" t="e">
        <f>#REF!</f>
        <v>#REF!</v>
      </c>
    </row>
    <row r="274" spans="1:6" ht="12.75" x14ac:dyDescent="0.2">
      <c r="A274" s="2" t="s">
        <v>215</v>
      </c>
      <c r="B274" s="26">
        <v>3.3</v>
      </c>
      <c r="C274" s="1" t="s">
        <v>47</v>
      </c>
      <c r="D274" s="1" t="s">
        <v>55</v>
      </c>
      <c r="E274" s="1" t="s">
        <v>207</v>
      </c>
      <c r="F274" s="1" t="e">
        <f>#REF!</f>
        <v>#REF!</v>
      </c>
    </row>
    <row r="275" spans="1:6" ht="12.75" x14ac:dyDescent="0.2">
      <c r="A275" s="2" t="s">
        <v>79</v>
      </c>
      <c r="B275" s="26">
        <v>3.2</v>
      </c>
      <c r="C275" s="1" t="s">
        <v>47</v>
      </c>
      <c r="D275" s="1" t="s">
        <v>55</v>
      </c>
      <c r="E275" s="1" t="s">
        <v>68</v>
      </c>
      <c r="F275" s="1" t="e">
        <f>#REF!</f>
        <v>#REF!</v>
      </c>
    </row>
    <row r="276" spans="1:6" ht="12.75" x14ac:dyDescent="0.2">
      <c r="A276" s="2" t="s">
        <v>105</v>
      </c>
      <c r="B276" s="26">
        <v>3.2</v>
      </c>
      <c r="C276" s="1" t="s">
        <v>47</v>
      </c>
      <c r="D276" s="1" t="s">
        <v>55</v>
      </c>
      <c r="E276" s="1" t="s">
        <v>97</v>
      </c>
      <c r="F276" s="1" t="e">
        <f>#REF!</f>
        <v>#REF!</v>
      </c>
    </row>
    <row r="277" spans="1:6" ht="12.75" x14ac:dyDescent="0.2">
      <c r="A277" s="2" t="s">
        <v>130</v>
      </c>
      <c r="B277" s="26">
        <v>3.06</v>
      </c>
      <c r="C277" s="1" t="s">
        <v>47</v>
      </c>
      <c r="D277" s="1" t="s">
        <v>55</v>
      </c>
      <c r="E277" s="1" t="s">
        <v>122</v>
      </c>
      <c r="F277" s="1" t="e">
        <f>#REF!</f>
        <v>#REF!</v>
      </c>
    </row>
    <row r="278" spans="1:6" ht="12.75" x14ac:dyDescent="0.2">
      <c r="A278" s="2" t="s">
        <v>108</v>
      </c>
      <c r="B278" s="26">
        <v>3.01</v>
      </c>
      <c r="C278" s="1" t="s">
        <v>47</v>
      </c>
      <c r="D278" s="1" t="s">
        <v>55</v>
      </c>
      <c r="E278" s="1" t="s">
        <v>97</v>
      </c>
      <c r="F278" s="1" t="e">
        <f>#REF!</f>
        <v>#REF!</v>
      </c>
    </row>
    <row r="279" spans="1:6" ht="12.75" x14ac:dyDescent="0.2">
      <c r="A279" s="2" t="s">
        <v>173</v>
      </c>
      <c r="B279" s="26">
        <v>2.65</v>
      </c>
      <c r="C279" s="1" t="s">
        <v>47</v>
      </c>
      <c r="D279" s="1" t="s">
        <v>55</v>
      </c>
      <c r="E279" s="1" t="s">
        <v>164</v>
      </c>
      <c r="F279" s="1" t="e">
        <f>#REF!</f>
        <v>#REF!</v>
      </c>
    </row>
    <row r="280" spans="1:6" ht="12.75" x14ac:dyDescent="0.2">
      <c r="A280" s="2" t="s">
        <v>131</v>
      </c>
      <c r="B280" s="26">
        <v>2.5</v>
      </c>
      <c r="C280" s="1" t="s">
        <v>47</v>
      </c>
      <c r="D280" s="1" t="s">
        <v>55</v>
      </c>
      <c r="E280" s="1" t="s">
        <v>122</v>
      </c>
      <c r="F280" s="1" t="e">
        <f>#REF!</f>
        <v>#REF!</v>
      </c>
    </row>
    <row r="281" spans="1:6" ht="12.75" x14ac:dyDescent="0.2">
      <c r="A281" s="34"/>
      <c r="B281" s="35"/>
      <c r="C281" s="33"/>
      <c r="D281" s="33"/>
      <c r="E281" s="33"/>
    </row>
    <row r="282" spans="1:6" ht="12.75" x14ac:dyDescent="0.2">
      <c r="A282" s="2"/>
      <c r="B282" s="2"/>
      <c r="C282" s="2"/>
      <c r="D282" s="2"/>
      <c r="E282" s="2" t="s">
        <v>33</v>
      </c>
    </row>
    <row r="283" spans="1:6" ht="12.75" x14ac:dyDescent="0.2">
      <c r="A283" s="2" t="s">
        <v>231</v>
      </c>
      <c r="B283" s="25" t="s">
        <v>244</v>
      </c>
      <c r="C283" s="2" t="s">
        <v>232</v>
      </c>
      <c r="D283" s="2" t="s">
        <v>44</v>
      </c>
      <c r="E283" s="2" t="s">
        <v>45</v>
      </c>
      <c r="F283" s="2"/>
    </row>
    <row r="284" spans="1:6" ht="12.75" x14ac:dyDescent="0.2">
      <c r="A284" s="2" t="s">
        <v>116</v>
      </c>
      <c r="B284" s="26">
        <v>1.35</v>
      </c>
      <c r="C284" s="1" t="s">
        <v>61</v>
      </c>
      <c r="D284" s="1" t="s">
        <v>48</v>
      </c>
      <c r="E284" s="1" t="s">
        <v>97</v>
      </c>
      <c r="F284" s="1" t="e">
        <f>#REF!</f>
        <v>#REF!</v>
      </c>
    </row>
    <row r="285" spans="1:6" ht="12.75" x14ac:dyDescent="0.2">
      <c r="A285" s="2" t="s">
        <v>115</v>
      </c>
      <c r="B285" s="26">
        <v>1.3</v>
      </c>
      <c r="C285" s="1" t="s">
        <v>61</v>
      </c>
      <c r="D285" s="1" t="s">
        <v>48</v>
      </c>
      <c r="E285" s="1" t="s">
        <v>97</v>
      </c>
      <c r="F285" s="1" t="e">
        <f>#REF!</f>
        <v>#REF!</v>
      </c>
    </row>
    <row r="286" spans="1:6" ht="12.75" x14ac:dyDescent="0.2">
      <c r="A286" s="2" t="s">
        <v>149</v>
      </c>
      <c r="B286" s="26">
        <v>1.3</v>
      </c>
      <c r="C286" s="1" t="s">
        <v>61</v>
      </c>
      <c r="D286" s="1" t="s">
        <v>48</v>
      </c>
      <c r="E286" s="1" t="s">
        <v>122</v>
      </c>
      <c r="F286" s="1" t="e">
        <f>#REF!</f>
        <v>#REF!</v>
      </c>
    </row>
    <row r="287" spans="1:6" ht="12.75" x14ac:dyDescent="0.2">
      <c r="A287" s="2" t="s">
        <v>92</v>
      </c>
      <c r="B287" s="26">
        <v>1.2</v>
      </c>
      <c r="C287" s="1" t="s">
        <v>61</v>
      </c>
      <c r="D287" s="1" t="s">
        <v>48</v>
      </c>
      <c r="E287" s="1" t="s">
        <v>68</v>
      </c>
      <c r="F287" s="1" t="e">
        <f>#REF!</f>
        <v>#REF!</v>
      </c>
    </row>
    <row r="288" spans="1:6" ht="12.75" x14ac:dyDescent="0.2">
      <c r="A288" s="2" t="s">
        <v>223</v>
      </c>
      <c r="B288" s="26">
        <v>1.2</v>
      </c>
      <c r="C288" s="1" t="s">
        <v>61</v>
      </c>
      <c r="D288" s="1" t="s">
        <v>48</v>
      </c>
      <c r="E288" s="1" t="s">
        <v>207</v>
      </c>
      <c r="F288" s="1" t="e">
        <f>#REF!</f>
        <v>#REF!</v>
      </c>
    </row>
    <row r="289" spans="1:6" ht="12.75" x14ac:dyDescent="0.2">
      <c r="A289" s="2" t="s">
        <v>221</v>
      </c>
      <c r="B289" s="26">
        <v>1.2</v>
      </c>
      <c r="C289" s="1" t="s">
        <v>61</v>
      </c>
      <c r="D289" s="1" t="s">
        <v>48</v>
      </c>
      <c r="E289" s="1" t="s">
        <v>207</v>
      </c>
      <c r="F289" s="1" t="e">
        <f>#REF!</f>
        <v>#REF!</v>
      </c>
    </row>
    <row r="290" spans="1:6" ht="12.75" x14ac:dyDescent="0.2">
      <c r="A290" s="2" t="s">
        <v>147</v>
      </c>
      <c r="B290" s="26">
        <v>1.1499999999999999</v>
      </c>
      <c r="C290" s="1" t="s">
        <v>61</v>
      </c>
      <c r="D290" s="1" t="s">
        <v>48</v>
      </c>
      <c r="E290" s="1" t="s">
        <v>122</v>
      </c>
      <c r="F290" s="1" t="e">
        <f>#REF!</f>
        <v>#REF!</v>
      </c>
    </row>
    <row r="291" spans="1:6" ht="15" customHeight="1" x14ac:dyDescent="0.2">
      <c r="A291" s="2" t="s">
        <v>191</v>
      </c>
      <c r="B291" s="26">
        <v>1.1499999999999999</v>
      </c>
      <c r="C291" s="1" t="s">
        <v>61</v>
      </c>
      <c r="D291" s="1" t="s">
        <v>48</v>
      </c>
      <c r="E291" s="1" t="s">
        <v>164</v>
      </c>
      <c r="F291" s="1" t="e">
        <f>#REF!</f>
        <v>#REF!</v>
      </c>
    </row>
    <row r="292" spans="1:6" ht="12.75" x14ac:dyDescent="0.2">
      <c r="A292" s="2"/>
      <c r="B292" s="25"/>
    </row>
    <row r="293" spans="1:6" ht="12.75" x14ac:dyDescent="0.2">
      <c r="A293" s="2"/>
      <c r="B293" s="2"/>
      <c r="C293" s="2"/>
      <c r="D293" s="2"/>
      <c r="E293" s="2" t="s">
        <v>37</v>
      </c>
    </row>
    <row r="294" spans="1:6" ht="12.75" x14ac:dyDescent="0.2">
      <c r="A294" s="2" t="s">
        <v>231</v>
      </c>
      <c r="B294" s="25" t="s">
        <v>244</v>
      </c>
      <c r="C294" s="2" t="s">
        <v>232</v>
      </c>
      <c r="D294" s="2" t="s">
        <v>44</v>
      </c>
      <c r="E294" s="2" t="s">
        <v>45</v>
      </c>
      <c r="F294" s="2"/>
    </row>
    <row r="295" spans="1:6" ht="12.75" x14ac:dyDescent="0.2">
      <c r="A295" s="2" t="s">
        <v>117</v>
      </c>
      <c r="B295" s="26">
        <v>4.5199999999999996</v>
      </c>
      <c r="C295" s="1" t="s">
        <v>61</v>
      </c>
      <c r="D295" s="1" t="s">
        <v>55</v>
      </c>
      <c r="E295" s="1" t="s">
        <v>97</v>
      </c>
      <c r="F295" s="1" t="e">
        <f>#REF!</f>
        <v>#REF!</v>
      </c>
    </row>
    <row r="296" spans="1:6" ht="12.75" x14ac:dyDescent="0.2">
      <c r="A296" s="2" t="s">
        <v>197</v>
      </c>
      <c r="B296" s="26">
        <v>4.51</v>
      </c>
      <c r="C296" s="1" t="s">
        <v>61</v>
      </c>
      <c r="D296" s="1" t="s">
        <v>55</v>
      </c>
      <c r="E296" s="1" t="s">
        <v>164</v>
      </c>
      <c r="F296" s="1" t="e">
        <f>#REF!</f>
        <v>#REF!</v>
      </c>
    </row>
    <row r="297" spans="1:6" ht="12.75" x14ac:dyDescent="0.2">
      <c r="A297" s="2" t="s">
        <v>224</v>
      </c>
      <c r="B297" s="26">
        <v>4.13</v>
      </c>
      <c r="C297" s="1" t="s">
        <v>61</v>
      </c>
      <c r="D297" s="1" t="s">
        <v>55</v>
      </c>
      <c r="E297" s="1" t="s">
        <v>207</v>
      </c>
      <c r="F297" s="1" t="e">
        <f>#REF!</f>
        <v>#REF!</v>
      </c>
    </row>
    <row r="298" spans="1:6" ht="12.75" x14ac:dyDescent="0.2">
      <c r="A298" s="2" t="s">
        <v>157</v>
      </c>
      <c r="B298" s="26">
        <v>3.95</v>
      </c>
      <c r="C298" s="1" t="s">
        <v>61</v>
      </c>
      <c r="D298" s="1" t="s">
        <v>55</v>
      </c>
      <c r="E298" s="1" t="s">
        <v>122</v>
      </c>
      <c r="F298" s="1" t="e">
        <f>#REF!</f>
        <v>#REF!</v>
      </c>
    </row>
    <row r="299" spans="1:6" ht="12.75" x14ac:dyDescent="0.2">
      <c r="A299" s="2" t="s">
        <v>156</v>
      </c>
      <c r="B299" s="26">
        <v>3.92</v>
      </c>
      <c r="C299" s="1" t="s">
        <v>61</v>
      </c>
      <c r="D299" s="1" t="s">
        <v>55</v>
      </c>
      <c r="E299" s="1" t="s">
        <v>122</v>
      </c>
      <c r="F299" s="1" t="e">
        <f>#REF!</f>
        <v>#REF!</v>
      </c>
    </row>
    <row r="300" spans="1:6" ht="12.75" x14ac:dyDescent="0.2">
      <c r="A300" s="2" t="s">
        <v>119</v>
      </c>
      <c r="B300" s="26">
        <v>3.67</v>
      </c>
      <c r="C300" s="1" t="s">
        <v>61</v>
      </c>
      <c r="D300" s="1" t="s">
        <v>55</v>
      </c>
      <c r="E300" s="1" t="s">
        <v>97</v>
      </c>
      <c r="F300" s="1" t="e">
        <f>#REF!</f>
        <v>#REF!</v>
      </c>
    </row>
    <row r="301" spans="1:6" ht="12.75" x14ac:dyDescent="0.2">
      <c r="A301" s="2" t="s">
        <v>194</v>
      </c>
      <c r="B301" s="26">
        <v>3.43</v>
      </c>
      <c r="C301" s="1" t="s">
        <v>61</v>
      </c>
      <c r="D301" s="1" t="s">
        <v>55</v>
      </c>
      <c r="E301" s="1" t="s">
        <v>164</v>
      </c>
      <c r="F301" s="1" t="e">
        <f>#REF!</f>
        <v>#REF!</v>
      </c>
    </row>
    <row r="302" spans="1:6" ht="12.75" x14ac:dyDescent="0.2">
      <c r="A302" s="2" t="s">
        <v>226</v>
      </c>
      <c r="B302" s="26">
        <v>3.35</v>
      </c>
      <c r="C302" s="1" t="s">
        <v>61</v>
      </c>
      <c r="D302" s="1" t="s">
        <v>55</v>
      </c>
      <c r="E302" s="1" t="s">
        <v>207</v>
      </c>
      <c r="F302" s="1" t="e">
        <f>#REF!</f>
        <v>#REF!</v>
      </c>
    </row>
    <row r="303" spans="1:6" ht="12.75" x14ac:dyDescent="0.2">
      <c r="A303" s="2" t="s">
        <v>95</v>
      </c>
      <c r="B303" s="26">
        <v>2.72</v>
      </c>
      <c r="C303" s="1" t="s">
        <v>61</v>
      </c>
      <c r="D303" s="1" t="s">
        <v>55</v>
      </c>
      <c r="E303" s="1" t="s">
        <v>68</v>
      </c>
      <c r="F303" s="1" t="e">
        <f>#REF!</f>
        <v>#REF!</v>
      </c>
    </row>
    <row r="304" spans="1:6" ht="12.75" x14ac:dyDescent="0.2">
      <c r="A304" s="34"/>
      <c r="B304" s="35"/>
      <c r="C304" s="33"/>
      <c r="D304" s="33"/>
      <c r="E304" s="33"/>
    </row>
    <row r="305" spans="1:6" ht="12.75" x14ac:dyDescent="0.2">
      <c r="A305" s="2"/>
      <c r="B305" s="2"/>
      <c r="C305" s="2"/>
      <c r="D305" s="2"/>
      <c r="E305" s="2" t="s">
        <v>38</v>
      </c>
    </row>
    <row r="306" spans="1:6" ht="12.75" x14ac:dyDescent="0.2">
      <c r="A306" s="2" t="s">
        <v>231</v>
      </c>
      <c r="B306" s="25" t="s">
        <v>244</v>
      </c>
      <c r="C306" s="2" t="s">
        <v>232</v>
      </c>
      <c r="D306" s="2" t="s">
        <v>44</v>
      </c>
      <c r="E306" s="2" t="s">
        <v>45</v>
      </c>
      <c r="F306" s="2" t="s">
        <v>0</v>
      </c>
    </row>
    <row r="307" spans="1:6" ht="12.75" x14ac:dyDescent="0.2">
      <c r="A307" s="2" t="s">
        <v>133</v>
      </c>
      <c r="B307" s="25" t="s">
        <v>283</v>
      </c>
      <c r="C307" s="1" t="s">
        <v>47</v>
      </c>
      <c r="D307" s="1" t="s">
        <v>55</v>
      </c>
      <c r="E307" s="1" t="s">
        <v>122</v>
      </c>
      <c r="F307" s="1" t="e">
        <f>#REF!</f>
        <v>#REF!</v>
      </c>
    </row>
    <row r="308" spans="1:6" ht="12.75" x14ac:dyDescent="0.2">
      <c r="A308" s="2" t="s">
        <v>79</v>
      </c>
      <c r="B308" s="25" t="s">
        <v>284</v>
      </c>
      <c r="C308" s="1" t="s">
        <v>47</v>
      </c>
      <c r="D308" s="1" t="s">
        <v>55</v>
      </c>
      <c r="E308" s="1" t="s">
        <v>68</v>
      </c>
      <c r="F308" s="1" t="e">
        <f>#REF!</f>
        <v>#REF!</v>
      </c>
    </row>
    <row r="309" spans="1:6" ht="12.75" x14ac:dyDescent="0.2">
      <c r="A309" s="2" t="s">
        <v>77</v>
      </c>
      <c r="B309" s="25" t="s">
        <v>285</v>
      </c>
      <c r="C309" s="1" t="s">
        <v>47</v>
      </c>
      <c r="D309" s="1" t="s">
        <v>55</v>
      </c>
      <c r="E309" s="1" t="s">
        <v>68</v>
      </c>
      <c r="F309" s="1" t="e">
        <f>#REF!</f>
        <v>#REF!</v>
      </c>
    </row>
    <row r="310" spans="1:6" ht="12.75" x14ac:dyDescent="0.2">
      <c r="A310" s="2" t="s">
        <v>216</v>
      </c>
      <c r="B310" s="25" t="s">
        <v>286</v>
      </c>
      <c r="C310" s="1" t="s">
        <v>47</v>
      </c>
      <c r="D310" s="1" t="s">
        <v>55</v>
      </c>
      <c r="E310" s="1" t="s">
        <v>207</v>
      </c>
      <c r="F310" s="1" t="e">
        <f>#REF!</f>
        <v>#REF!</v>
      </c>
    </row>
    <row r="311" spans="1:6" ht="12.75" x14ac:dyDescent="0.2">
      <c r="A311" s="2" t="s">
        <v>175</v>
      </c>
      <c r="B311" s="25" t="s">
        <v>287</v>
      </c>
      <c r="C311" s="1" t="s">
        <v>47</v>
      </c>
      <c r="D311" s="1" t="s">
        <v>55</v>
      </c>
      <c r="E311" s="1" t="s">
        <v>164</v>
      </c>
      <c r="F311" s="1" t="e">
        <f>#REF!</f>
        <v>#REF!</v>
      </c>
    </row>
    <row r="312" spans="1:6" ht="12.75" x14ac:dyDescent="0.2">
      <c r="A312" s="2" t="s">
        <v>132</v>
      </c>
      <c r="B312" s="25" t="s">
        <v>288</v>
      </c>
      <c r="C312" s="1" t="s">
        <v>47</v>
      </c>
      <c r="D312" s="1" t="s">
        <v>55</v>
      </c>
      <c r="E312" s="1" t="s">
        <v>122</v>
      </c>
      <c r="F312" s="1" t="e">
        <f>#REF!</f>
        <v>#REF!</v>
      </c>
    </row>
    <row r="313" spans="1:6" ht="12.75" x14ac:dyDescent="0.2">
      <c r="A313" s="2" t="s">
        <v>107</v>
      </c>
      <c r="B313" s="25" t="s">
        <v>289</v>
      </c>
      <c r="C313" s="1" t="s">
        <v>47</v>
      </c>
      <c r="D313" s="1" t="s">
        <v>55</v>
      </c>
      <c r="E313" s="1" t="s">
        <v>97</v>
      </c>
      <c r="F313" s="1" t="e">
        <f>#REF!</f>
        <v>#REF!</v>
      </c>
    </row>
    <row r="314" spans="1:6" ht="12.75" x14ac:dyDescent="0.2">
      <c r="A314" s="2" t="s">
        <v>108</v>
      </c>
      <c r="B314" s="25" t="s">
        <v>290</v>
      </c>
      <c r="C314" s="1" t="s">
        <v>47</v>
      </c>
      <c r="D314" s="1" t="s">
        <v>55</v>
      </c>
      <c r="E314" s="1" t="s">
        <v>97</v>
      </c>
      <c r="F314" s="1" t="e">
        <f>#REF!</f>
        <v>#REF!</v>
      </c>
    </row>
    <row r="315" spans="1:6" ht="12.75" x14ac:dyDescent="0.2">
      <c r="A315" s="2" t="s">
        <v>176</v>
      </c>
      <c r="B315" s="25" t="s">
        <v>291</v>
      </c>
      <c r="C315" s="1" t="s">
        <v>47</v>
      </c>
      <c r="D315" s="1" t="s">
        <v>55</v>
      </c>
      <c r="E315" s="1" t="s">
        <v>164</v>
      </c>
      <c r="F315" s="1" t="e">
        <f>#REF!</f>
        <v>#REF!</v>
      </c>
    </row>
    <row r="316" spans="1:6" ht="12.75" x14ac:dyDescent="0.2">
      <c r="A316" s="2"/>
      <c r="B316" s="25"/>
    </row>
    <row r="317" spans="1:6" ht="12.75" x14ac:dyDescent="0.2">
      <c r="A317" s="2"/>
      <c r="B317" s="2"/>
      <c r="C317" s="2"/>
      <c r="D317" s="2"/>
      <c r="E317" s="2" t="s">
        <v>39</v>
      </c>
    </row>
    <row r="318" spans="1:6" ht="12.75" x14ac:dyDescent="0.2">
      <c r="A318" s="2" t="s">
        <v>231</v>
      </c>
      <c r="B318" s="25" t="s">
        <v>244</v>
      </c>
      <c r="C318" s="2" t="s">
        <v>232</v>
      </c>
      <c r="D318" s="2" t="s">
        <v>44</v>
      </c>
      <c r="E318" s="2" t="s">
        <v>45</v>
      </c>
      <c r="F318" s="2"/>
    </row>
    <row r="319" spans="1:6" ht="12.75" x14ac:dyDescent="0.2">
      <c r="A319" s="2" t="s">
        <v>169</v>
      </c>
      <c r="B319" s="25" t="s">
        <v>292</v>
      </c>
      <c r="C319" s="1" t="s">
        <v>47</v>
      </c>
      <c r="D319" s="1" t="s">
        <v>48</v>
      </c>
      <c r="E319" s="1" t="s">
        <v>164</v>
      </c>
      <c r="F319" s="1" t="e">
        <f>#REF!</f>
        <v>#REF!</v>
      </c>
    </row>
    <row r="320" spans="1:6" ht="12.75" x14ac:dyDescent="0.2">
      <c r="A320" s="2" t="s">
        <v>69</v>
      </c>
      <c r="B320" s="25" t="s">
        <v>293</v>
      </c>
      <c r="C320" s="1" t="s">
        <v>47</v>
      </c>
      <c r="D320" s="1" t="s">
        <v>48</v>
      </c>
      <c r="E320" s="1" t="s">
        <v>68</v>
      </c>
      <c r="F320" s="1" t="e">
        <f>#REF!</f>
        <v>#REF!</v>
      </c>
    </row>
    <row r="321" spans="1:6" ht="12.75" x14ac:dyDescent="0.2">
      <c r="A321" s="2" t="s">
        <v>70</v>
      </c>
      <c r="B321" s="25" t="s">
        <v>294</v>
      </c>
      <c r="C321" s="1" t="s">
        <v>47</v>
      </c>
      <c r="D321" s="1" t="s">
        <v>48</v>
      </c>
      <c r="E321" s="1" t="s">
        <v>68</v>
      </c>
      <c r="F321" s="1" t="e">
        <f>#REF!</f>
        <v>#REF!</v>
      </c>
    </row>
    <row r="322" spans="1:6" ht="12.75" x14ac:dyDescent="0.2">
      <c r="A322" s="2" t="s">
        <v>170</v>
      </c>
      <c r="B322" s="25" t="s">
        <v>295</v>
      </c>
      <c r="C322" s="1" t="s">
        <v>47</v>
      </c>
      <c r="D322" s="1" t="s">
        <v>48</v>
      </c>
      <c r="E322" s="1" t="s">
        <v>164</v>
      </c>
      <c r="F322" s="1" t="e">
        <f>#REF!</f>
        <v>#REF!</v>
      </c>
    </row>
    <row r="323" spans="1:6" ht="12.75" x14ac:dyDescent="0.2">
      <c r="A323" s="2" t="s">
        <v>214</v>
      </c>
      <c r="B323" s="25" t="s">
        <v>296</v>
      </c>
      <c r="C323" s="1" t="s">
        <v>47</v>
      </c>
      <c r="D323" s="1" t="s">
        <v>48</v>
      </c>
      <c r="E323" s="1" t="s">
        <v>207</v>
      </c>
      <c r="F323" s="1" t="e">
        <f>#REF!</f>
        <v>#REF!</v>
      </c>
    </row>
    <row r="324" spans="1:6" ht="12.75" x14ac:dyDescent="0.2">
      <c r="A324" s="2" t="s">
        <v>208</v>
      </c>
      <c r="B324" s="25" t="s">
        <v>297</v>
      </c>
      <c r="C324" s="1" t="s">
        <v>47</v>
      </c>
      <c r="D324" s="1" t="s">
        <v>48</v>
      </c>
      <c r="E324" s="1" t="s">
        <v>207</v>
      </c>
      <c r="F324" s="1" t="e">
        <f>#REF!</f>
        <v>#REF!</v>
      </c>
    </row>
    <row r="325" spans="1:6" ht="12.75" x14ac:dyDescent="0.2">
      <c r="A325" s="2" t="s">
        <v>124</v>
      </c>
      <c r="B325" s="25" t="s">
        <v>298</v>
      </c>
      <c r="C325" s="1" t="s">
        <v>47</v>
      </c>
      <c r="D325" s="1" t="s">
        <v>48</v>
      </c>
      <c r="E325" s="1" t="s">
        <v>122</v>
      </c>
      <c r="F325" s="1" t="e">
        <f>#REF!</f>
        <v>#REF!</v>
      </c>
    </row>
    <row r="326" spans="1:6" ht="12.75" x14ac:dyDescent="0.2">
      <c r="A326" s="2" t="s">
        <v>98</v>
      </c>
      <c r="B326" s="25" t="s">
        <v>298</v>
      </c>
      <c r="C326" s="1" t="s">
        <v>47</v>
      </c>
      <c r="D326" s="1" t="s">
        <v>48</v>
      </c>
      <c r="E326" s="1" t="s">
        <v>97</v>
      </c>
      <c r="F326" s="1" t="e">
        <f>#REF!</f>
        <v>#REF!</v>
      </c>
    </row>
    <row r="327" spans="1:6" ht="12.75" x14ac:dyDescent="0.2">
      <c r="A327" s="2" t="s">
        <v>127</v>
      </c>
      <c r="B327" s="25" t="s">
        <v>299</v>
      </c>
      <c r="C327" s="1" t="s">
        <v>47</v>
      </c>
      <c r="D327" s="1" t="s">
        <v>48</v>
      </c>
      <c r="E327" s="1" t="s">
        <v>122</v>
      </c>
      <c r="F327" s="1" t="e">
        <f>#REF!</f>
        <v>#REF!</v>
      </c>
    </row>
    <row r="328" spans="1:6" ht="12.75" x14ac:dyDescent="0.2">
      <c r="A328" s="2" t="s">
        <v>104</v>
      </c>
      <c r="B328" s="25" t="s">
        <v>300</v>
      </c>
      <c r="C328" s="1" t="s">
        <v>47</v>
      </c>
      <c r="D328" s="1" t="s">
        <v>48</v>
      </c>
      <c r="E328" s="1" t="s">
        <v>97</v>
      </c>
      <c r="F328" s="1" t="e">
        <f>#REF!</f>
        <v>#REF!</v>
      </c>
    </row>
    <row r="329" spans="1:6" ht="12.75" x14ac:dyDescent="0.2">
      <c r="A329" s="34"/>
      <c r="B329" s="35"/>
      <c r="C329" s="33"/>
      <c r="D329" s="33"/>
      <c r="E329" s="33"/>
    </row>
    <row r="330" spans="1:6" ht="12.75" x14ac:dyDescent="0.2">
      <c r="A330" s="2"/>
      <c r="B330" s="2"/>
      <c r="C330" s="2"/>
      <c r="D330" s="2"/>
      <c r="E330" s="2" t="s">
        <v>34</v>
      </c>
    </row>
    <row r="331" spans="1:6" ht="12.75" x14ac:dyDescent="0.2">
      <c r="A331" s="2" t="s">
        <v>231</v>
      </c>
      <c r="B331" s="25" t="s">
        <v>244</v>
      </c>
      <c r="C331" s="2" t="s">
        <v>232</v>
      </c>
      <c r="D331" s="2" t="s">
        <v>44</v>
      </c>
      <c r="E331" s="2" t="s">
        <v>45</v>
      </c>
      <c r="F331" s="2"/>
    </row>
    <row r="332" spans="1:6" ht="12.75" x14ac:dyDescent="0.2">
      <c r="A332" s="2" t="s">
        <v>163</v>
      </c>
      <c r="B332" s="26">
        <v>6.74</v>
      </c>
      <c r="C332" s="1" t="s">
        <v>64</v>
      </c>
      <c r="D332" s="1" t="s">
        <v>67</v>
      </c>
      <c r="E332" s="1" t="s">
        <v>122</v>
      </c>
      <c r="F332" s="1" t="e">
        <f>#REF!</f>
        <v>#REF!</v>
      </c>
    </row>
    <row r="333" spans="1:6" ht="12.75" x14ac:dyDescent="0.2">
      <c r="A333" s="2" t="s">
        <v>161</v>
      </c>
      <c r="B333" s="26">
        <v>6.27</v>
      </c>
      <c r="C333" s="1" t="s">
        <v>64</v>
      </c>
      <c r="D333" s="1" t="s">
        <v>67</v>
      </c>
      <c r="E333" s="1" t="s">
        <v>122</v>
      </c>
      <c r="F333" s="1" t="e">
        <f>#REF!</f>
        <v>#REF!</v>
      </c>
    </row>
    <row r="334" spans="1:6" ht="12.75" x14ac:dyDescent="0.2">
      <c r="A334" s="2" t="s">
        <v>228</v>
      </c>
      <c r="B334" s="26">
        <v>5.82</v>
      </c>
      <c r="C334" s="1" t="s">
        <v>64</v>
      </c>
      <c r="D334" s="1" t="s">
        <v>67</v>
      </c>
      <c r="E334" s="1" t="s">
        <v>207</v>
      </c>
      <c r="F334" s="1" t="e">
        <f>#REF!</f>
        <v>#REF!</v>
      </c>
    </row>
    <row r="335" spans="1:6" ht="12.75" x14ac:dyDescent="0.2">
      <c r="A335" s="2" t="s">
        <v>229</v>
      </c>
      <c r="B335" s="26">
        <v>5.78</v>
      </c>
      <c r="C335" s="1" t="s">
        <v>64</v>
      </c>
      <c r="D335" s="1" t="s">
        <v>67</v>
      </c>
      <c r="E335" s="1" t="s">
        <v>207</v>
      </c>
      <c r="F335" s="1" t="e">
        <f>#REF!</f>
        <v>#REF!</v>
      </c>
    </row>
    <row r="336" spans="1:6" ht="12.75" x14ac:dyDescent="0.2">
      <c r="A336" s="2" t="s">
        <v>120</v>
      </c>
      <c r="B336" s="26">
        <v>5.0599999999999996</v>
      </c>
      <c r="C336" s="1" t="s">
        <v>64</v>
      </c>
      <c r="D336" s="1" t="s">
        <v>67</v>
      </c>
      <c r="E336" s="1" t="s">
        <v>97</v>
      </c>
      <c r="F336" s="1" t="e">
        <f>#REF!</f>
        <v>#REF!</v>
      </c>
    </row>
    <row r="337" spans="1:6" ht="12.75" x14ac:dyDescent="0.2">
      <c r="A337" s="2" t="s">
        <v>121</v>
      </c>
      <c r="B337" s="26">
        <v>3.85</v>
      </c>
      <c r="C337" s="1" t="s">
        <v>64</v>
      </c>
      <c r="D337" s="1" t="s">
        <v>67</v>
      </c>
      <c r="E337" s="1" t="s">
        <v>97</v>
      </c>
      <c r="F337" s="1" t="e">
        <f>#REF!</f>
        <v>#REF!</v>
      </c>
    </row>
    <row r="338" spans="1:6" ht="12.75" x14ac:dyDescent="0.2">
      <c r="A338" s="2"/>
      <c r="B338" s="25"/>
    </row>
    <row r="339" spans="1:6" ht="12.75" x14ac:dyDescent="0.2">
      <c r="A339" s="2"/>
      <c r="B339" s="2"/>
      <c r="C339" s="2"/>
      <c r="D339" s="2"/>
      <c r="E339" s="2" t="s">
        <v>301</v>
      </c>
    </row>
    <row r="340" spans="1:6" ht="12.75" x14ac:dyDescent="0.2">
      <c r="A340" s="2" t="s">
        <v>231</v>
      </c>
      <c r="B340" s="25" t="s">
        <v>244</v>
      </c>
      <c r="C340" s="2" t="s">
        <v>232</v>
      </c>
      <c r="D340" s="2" t="s">
        <v>44</v>
      </c>
      <c r="E340" s="2" t="s">
        <v>45</v>
      </c>
    </row>
    <row r="341" spans="1:6" ht="12.75" x14ac:dyDescent="0.2">
      <c r="A341" s="34" t="s">
        <v>142</v>
      </c>
      <c r="B341" s="35">
        <v>34.5</v>
      </c>
      <c r="C341" s="33" t="s">
        <v>57</v>
      </c>
      <c r="D341" s="33" t="s">
        <v>338</v>
      </c>
      <c r="E341" s="33" t="s">
        <v>122</v>
      </c>
    </row>
    <row r="342" spans="1:6" ht="12.75" x14ac:dyDescent="0.2">
      <c r="A342" s="34" t="s">
        <v>351</v>
      </c>
      <c r="B342" s="35">
        <v>35.1</v>
      </c>
      <c r="C342" s="33" t="s">
        <v>57</v>
      </c>
      <c r="D342" s="33" t="s">
        <v>338</v>
      </c>
      <c r="E342" s="33" t="s">
        <v>122</v>
      </c>
    </row>
    <row r="343" spans="1:6" ht="12.75" x14ac:dyDescent="0.2">
      <c r="A343" s="34" t="s">
        <v>356</v>
      </c>
      <c r="B343" s="35">
        <v>35.700000000000003</v>
      </c>
      <c r="C343" s="33" t="s">
        <v>47</v>
      </c>
      <c r="D343" s="33" t="s">
        <v>338</v>
      </c>
      <c r="E343" s="33" t="s">
        <v>164</v>
      </c>
    </row>
    <row r="344" spans="1:6" ht="12.75" x14ac:dyDescent="0.2">
      <c r="A344" s="34" t="s">
        <v>359</v>
      </c>
      <c r="B344" s="35">
        <v>35.799999999999997</v>
      </c>
      <c r="C344" s="33" t="s">
        <v>57</v>
      </c>
      <c r="D344" s="33" t="s">
        <v>338</v>
      </c>
      <c r="E344" s="33" t="s">
        <v>164</v>
      </c>
    </row>
    <row r="345" spans="1:6" ht="12.75" x14ac:dyDescent="0.2">
      <c r="A345" s="34" t="s">
        <v>350</v>
      </c>
      <c r="B345" s="35">
        <v>37.6</v>
      </c>
      <c r="C345" s="33" t="s">
        <v>57</v>
      </c>
      <c r="D345" s="33" t="s">
        <v>338</v>
      </c>
      <c r="E345" s="33" t="s">
        <v>122</v>
      </c>
    </row>
    <row r="346" spans="1:6" ht="12.75" x14ac:dyDescent="0.2">
      <c r="A346" s="34" t="s">
        <v>347</v>
      </c>
      <c r="B346" s="35">
        <v>37.799999999999997</v>
      </c>
      <c r="C346" s="33" t="s">
        <v>47</v>
      </c>
      <c r="D346" s="33" t="s">
        <v>338</v>
      </c>
      <c r="E346" s="33" t="s">
        <v>68</v>
      </c>
    </row>
    <row r="347" spans="1:6" ht="12.75" x14ac:dyDescent="0.2">
      <c r="A347" s="34" t="s">
        <v>365</v>
      </c>
      <c r="B347" s="35">
        <v>38.6</v>
      </c>
      <c r="C347" s="33" t="s">
        <v>47</v>
      </c>
      <c r="D347" s="33" t="s">
        <v>338</v>
      </c>
      <c r="E347" s="33" t="s">
        <v>164</v>
      </c>
    </row>
    <row r="348" spans="1:6" ht="12.75" x14ac:dyDescent="0.2">
      <c r="A348" s="2"/>
      <c r="B348" s="25"/>
    </row>
    <row r="349" spans="1:6" ht="12.75" x14ac:dyDescent="0.2">
      <c r="A349" s="2"/>
      <c r="B349" s="2"/>
      <c r="C349" s="2"/>
      <c r="D349" s="2"/>
      <c r="E349" s="2" t="s">
        <v>301</v>
      </c>
    </row>
    <row r="350" spans="1:6" ht="12.75" x14ac:dyDescent="0.2">
      <c r="A350" s="2" t="s">
        <v>231</v>
      </c>
      <c r="B350" s="2" t="s">
        <v>244</v>
      </c>
      <c r="C350" s="2" t="s">
        <v>232</v>
      </c>
      <c r="D350" s="2" t="s">
        <v>44</v>
      </c>
      <c r="E350" s="2" t="s">
        <v>45</v>
      </c>
    </row>
    <row r="351" spans="1:6" ht="12.75" x14ac:dyDescent="0.2">
      <c r="A351" s="34" t="s">
        <v>129</v>
      </c>
      <c r="B351" s="25">
        <v>31.7</v>
      </c>
      <c r="C351" s="33" t="s">
        <v>47</v>
      </c>
      <c r="D351" s="33" t="s">
        <v>338</v>
      </c>
      <c r="E351" s="33" t="s">
        <v>122</v>
      </c>
    </row>
    <row r="352" spans="1:6" ht="12.75" x14ac:dyDescent="0.2">
      <c r="A352" s="34" t="s">
        <v>75</v>
      </c>
      <c r="B352" s="35">
        <v>33.4</v>
      </c>
      <c r="C352" s="33" t="s">
        <v>47</v>
      </c>
      <c r="D352" s="33" t="s">
        <v>338</v>
      </c>
      <c r="E352" s="33" t="s">
        <v>68</v>
      </c>
    </row>
    <row r="353" spans="1:5" ht="12.75" x14ac:dyDescent="0.2">
      <c r="A353" s="34" t="s">
        <v>340</v>
      </c>
      <c r="B353" s="35">
        <v>36.4</v>
      </c>
      <c r="C353" s="33" t="s">
        <v>47</v>
      </c>
      <c r="D353" s="33" t="s">
        <v>65</v>
      </c>
      <c r="E353" s="33" t="s">
        <v>68</v>
      </c>
    </row>
    <row r="354" spans="1:5" ht="12.75" x14ac:dyDescent="0.2">
      <c r="A354" s="34" t="s">
        <v>107</v>
      </c>
      <c r="B354" s="35">
        <v>37.1</v>
      </c>
      <c r="C354" s="33" t="s">
        <v>47</v>
      </c>
      <c r="D354" s="33" t="s">
        <v>338</v>
      </c>
      <c r="E354" s="33" t="s">
        <v>97</v>
      </c>
    </row>
    <row r="355" spans="1:5" ht="12.75" x14ac:dyDescent="0.2">
      <c r="A355" s="34" t="s">
        <v>109</v>
      </c>
      <c r="B355" s="35">
        <v>37.5</v>
      </c>
      <c r="C355" s="33" t="s">
        <v>57</v>
      </c>
      <c r="D355" s="33" t="s">
        <v>338</v>
      </c>
      <c r="E355" s="33" t="s">
        <v>97</v>
      </c>
    </row>
    <row r="356" spans="1:5" ht="12.75" x14ac:dyDescent="0.2">
      <c r="A356" s="34" t="s">
        <v>337</v>
      </c>
      <c r="B356" s="35">
        <v>41.1</v>
      </c>
      <c r="C356" s="33" t="s">
        <v>47</v>
      </c>
      <c r="D356" s="33" t="s">
        <v>338</v>
      </c>
      <c r="E356" s="33" t="s">
        <v>68</v>
      </c>
    </row>
    <row r="357" spans="1:5" ht="12.75" x14ac:dyDescent="0.2">
      <c r="A357" s="34"/>
      <c r="B357" s="35"/>
      <c r="C357" s="33"/>
      <c r="D357" s="33"/>
      <c r="E357" s="33"/>
    </row>
    <row r="358" spans="1:5" ht="12.75" x14ac:dyDescent="0.2">
      <c r="A358" s="2"/>
      <c r="B358" s="2"/>
      <c r="C358" s="2"/>
      <c r="D358" s="2"/>
      <c r="E358" s="2" t="s">
        <v>301</v>
      </c>
    </row>
    <row r="359" spans="1:5" ht="12.75" x14ac:dyDescent="0.2">
      <c r="A359" s="2" t="s">
        <v>231</v>
      </c>
      <c r="B359" s="25" t="s">
        <v>244</v>
      </c>
      <c r="C359" s="2" t="s">
        <v>232</v>
      </c>
      <c r="D359" s="2" t="s">
        <v>44</v>
      </c>
      <c r="E359" s="2" t="s">
        <v>45</v>
      </c>
    </row>
    <row r="360" spans="1:5" ht="12.75" x14ac:dyDescent="0.2">
      <c r="A360" s="34" t="s">
        <v>213</v>
      </c>
      <c r="B360" s="35">
        <v>35.299999999999997</v>
      </c>
      <c r="C360" s="33" t="s">
        <v>47</v>
      </c>
      <c r="D360" s="33" t="s">
        <v>65</v>
      </c>
      <c r="E360" s="33" t="s">
        <v>207</v>
      </c>
    </row>
    <row r="361" spans="1:5" ht="12.75" x14ac:dyDescent="0.2">
      <c r="A361" s="34" t="s">
        <v>128</v>
      </c>
      <c r="B361" s="35">
        <v>35.700000000000003</v>
      </c>
      <c r="C361" s="33" t="s">
        <v>47</v>
      </c>
      <c r="D361" s="33" t="s">
        <v>65</v>
      </c>
      <c r="E361" s="33" t="s">
        <v>122</v>
      </c>
    </row>
    <row r="362" spans="1:5" ht="12.75" x14ac:dyDescent="0.2">
      <c r="A362" s="34" t="s">
        <v>100</v>
      </c>
      <c r="B362" s="35">
        <v>37.700000000000003</v>
      </c>
      <c r="C362" s="33" t="s">
        <v>47</v>
      </c>
      <c r="D362" s="33" t="s">
        <v>65</v>
      </c>
      <c r="E362" s="33" t="s">
        <v>97</v>
      </c>
    </row>
    <row r="363" spans="1:5" ht="12.75" x14ac:dyDescent="0.2">
      <c r="A363" s="34" t="s">
        <v>209</v>
      </c>
      <c r="B363" s="35">
        <v>38.700000000000003</v>
      </c>
      <c r="C363" s="33" t="s">
        <v>47</v>
      </c>
      <c r="D363" s="33" t="s">
        <v>65</v>
      </c>
      <c r="E363" s="33" t="s">
        <v>207</v>
      </c>
    </row>
    <row r="364" spans="1:5" ht="12.75" x14ac:dyDescent="0.2">
      <c r="A364" s="34" t="s">
        <v>342</v>
      </c>
      <c r="B364" s="35">
        <v>38.799999999999997</v>
      </c>
      <c r="C364" s="33" t="s">
        <v>47</v>
      </c>
      <c r="D364" s="33" t="s">
        <v>65</v>
      </c>
      <c r="E364" s="33" t="s">
        <v>68</v>
      </c>
    </row>
    <row r="365" spans="1:5" ht="12.75" x14ac:dyDescent="0.2">
      <c r="A365" s="34" t="s">
        <v>345</v>
      </c>
      <c r="B365" s="35">
        <v>40.6</v>
      </c>
      <c r="C365" s="33" t="s">
        <v>47</v>
      </c>
      <c r="D365" s="33" t="s">
        <v>65</v>
      </c>
      <c r="E365" s="33" t="s">
        <v>164</v>
      </c>
    </row>
    <row r="366" spans="1:5" ht="12.75" x14ac:dyDescent="0.2">
      <c r="A366" s="2"/>
      <c r="B366" s="25"/>
    </row>
    <row r="367" spans="1:5" ht="12.75" x14ac:dyDescent="0.2">
      <c r="A367" s="2"/>
      <c r="B367" s="2"/>
      <c r="C367" s="2"/>
      <c r="D367" s="2"/>
      <c r="E367" s="2" t="s">
        <v>301</v>
      </c>
    </row>
    <row r="368" spans="1:5" ht="12.75" x14ac:dyDescent="0.2">
      <c r="A368" s="2" t="s">
        <v>231</v>
      </c>
      <c r="B368" s="25" t="s">
        <v>244</v>
      </c>
      <c r="C368" s="2" t="s">
        <v>232</v>
      </c>
      <c r="D368" s="2" t="s">
        <v>44</v>
      </c>
      <c r="E368" s="2" t="s">
        <v>45</v>
      </c>
    </row>
    <row r="369" spans="1:5" ht="12.75" x14ac:dyDescent="0.2">
      <c r="A369" s="34" t="s">
        <v>349</v>
      </c>
      <c r="B369" s="35">
        <v>29.6</v>
      </c>
      <c r="C369" s="33" t="s">
        <v>61</v>
      </c>
      <c r="D369" s="33" t="s">
        <v>65</v>
      </c>
      <c r="E369" s="33" t="s">
        <v>97</v>
      </c>
    </row>
    <row r="370" spans="1:5" ht="12.75" x14ac:dyDescent="0.2">
      <c r="A370" s="34" t="s">
        <v>136</v>
      </c>
      <c r="B370" s="35">
        <v>31</v>
      </c>
      <c r="C370" s="33" t="s">
        <v>57</v>
      </c>
      <c r="D370" s="33" t="s">
        <v>65</v>
      </c>
      <c r="E370" s="33" t="s">
        <v>122</v>
      </c>
    </row>
    <row r="371" spans="1:5" ht="12.75" x14ac:dyDescent="0.2">
      <c r="A371" s="34" t="s">
        <v>346</v>
      </c>
      <c r="B371" s="35">
        <v>33.700000000000003</v>
      </c>
      <c r="C371" s="33" t="s">
        <v>47</v>
      </c>
      <c r="D371" s="33" t="s">
        <v>65</v>
      </c>
      <c r="E371" s="33" t="s">
        <v>97</v>
      </c>
    </row>
    <row r="372" spans="1:5" ht="12.75" x14ac:dyDescent="0.2">
      <c r="A372" s="34" t="s">
        <v>360</v>
      </c>
      <c r="B372" s="35">
        <v>34.700000000000003</v>
      </c>
      <c r="C372" s="33" t="s">
        <v>57</v>
      </c>
      <c r="D372" s="33" t="s">
        <v>65</v>
      </c>
      <c r="E372" s="33" t="s">
        <v>164</v>
      </c>
    </row>
    <row r="373" spans="1:5" ht="12.75" x14ac:dyDescent="0.2">
      <c r="A373" s="34" t="s">
        <v>180</v>
      </c>
      <c r="B373" s="35">
        <v>36.1</v>
      </c>
      <c r="C373" s="33" t="s">
        <v>57</v>
      </c>
      <c r="D373" s="33" t="s">
        <v>65</v>
      </c>
      <c r="E373" s="33" t="s">
        <v>164</v>
      </c>
    </row>
    <row r="374" spans="1:5" ht="12.75" x14ac:dyDescent="0.2">
      <c r="A374" s="34" t="s">
        <v>343</v>
      </c>
      <c r="B374" s="35">
        <v>38</v>
      </c>
      <c r="C374" s="33" t="s">
        <v>47</v>
      </c>
      <c r="D374" s="33" t="s">
        <v>65</v>
      </c>
      <c r="E374" s="33" t="s">
        <v>68</v>
      </c>
    </row>
    <row r="375" spans="1:5" ht="12.75" x14ac:dyDescent="0.2">
      <c r="A375" s="34" t="s">
        <v>344</v>
      </c>
      <c r="B375" s="35">
        <v>40.200000000000003</v>
      </c>
      <c r="C375" s="33" t="s">
        <v>47</v>
      </c>
      <c r="D375" s="33" t="s">
        <v>65</v>
      </c>
      <c r="E375" s="33" t="s">
        <v>122</v>
      </c>
    </row>
    <row r="376" spans="1:5" ht="12.75" x14ac:dyDescent="0.2">
      <c r="A376" s="34"/>
      <c r="B376" s="35"/>
      <c r="C376" s="33"/>
      <c r="D376" s="33"/>
      <c r="E376" s="33"/>
    </row>
    <row r="377" spans="1:5" ht="12.75" x14ac:dyDescent="0.2">
      <c r="A377" s="2"/>
      <c r="B377" s="2"/>
      <c r="C377" s="2"/>
      <c r="D377" s="2"/>
      <c r="E377" s="2" t="s">
        <v>301</v>
      </c>
    </row>
    <row r="378" spans="1:5" ht="12.75" x14ac:dyDescent="0.2">
      <c r="A378" s="2" t="s">
        <v>231</v>
      </c>
      <c r="B378" s="25" t="s">
        <v>244</v>
      </c>
      <c r="C378" s="2" t="s">
        <v>232</v>
      </c>
      <c r="D378" s="2" t="s">
        <v>44</v>
      </c>
      <c r="E378" s="2" t="s">
        <v>45</v>
      </c>
    </row>
    <row r="379" spans="1:5" ht="12.75" x14ac:dyDescent="0.2">
      <c r="A379" s="34" t="s">
        <v>221</v>
      </c>
      <c r="B379" s="35">
        <v>29.6</v>
      </c>
      <c r="C379" s="33" t="s">
        <v>61</v>
      </c>
      <c r="D379" s="33" t="s">
        <v>65</v>
      </c>
      <c r="E379" s="33" t="s">
        <v>207</v>
      </c>
    </row>
    <row r="380" spans="1:5" ht="12.75" x14ac:dyDescent="0.2">
      <c r="A380" s="34" t="s">
        <v>93</v>
      </c>
      <c r="B380" s="35">
        <v>29.8</v>
      </c>
      <c r="C380" s="33" t="s">
        <v>61</v>
      </c>
      <c r="D380" s="33" t="s">
        <v>65</v>
      </c>
      <c r="E380" s="33" t="s">
        <v>68</v>
      </c>
    </row>
    <row r="381" spans="1:5" ht="12.75" x14ac:dyDescent="0.2">
      <c r="A381" s="34" t="s">
        <v>223</v>
      </c>
      <c r="B381" s="35">
        <v>30.6</v>
      </c>
      <c r="C381" s="33" t="s">
        <v>61</v>
      </c>
      <c r="D381" s="33" t="s">
        <v>65</v>
      </c>
      <c r="E381" s="33" t="s">
        <v>207</v>
      </c>
    </row>
    <row r="382" spans="1:5" ht="12.75" x14ac:dyDescent="0.2">
      <c r="A382" s="34" t="s">
        <v>123</v>
      </c>
      <c r="B382" s="35">
        <v>35.1</v>
      </c>
      <c r="C382" s="33" t="s">
        <v>47</v>
      </c>
      <c r="D382" s="33" t="s">
        <v>65</v>
      </c>
      <c r="E382" s="33" t="s">
        <v>122</v>
      </c>
    </row>
    <row r="383" spans="1:5" ht="12.75" x14ac:dyDescent="0.2">
      <c r="A383" s="34" t="s">
        <v>352</v>
      </c>
      <c r="B383" s="35">
        <v>36.5</v>
      </c>
      <c r="C383" s="33" t="s">
        <v>47</v>
      </c>
      <c r="D383" s="33" t="s">
        <v>65</v>
      </c>
      <c r="E383" s="33" t="s">
        <v>122</v>
      </c>
    </row>
    <row r="384" spans="1:5" ht="12.75" x14ac:dyDescent="0.2">
      <c r="A384" s="34" t="s">
        <v>341</v>
      </c>
      <c r="B384" s="35">
        <v>38.4</v>
      </c>
      <c r="C384" s="33" t="s">
        <v>47</v>
      </c>
      <c r="D384" s="33" t="s">
        <v>65</v>
      </c>
      <c r="E384" s="33" t="s">
        <v>68</v>
      </c>
    </row>
    <row r="385" spans="1:5" ht="12.75" x14ac:dyDescent="0.2">
      <c r="A385" s="2"/>
      <c r="B385" s="25"/>
    </row>
    <row r="386" spans="1:5" ht="12.75" x14ac:dyDescent="0.2">
      <c r="A386" s="2"/>
      <c r="B386" s="2"/>
      <c r="C386" s="2"/>
      <c r="D386" s="2"/>
      <c r="E386" s="2" t="s">
        <v>301</v>
      </c>
    </row>
    <row r="387" spans="1:5" ht="12.75" x14ac:dyDescent="0.2">
      <c r="A387" s="2" t="s">
        <v>231</v>
      </c>
      <c r="B387" s="25" t="s">
        <v>244</v>
      </c>
      <c r="C387" s="2" t="s">
        <v>232</v>
      </c>
      <c r="D387" s="2" t="s">
        <v>44</v>
      </c>
      <c r="E387" s="2" t="s">
        <v>45</v>
      </c>
    </row>
    <row r="388" spans="1:5" ht="12.75" x14ac:dyDescent="0.2">
      <c r="A388" s="34" t="s">
        <v>224</v>
      </c>
      <c r="B388" s="35">
        <v>28.6</v>
      </c>
      <c r="C388" s="33" t="s">
        <v>61</v>
      </c>
      <c r="D388" s="33" t="s">
        <v>338</v>
      </c>
      <c r="E388" s="33" t="s">
        <v>207</v>
      </c>
    </row>
    <row r="389" spans="1:5" ht="12.75" x14ac:dyDescent="0.2">
      <c r="A389" s="34" t="s">
        <v>177</v>
      </c>
      <c r="B389" s="35">
        <v>31.3</v>
      </c>
      <c r="C389" s="33" t="s">
        <v>57</v>
      </c>
      <c r="D389" s="33" t="s">
        <v>65</v>
      </c>
      <c r="E389" s="33" t="s">
        <v>164</v>
      </c>
    </row>
    <row r="390" spans="1:5" ht="12.75" x14ac:dyDescent="0.2">
      <c r="A390" s="34" t="s">
        <v>222</v>
      </c>
      <c r="B390" s="35">
        <v>31.9</v>
      </c>
      <c r="C390" s="33" t="s">
        <v>61</v>
      </c>
      <c r="D390" s="33" t="s">
        <v>65</v>
      </c>
      <c r="E390" s="33" t="s">
        <v>207</v>
      </c>
    </row>
    <row r="391" spans="1:5" ht="12.75" x14ac:dyDescent="0.2">
      <c r="A391" s="34" t="s">
        <v>212</v>
      </c>
      <c r="B391" s="35">
        <v>32.700000000000003</v>
      </c>
      <c r="C391" s="33" t="s">
        <v>47</v>
      </c>
      <c r="D391" s="33" t="s">
        <v>65</v>
      </c>
      <c r="E391" s="33" t="s">
        <v>207</v>
      </c>
    </row>
    <row r="392" spans="1:5" ht="12.75" x14ac:dyDescent="0.2">
      <c r="A392" s="34"/>
      <c r="B392" s="35"/>
      <c r="C392" s="33"/>
      <c r="D392" s="33"/>
      <c r="E392" s="33"/>
    </row>
    <row r="393" spans="1:5" ht="12.75" x14ac:dyDescent="0.2">
      <c r="A393" s="2"/>
      <c r="B393" s="2"/>
      <c r="C393" s="2"/>
      <c r="D393" s="2"/>
      <c r="E393" s="2" t="s">
        <v>301</v>
      </c>
    </row>
    <row r="394" spans="1:5" ht="12.75" x14ac:dyDescent="0.2">
      <c r="A394" s="2" t="s">
        <v>231</v>
      </c>
      <c r="B394" s="25" t="s">
        <v>244</v>
      </c>
      <c r="C394" s="2" t="s">
        <v>232</v>
      </c>
      <c r="D394" s="2" t="s">
        <v>44</v>
      </c>
      <c r="E394" s="2" t="s">
        <v>45</v>
      </c>
    </row>
    <row r="395" spans="1:5" ht="12.75" x14ac:dyDescent="0.2">
      <c r="A395" s="34" t="s">
        <v>198</v>
      </c>
      <c r="B395" s="35">
        <v>24.2</v>
      </c>
      <c r="C395" s="33" t="s">
        <v>353</v>
      </c>
      <c r="D395" s="33" t="s">
        <v>65</v>
      </c>
      <c r="E395" s="33" t="s">
        <v>164</v>
      </c>
    </row>
    <row r="396" spans="1:5" ht="12.75" x14ac:dyDescent="0.2">
      <c r="A396" s="34" t="s">
        <v>354</v>
      </c>
      <c r="B396" s="35">
        <v>24.3</v>
      </c>
      <c r="C396" s="33" t="s">
        <v>353</v>
      </c>
      <c r="D396" s="33" t="s">
        <v>65</v>
      </c>
      <c r="E396" s="33" t="s">
        <v>164</v>
      </c>
    </row>
    <row r="397" spans="1:5" ht="12.75" x14ac:dyDescent="0.2">
      <c r="A397" s="34" t="s">
        <v>355</v>
      </c>
      <c r="B397" s="35">
        <v>25.3</v>
      </c>
      <c r="C397" s="33" t="s">
        <v>64</v>
      </c>
      <c r="D397" s="33" t="s">
        <v>65</v>
      </c>
      <c r="E397" s="33" t="s">
        <v>164</v>
      </c>
    </row>
    <row r="398" spans="1:5" ht="12.75" x14ac:dyDescent="0.2">
      <c r="A398" s="34" t="s">
        <v>201</v>
      </c>
      <c r="B398" s="35">
        <v>26.1</v>
      </c>
      <c r="C398" s="33" t="s">
        <v>64</v>
      </c>
      <c r="D398" s="33" t="s">
        <v>65</v>
      </c>
      <c r="E398" s="33" t="s">
        <v>164</v>
      </c>
    </row>
    <row r="399" spans="1:5" ht="12.75" x14ac:dyDescent="0.2">
      <c r="A399" s="34" t="s">
        <v>204</v>
      </c>
      <c r="B399" s="35">
        <v>29.3</v>
      </c>
      <c r="C399" s="33" t="s">
        <v>64</v>
      </c>
      <c r="D399" s="33" t="s">
        <v>338</v>
      </c>
      <c r="E399" s="33" t="s">
        <v>164</v>
      </c>
    </row>
    <row r="400" spans="1:5" ht="12.75" x14ac:dyDescent="0.2">
      <c r="A400" s="2"/>
      <c r="B400" s="25"/>
    </row>
    <row r="401" spans="1:5" ht="12.75" x14ac:dyDescent="0.2">
      <c r="A401" s="2"/>
      <c r="B401" s="2"/>
      <c r="C401" s="2"/>
      <c r="D401" s="2"/>
      <c r="E401" s="2" t="s">
        <v>302</v>
      </c>
    </row>
    <row r="402" spans="1:5" ht="12.75" x14ac:dyDescent="0.2">
      <c r="A402" s="2" t="s">
        <v>231</v>
      </c>
      <c r="B402" s="25" t="s">
        <v>244</v>
      </c>
      <c r="C402" s="2" t="s">
        <v>232</v>
      </c>
      <c r="D402" s="2" t="s">
        <v>44</v>
      </c>
      <c r="E402" s="2" t="s">
        <v>45</v>
      </c>
    </row>
    <row r="403" spans="1:5" ht="12.75" x14ac:dyDescent="0.2">
      <c r="A403" s="34" t="s">
        <v>348</v>
      </c>
      <c r="B403" s="35" t="s">
        <v>303</v>
      </c>
      <c r="C403" s="33" t="s">
        <v>57</v>
      </c>
      <c r="D403" s="33" t="s">
        <v>65</v>
      </c>
      <c r="E403" s="33" t="s">
        <v>68</v>
      </c>
    </row>
    <row r="404" spans="1:5" ht="12.75" x14ac:dyDescent="0.2">
      <c r="A404" s="34" t="s">
        <v>339</v>
      </c>
      <c r="B404" s="35" t="s">
        <v>304</v>
      </c>
      <c r="C404" s="33" t="s">
        <v>61</v>
      </c>
      <c r="D404" s="33" t="s">
        <v>338</v>
      </c>
      <c r="E404" s="33" t="s">
        <v>164</v>
      </c>
    </row>
    <row r="405" spans="1:5" ht="12.75" x14ac:dyDescent="0.2">
      <c r="A405" s="34" t="s">
        <v>360</v>
      </c>
      <c r="B405" s="35" t="s">
        <v>305</v>
      </c>
      <c r="C405" s="33" t="s">
        <v>57</v>
      </c>
      <c r="D405" s="33" t="s">
        <v>65</v>
      </c>
      <c r="E405" s="33" t="s">
        <v>164</v>
      </c>
    </row>
    <row r="406" spans="1:5" ht="12.75" x14ac:dyDescent="0.2">
      <c r="A406" s="34" t="s">
        <v>357</v>
      </c>
      <c r="B406" s="35" t="s">
        <v>306</v>
      </c>
      <c r="C406" s="33" t="s">
        <v>57</v>
      </c>
      <c r="D406" s="33" t="s">
        <v>338</v>
      </c>
      <c r="E406" s="33" t="s">
        <v>68</v>
      </c>
    </row>
    <row r="407" spans="1:5" ht="12.75" x14ac:dyDescent="0.2">
      <c r="A407" s="34" t="s">
        <v>364</v>
      </c>
      <c r="B407" s="35" t="s">
        <v>307</v>
      </c>
      <c r="C407" s="33" t="s">
        <v>57</v>
      </c>
      <c r="D407" s="33" t="s">
        <v>65</v>
      </c>
      <c r="E407" s="33" t="s">
        <v>68</v>
      </c>
    </row>
    <row r="408" spans="1:5" ht="12.75" x14ac:dyDescent="0.2">
      <c r="A408" s="34" t="s">
        <v>100</v>
      </c>
      <c r="B408" s="35" t="s">
        <v>308</v>
      </c>
      <c r="C408" s="33" t="s">
        <v>47</v>
      </c>
      <c r="D408" s="33" t="s">
        <v>65</v>
      </c>
      <c r="E408" s="33" t="s">
        <v>97</v>
      </c>
    </row>
    <row r="409" spans="1:5" ht="12.75" x14ac:dyDescent="0.2">
      <c r="A409" s="34"/>
      <c r="B409" s="35"/>
      <c r="C409" s="33"/>
      <c r="D409" s="33"/>
      <c r="E409" s="33"/>
    </row>
    <row r="410" spans="1:5" ht="12.75" x14ac:dyDescent="0.2">
      <c r="A410" s="2"/>
      <c r="B410" s="2"/>
      <c r="C410" s="2"/>
      <c r="D410" s="2"/>
      <c r="E410" s="2" t="s">
        <v>309</v>
      </c>
    </row>
    <row r="411" spans="1:5" ht="12.75" x14ac:dyDescent="0.2">
      <c r="A411" s="2" t="s">
        <v>231</v>
      </c>
      <c r="B411" s="25" t="s">
        <v>244</v>
      </c>
      <c r="C411" s="2" t="s">
        <v>232</v>
      </c>
      <c r="D411" s="2" t="s">
        <v>44</v>
      </c>
      <c r="E411" s="2" t="s">
        <v>45</v>
      </c>
    </row>
    <row r="412" spans="1:5" ht="12.75" x14ac:dyDescent="0.2">
      <c r="A412" s="34" t="s">
        <v>340</v>
      </c>
      <c r="B412" s="35" t="s">
        <v>310</v>
      </c>
      <c r="C412" s="33" t="s">
        <v>47</v>
      </c>
      <c r="D412" s="33" t="s">
        <v>65</v>
      </c>
      <c r="E412" s="33" t="s">
        <v>68</v>
      </c>
    </row>
    <row r="413" spans="1:5" ht="12.75" x14ac:dyDescent="0.2">
      <c r="A413" s="34" t="s">
        <v>343</v>
      </c>
      <c r="B413" s="35" t="s">
        <v>311</v>
      </c>
      <c r="C413" s="33" t="s">
        <v>47</v>
      </c>
      <c r="D413" s="33" t="s">
        <v>65</v>
      </c>
      <c r="E413" s="33" t="s">
        <v>68</v>
      </c>
    </row>
    <row r="414" spans="1:5" ht="12.75" x14ac:dyDescent="0.2">
      <c r="A414" s="34" t="s">
        <v>341</v>
      </c>
      <c r="B414" s="35" t="s">
        <v>312</v>
      </c>
      <c r="C414" s="33" t="s">
        <v>47</v>
      </c>
      <c r="D414" s="33" t="s">
        <v>65</v>
      </c>
      <c r="E414" s="33" t="s">
        <v>68</v>
      </c>
    </row>
    <row r="415" spans="1:5" ht="12.75" x14ac:dyDescent="0.2">
      <c r="A415" s="34" t="s">
        <v>342</v>
      </c>
      <c r="B415" s="35" t="s">
        <v>313</v>
      </c>
      <c r="C415" s="33" t="s">
        <v>47</v>
      </c>
      <c r="D415" s="33" t="s">
        <v>65</v>
      </c>
      <c r="E415" s="33" t="s">
        <v>68</v>
      </c>
    </row>
    <row r="416" spans="1:5" ht="12.75" x14ac:dyDescent="0.2">
      <c r="A416" s="34" t="s">
        <v>367</v>
      </c>
      <c r="B416" s="35" t="s">
        <v>314</v>
      </c>
      <c r="C416" s="33" t="s">
        <v>47</v>
      </c>
      <c r="D416" s="33" t="s">
        <v>65</v>
      </c>
      <c r="E416" s="33" t="s">
        <v>164</v>
      </c>
    </row>
    <row r="417" spans="1:5" ht="12.75" x14ac:dyDescent="0.2">
      <c r="A417" s="34" t="s">
        <v>366</v>
      </c>
      <c r="B417" s="35" t="s">
        <v>315</v>
      </c>
      <c r="C417" s="33" t="s">
        <v>47</v>
      </c>
      <c r="D417" s="33" t="s">
        <v>338</v>
      </c>
      <c r="E417" s="33" t="s">
        <v>164</v>
      </c>
    </row>
    <row r="418" spans="1:5" ht="15" customHeight="1" x14ac:dyDescent="0.2">
      <c r="A418" s="34" t="s">
        <v>172</v>
      </c>
      <c r="B418" s="35" t="s">
        <v>316</v>
      </c>
      <c r="C418" s="33" t="s">
        <v>47</v>
      </c>
      <c r="D418" s="33" t="s">
        <v>338</v>
      </c>
      <c r="E418" s="33" t="s">
        <v>164</v>
      </c>
    </row>
    <row r="419" spans="1:5" ht="12.75" x14ac:dyDescent="0.2">
      <c r="A419" s="2"/>
      <c r="B419" s="25"/>
    </row>
    <row r="420" spans="1:5" ht="12.75" x14ac:dyDescent="0.2">
      <c r="A420" s="2"/>
      <c r="B420" s="2"/>
      <c r="C420" s="2"/>
      <c r="D420" s="2"/>
      <c r="E420" s="2" t="s">
        <v>309</v>
      </c>
    </row>
    <row r="421" spans="1:5" ht="12.75" x14ac:dyDescent="0.2">
      <c r="A421" s="2" t="s">
        <v>231</v>
      </c>
      <c r="B421" s="25" t="s">
        <v>244</v>
      </c>
      <c r="C421" s="2" t="s">
        <v>232</v>
      </c>
      <c r="D421" s="2" t="s">
        <v>44</v>
      </c>
      <c r="E421" s="2" t="s">
        <v>45</v>
      </c>
    </row>
    <row r="422" spans="1:5" ht="12.75" x14ac:dyDescent="0.2">
      <c r="A422" s="34" t="s">
        <v>75</v>
      </c>
      <c r="B422" s="35" t="s">
        <v>317</v>
      </c>
      <c r="C422" s="33" t="s">
        <v>47</v>
      </c>
      <c r="D422" s="33" t="s">
        <v>338</v>
      </c>
      <c r="E422" s="33" t="s">
        <v>68</v>
      </c>
    </row>
    <row r="423" spans="1:5" ht="12.75" x14ac:dyDescent="0.2">
      <c r="A423" s="34" t="s">
        <v>370</v>
      </c>
      <c r="B423" s="35" t="s">
        <v>318</v>
      </c>
      <c r="C423" s="33" t="s">
        <v>47</v>
      </c>
      <c r="D423" s="33" t="s">
        <v>338</v>
      </c>
      <c r="E423" s="33" t="s">
        <v>122</v>
      </c>
    </row>
    <row r="424" spans="1:5" ht="12.75" x14ac:dyDescent="0.2">
      <c r="A424" s="34" t="s">
        <v>361</v>
      </c>
      <c r="B424" s="35" t="s">
        <v>319</v>
      </c>
      <c r="C424" s="33" t="s">
        <v>47</v>
      </c>
      <c r="D424" s="33" t="s">
        <v>338</v>
      </c>
      <c r="E424" s="33" t="s">
        <v>68</v>
      </c>
    </row>
    <row r="425" spans="1:5" ht="12.75" x14ac:dyDescent="0.2">
      <c r="A425" s="34" t="s">
        <v>358</v>
      </c>
      <c r="B425" s="35" t="s">
        <v>320</v>
      </c>
      <c r="C425" s="33" t="s">
        <v>47</v>
      </c>
      <c r="D425" s="33" t="s">
        <v>65</v>
      </c>
      <c r="E425" s="33" t="s">
        <v>207</v>
      </c>
    </row>
    <row r="426" spans="1:5" ht="12.75" x14ac:dyDescent="0.2">
      <c r="A426" s="34" t="s">
        <v>362</v>
      </c>
      <c r="B426" s="35" t="s">
        <v>321</v>
      </c>
      <c r="C426" s="33" t="s">
        <v>47</v>
      </c>
      <c r="D426" s="33" t="s">
        <v>338</v>
      </c>
      <c r="E426" s="33" t="s">
        <v>68</v>
      </c>
    </row>
    <row r="427" spans="1:5" ht="12.75" x14ac:dyDescent="0.2">
      <c r="A427" s="34" t="s">
        <v>337</v>
      </c>
      <c r="B427" s="35" t="s">
        <v>322</v>
      </c>
      <c r="C427" s="33" t="s">
        <v>47</v>
      </c>
      <c r="D427" s="33" t="s">
        <v>338</v>
      </c>
      <c r="E427" s="33" t="s">
        <v>68</v>
      </c>
    </row>
    <row r="428" spans="1:5" ht="12.75" x14ac:dyDescent="0.2">
      <c r="A428" s="34" t="s">
        <v>210</v>
      </c>
      <c r="B428" s="35" t="s">
        <v>323</v>
      </c>
      <c r="C428" s="33" t="s">
        <v>47</v>
      </c>
      <c r="D428" s="33" t="s">
        <v>65</v>
      </c>
      <c r="E428" s="33" t="s">
        <v>207</v>
      </c>
    </row>
    <row r="429" spans="1:5" ht="12.75" x14ac:dyDescent="0.2">
      <c r="A429" s="34" t="s">
        <v>363</v>
      </c>
      <c r="B429" s="35" t="s">
        <v>324</v>
      </c>
      <c r="C429" s="33" t="s">
        <v>47</v>
      </c>
      <c r="D429" s="33" t="s">
        <v>338</v>
      </c>
      <c r="E429" s="33" t="s">
        <v>68</v>
      </c>
    </row>
    <row r="430" spans="1:5" ht="12.75" x14ac:dyDescent="0.2">
      <c r="A430" s="2"/>
      <c r="B430" s="25"/>
    </row>
    <row r="431" spans="1:5" ht="12.75" x14ac:dyDescent="0.2">
      <c r="A431" s="2"/>
      <c r="B431" s="2"/>
      <c r="C431" s="2"/>
      <c r="D431" s="2"/>
      <c r="E431" s="2" t="s">
        <v>325</v>
      </c>
    </row>
    <row r="432" spans="1:5" ht="12.75" x14ac:dyDescent="0.2">
      <c r="A432" s="2" t="s">
        <v>231</v>
      </c>
      <c r="B432" s="25" t="s">
        <v>244</v>
      </c>
      <c r="C432" s="2" t="s">
        <v>232</v>
      </c>
      <c r="D432" s="2" t="s">
        <v>44</v>
      </c>
      <c r="E432" s="2" t="s">
        <v>45</v>
      </c>
    </row>
    <row r="433" spans="1:5" ht="12.75" x14ac:dyDescent="0.2">
      <c r="A433" s="34" t="s">
        <v>158</v>
      </c>
      <c r="B433" s="35">
        <v>58.3</v>
      </c>
      <c r="C433" s="33" t="s">
        <v>353</v>
      </c>
      <c r="D433" s="33" t="s">
        <v>369</v>
      </c>
      <c r="E433" s="33" t="s">
        <v>122</v>
      </c>
    </row>
    <row r="434" spans="1:5" ht="12.75" x14ac:dyDescent="0.2">
      <c r="A434" s="34" t="s">
        <v>115</v>
      </c>
      <c r="B434" s="35">
        <v>62.5</v>
      </c>
      <c r="C434" s="33" t="s">
        <v>61</v>
      </c>
      <c r="D434" s="33" t="s">
        <v>65</v>
      </c>
      <c r="E434" s="33" t="s">
        <v>97</v>
      </c>
    </row>
    <row r="435" spans="1:5" ht="12.75" x14ac:dyDescent="0.2">
      <c r="A435" s="34" t="s">
        <v>157</v>
      </c>
      <c r="B435" s="35">
        <v>67.5</v>
      </c>
      <c r="C435" s="33" t="s">
        <v>61</v>
      </c>
      <c r="D435" s="33" t="s">
        <v>338</v>
      </c>
      <c r="E435" s="33" t="s">
        <v>122</v>
      </c>
    </row>
    <row r="436" spans="1:5" ht="12.75" x14ac:dyDescent="0.2">
      <c r="A436" s="34" t="s">
        <v>152</v>
      </c>
      <c r="B436" s="35">
        <v>70.599999999999994</v>
      </c>
      <c r="C436" s="33" t="s">
        <v>368</v>
      </c>
      <c r="D436" s="33" t="s">
        <v>338</v>
      </c>
      <c r="E436" s="33" t="s">
        <v>122</v>
      </c>
    </row>
    <row r="437" spans="1:5" ht="12.75" x14ac:dyDescent="0.2">
      <c r="A437" s="34" t="s">
        <v>120</v>
      </c>
      <c r="B437" s="35">
        <v>94.8</v>
      </c>
      <c r="C437" s="33" t="s">
        <v>64</v>
      </c>
      <c r="D437" s="33" t="s">
        <v>338</v>
      </c>
      <c r="E437" s="33" t="s">
        <v>97</v>
      </c>
    </row>
    <row r="438" spans="1:5" ht="12.75" x14ac:dyDescent="0.2">
      <c r="A438" s="2"/>
      <c r="B438" s="25"/>
    </row>
    <row r="439" spans="1:5" ht="12.75" x14ac:dyDescent="0.2">
      <c r="A439" s="2"/>
      <c r="B439" s="25"/>
    </row>
    <row r="440" spans="1:5" ht="12.75" x14ac:dyDescent="0.2">
      <c r="A440" s="2"/>
      <c r="B440" s="25"/>
    </row>
    <row r="441" spans="1:5" ht="12.75" x14ac:dyDescent="0.2">
      <c r="A441" s="2"/>
      <c r="B441" s="25"/>
    </row>
    <row r="442" spans="1:5" ht="12.75" x14ac:dyDescent="0.2">
      <c r="A442" s="2"/>
      <c r="B442" s="25"/>
    </row>
    <row r="443" spans="1:5" ht="12.75" x14ac:dyDescent="0.2">
      <c r="A443" s="2"/>
      <c r="B443" s="25"/>
    </row>
    <row r="444" spans="1:5" ht="12.75" x14ac:dyDescent="0.2">
      <c r="A444" s="2"/>
      <c r="B444" s="25"/>
    </row>
    <row r="445" spans="1:5" ht="12.75" x14ac:dyDescent="0.2">
      <c r="A445" s="2"/>
      <c r="B445" s="25"/>
    </row>
    <row r="446" spans="1:5" ht="12.75" x14ac:dyDescent="0.2">
      <c r="A446" s="2"/>
      <c r="B446" s="25"/>
    </row>
    <row r="447" spans="1:5" ht="12.75" x14ac:dyDescent="0.2">
      <c r="A447" s="2"/>
      <c r="B447" s="25"/>
    </row>
    <row r="448" spans="1:5" ht="12.75" x14ac:dyDescent="0.2">
      <c r="A448" s="2"/>
      <c r="B448" s="25"/>
    </row>
    <row r="449" spans="1:2" ht="12.75" x14ac:dyDescent="0.2">
      <c r="A449" s="2"/>
      <c r="B449" s="25"/>
    </row>
    <row r="450" spans="1:2" ht="12.75" x14ac:dyDescent="0.2">
      <c r="A450" s="2"/>
      <c r="B450" s="25"/>
    </row>
    <row r="451" spans="1:2" ht="12.75" x14ac:dyDescent="0.2">
      <c r="A451" s="2"/>
      <c r="B451" s="25"/>
    </row>
    <row r="452" spans="1:2" ht="12.75" x14ac:dyDescent="0.2">
      <c r="A452" s="2"/>
      <c r="B452" s="25"/>
    </row>
    <row r="453" spans="1:2" ht="12.75" x14ac:dyDescent="0.2">
      <c r="A453" s="2"/>
      <c r="B453" s="25"/>
    </row>
    <row r="454" spans="1:2" ht="12.75" x14ac:dyDescent="0.2">
      <c r="A454" s="2"/>
      <c r="B454" s="25"/>
    </row>
    <row r="455" spans="1:2" ht="12.75" x14ac:dyDescent="0.2">
      <c r="A455" s="2"/>
      <c r="B455" s="25"/>
    </row>
    <row r="456" spans="1:2" ht="12.75" x14ac:dyDescent="0.2">
      <c r="A456" s="2"/>
      <c r="B456" s="25"/>
    </row>
    <row r="457" spans="1:2" ht="12.75" x14ac:dyDescent="0.2">
      <c r="A457" s="2"/>
      <c r="B457" s="25"/>
    </row>
    <row r="458" spans="1:2" ht="12.75" x14ac:dyDescent="0.2">
      <c r="A458" s="2"/>
      <c r="B458" s="25"/>
    </row>
    <row r="459" spans="1:2" ht="12.75" x14ac:dyDescent="0.2">
      <c r="A459" s="2"/>
      <c r="B459" s="25"/>
    </row>
    <row r="460" spans="1:2" ht="12.75" x14ac:dyDescent="0.2">
      <c r="A460" s="2"/>
      <c r="B460" s="25"/>
    </row>
    <row r="461" spans="1:2" ht="12.75" x14ac:dyDescent="0.2">
      <c r="A461" s="2"/>
      <c r="B461" s="25"/>
    </row>
    <row r="462" spans="1:2" ht="12.75" x14ac:dyDescent="0.2">
      <c r="A462" s="2"/>
      <c r="B462" s="25"/>
    </row>
    <row r="463" spans="1:2" ht="12.75" x14ac:dyDescent="0.2">
      <c r="A463" s="2"/>
      <c r="B463" s="25"/>
    </row>
    <row r="464" spans="1:2" ht="12.75" x14ac:dyDescent="0.2">
      <c r="A464" s="2"/>
      <c r="B464" s="25"/>
    </row>
    <row r="465" spans="1:2" ht="12.75" x14ac:dyDescent="0.2">
      <c r="A465" s="2"/>
      <c r="B465" s="25"/>
    </row>
    <row r="466" spans="1:2" ht="12.75" x14ac:dyDescent="0.2">
      <c r="A466" s="2"/>
      <c r="B466" s="25"/>
    </row>
    <row r="467" spans="1:2" ht="12.75" x14ac:dyDescent="0.2">
      <c r="A467" s="2"/>
      <c r="B467" s="25"/>
    </row>
    <row r="468" spans="1:2" ht="12.75" x14ac:dyDescent="0.2">
      <c r="A468" s="2"/>
      <c r="B468" s="25"/>
    </row>
    <row r="469" spans="1:2" ht="12.75" x14ac:dyDescent="0.2">
      <c r="A469" s="2"/>
      <c r="B469" s="25"/>
    </row>
    <row r="470" spans="1:2" ht="12.75" x14ac:dyDescent="0.2">
      <c r="A470" s="2"/>
      <c r="B470" s="25"/>
    </row>
    <row r="471" spans="1:2" ht="12.75" x14ac:dyDescent="0.2">
      <c r="A471" s="2"/>
      <c r="B471" s="25"/>
    </row>
    <row r="472" spans="1:2" ht="12.75" x14ac:dyDescent="0.2">
      <c r="A472" s="2"/>
      <c r="B472" s="25"/>
    </row>
    <row r="473" spans="1:2" ht="12.75" x14ac:dyDescent="0.2">
      <c r="A473" s="2"/>
      <c r="B473" s="25"/>
    </row>
    <row r="474" spans="1:2" ht="12.75" x14ac:dyDescent="0.2">
      <c r="A474" s="2"/>
      <c r="B474" s="25"/>
    </row>
    <row r="475" spans="1:2" ht="12.75" x14ac:dyDescent="0.2">
      <c r="A475" s="2"/>
      <c r="B475" s="25"/>
    </row>
    <row r="476" spans="1:2" ht="12.75" x14ac:dyDescent="0.2">
      <c r="A476" s="2"/>
      <c r="B476" s="25"/>
    </row>
    <row r="477" spans="1:2" ht="12.75" x14ac:dyDescent="0.2">
      <c r="A477" s="2"/>
      <c r="B477" s="25"/>
    </row>
    <row r="478" spans="1:2" ht="12.75" x14ac:dyDescent="0.2">
      <c r="A478" s="2"/>
      <c r="B478" s="25"/>
    </row>
    <row r="479" spans="1:2" ht="12.75" x14ac:dyDescent="0.2">
      <c r="A479" s="2"/>
      <c r="B479" s="25"/>
    </row>
    <row r="480" spans="1:2" ht="12.75" x14ac:dyDescent="0.2">
      <c r="A480" s="2"/>
      <c r="B480" s="25"/>
    </row>
    <row r="481" spans="1:2" ht="12.75" x14ac:dyDescent="0.2">
      <c r="A481" s="2"/>
      <c r="B481" s="25"/>
    </row>
    <row r="482" spans="1:2" ht="12.75" x14ac:dyDescent="0.2">
      <c r="A482" s="2"/>
      <c r="B482" s="25"/>
    </row>
    <row r="483" spans="1:2" ht="12.75" x14ac:dyDescent="0.2">
      <c r="A483" s="2"/>
      <c r="B483" s="25"/>
    </row>
    <row r="484" spans="1:2" ht="12.75" x14ac:dyDescent="0.2">
      <c r="A484" s="2"/>
      <c r="B484" s="25"/>
    </row>
    <row r="485" spans="1:2" ht="12.75" x14ac:dyDescent="0.2">
      <c r="A485" s="2"/>
      <c r="B485" s="25"/>
    </row>
    <row r="486" spans="1:2" ht="12.75" x14ac:dyDescent="0.2">
      <c r="A486" s="2"/>
      <c r="B486" s="25"/>
    </row>
    <row r="487" spans="1:2" ht="12.75" x14ac:dyDescent="0.2">
      <c r="A487" s="2"/>
      <c r="B487" s="25"/>
    </row>
    <row r="488" spans="1:2" ht="12.75" x14ac:dyDescent="0.2">
      <c r="A488" s="2"/>
      <c r="B488" s="25"/>
    </row>
    <row r="489" spans="1:2" ht="12.75" x14ac:dyDescent="0.2">
      <c r="A489" s="2"/>
      <c r="B489" s="25"/>
    </row>
    <row r="490" spans="1:2" ht="12.75" x14ac:dyDescent="0.2">
      <c r="A490" s="2"/>
      <c r="B490" s="25"/>
    </row>
    <row r="491" spans="1:2" ht="12.75" x14ac:dyDescent="0.2">
      <c r="A491" s="2"/>
      <c r="B491" s="25"/>
    </row>
    <row r="492" spans="1:2" ht="12.75" x14ac:dyDescent="0.2">
      <c r="A492" s="2"/>
      <c r="B492" s="25"/>
    </row>
    <row r="493" spans="1:2" ht="12.75" x14ac:dyDescent="0.2">
      <c r="A493" s="2"/>
      <c r="B493" s="25"/>
    </row>
    <row r="494" spans="1:2" ht="12.75" x14ac:dyDescent="0.2">
      <c r="A494" s="2"/>
      <c r="B494" s="25"/>
    </row>
    <row r="495" spans="1:2" ht="12.75" x14ac:dyDescent="0.2">
      <c r="A495" s="2"/>
      <c r="B495" s="25"/>
    </row>
    <row r="496" spans="1:2" ht="12.75" x14ac:dyDescent="0.2">
      <c r="A496" s="2"/>
      <c r="B496" s="25"/>
    </row>
    <row r="497" spans="1:2" ht="12.75" x14ac:dyDescent="0.2">
      <c r="A497" s="2"/>
      <c r="B497" s="25"/>
    </row>
    <row r="498" spans="1:2" ht="12.75" x14ac:dyDescent="0.2">
      <c r="A498" s="2"/>
      <c r="B498" s="25"/>
    </row>
    <row r="499" spans="1:2" ht="12.75" x14ac:dyDescent="0.2">
      <c r="A499" s="2"/>
      <c r="B499" s="25"/>
    </row>
    <row r="500" spans="1:2" ht="12.75" x14ac:dyDescent="0.2">
      <c r="A500" s="2"/>
      <c r="B500" s="25"/>
    </row>
    <row r="501" spans="1:2" ht="12.75" x14ac:dyDescent="0.2">
      <c r="A501" s="2"/>
      <c r="B501" s="25"/>
    </row>
    <row r="502" spans="1:2" ht="12.75" x14ac:dyDescent="0.2">
      <c r="A502" s="2"/>
      <c r="B502" s="25"/>
    </row>
    <row r="503" spans="1:2" ht="12.75" x14ac:dyDescent="0.2">
      <c r="A503" s="2"/>
      <c r="B503" s="25"/>
    </row>
    <row r="504" spans="1:2" ht="12.75" x14ac:dyDescent="0.2">
      <c r="A504" s="2"/>
      <c r="B504" s="25"/>
    </row>
    <row r="505" spans="1:2" ht="12.75" x14ac:dyDescent="0.2">
      <c r="A505" s="2"/>
      <c r="B505" s="25"/>
    </row>
    <row r="506" spans="1:2" ht="12.75" x14ac:dyDescent="0.2">
      <c r="A506" s="2"/>
      <c r="B506" s="25"/>
    </row>
    <row r="507" spans="1:2" ht="12.75" x14ac:dyDescent="0.2">
      <c r="A507" s="2"/>
      <c r="B507" s="25"/>
    </row>
    <row r="508" spans="1:2" ht="12.75" x14ac:dyDescent="0.2">
      <c r="A508" s="2"/>
      <c r="B508" s="25"/>
    </row>
    <row r="509" spans="1:2" ht="12.75" x14ac:dyDescent="0.2">
      <c r="A509" s="2"/>
      <c r="B509" s="25"/>
    </row>
    <row r="510" spans="1:2" ht="12.75" x14ac:dyDescent="0.2">
      <c r="A510" s="2"/>
      <c r="B510" s="25"/>
    </row>
    <row r="511" spans="1:2" ht="12.75" x14ac:dyDescent="0.2">
      <c r="A511" s="2"/>
      <c r="B511" s="25"/>
    </row>
    <row r="512" spans="1:2" ht="12.75" x14ac:dyDescent="0.2">
      <c r="A512" s="2"/>
      <c r="B512" s="25"/>
    </row>
    <row r="513" spans="1:2" ht="12.75" x14ac:dyDescent="0.2">
      <c r="A513" s="2"/>
      <c r="B513" s="25"/>
    </row>
    <row r="514" spans="1:2" ht="12.75" x14ac:dyDescent="0.2">
      <c r="A514" s="2"/>
      <c r="B514" s="25"/>
    </row>
    <row r="515" spans="1:2" ht="12.75" x14ac:dyDescent="0.2">
      <c r="A515" s="2"/>
      <c r="B515" s="25"/>
    </row>
    <row r="516" spans="1:2" ht="12.75" x14ac:dyDescent="0.2">
      <c r="A516" s="2"/>
      <c r="B516" s="25"/>
    </row>
    <row r="517" spans="1:2" ht="12.75" x14ac:dyDescent="0.2">
      <c r="A517" s="2"/>
      <c r="B517" s="25"/>
    </row>
    <row r="518" spans="1:2" ht="12.75" x14ac:dyDescent="0.2">
      <c r="A518" s="2"/>
      <c r="B518" s="25"/>
    </row>
    <row r="519" spans="1:2" ht="12.75" x14ac:dyDescent="0.2">
      <c r="A519" s="2"/>
      <c r="B519" s="25"/>
    </row>
    <row r="520" spans="1:2" ht="12.75" x14ac:dyDescent="0.2">
      <c r="A520" s="2"/>
      <c r="B520" s="25"/>
    </row>
    <row r="521" spans="1:2" ht="12.75" x14ac:dyDescent="0.2">
      <c r="A521" s="2"/>
      <c r="B521" s="25"/>
    </row>
    <row r="522" spans="1:2" ht="12.75" x14ac:dyDescent="0.2">
      <c r="A522" s="2"/>
      <c r="B522" s="25"/>
    </row>
    <row r="523" spans="1:2" ht="12.75" x14ac:dyDescent="0.2">
      <c r="A523" s="2"/>
      <c r="B523" s="25"/>
    </row>
    <row r="524" spans="1:2" ht="12.75" x14ac:dyDescent="0.2">
      <c r="A524" s="2"/>
      <c r="B524" s="25"/>
    </row>
    <row r="525" spans="1:2" ht="12.75" x14ac:dyDescent="0.2">
      <c r="A525" s="2"/>
      <c r="B525" s="25"/>
    </row>
    <row r="526" spans="1:2" ht="12.75" x14ac:dyDescent="0.2">
      <c r="A526" s="2"/>
      <c r="B526" s="25"/>
    </row>
    <row r="527" spans="1:2" ht="12.75" x14ac:dyDescent="0.2">
      <c r="A527" s="2"/>
      <c r="B527" s="25"/>
    </row>
    <row r="528" spans="1:2" ht="12.75" x14ac:dyDescent="0.2">
      <c r="A528" s="2"/>
      <c r="B528" s="25"/>
    </row>
    <row r="529" spans="1:2" ht="12.75" x14ac:dyDescent="0.2">
      <c r="A529" s="2"/>
      <c r="B529" s="25"/>
    </row>
    <row r="530" spans="1:2" ht="12.75" x14ac:dyDescent="0.2">
      <c r="A530" s="2"/>
      <c r="B530" s="25"/>
    </row>
    <row r="531" spans="1:2" ht="12.75" x14ac:dyDescent="0.2">
      <c r="A531" s="2"/>
      <c r="B531" s="25"/>
    </row>
    <row r="532" spans="1:2" ht="12.75" x14ac:dyDescent="0.2">
      <c r="A532" s="2"/>
      <c r="B532" s="25"/>
    </row>
    <row r="533" spans="1:2" ht="12.75" x14ac:dyDescent="0.2">
      <c r="A533" s="2"/>
      <c r="B533" s="25"/>
    </row>
    <row r="534" spans="1:2" ht="12.75" x14ac:dyDescent="0.2">
      <c r="A534" s="2"/>
      <c r="B534" s="25"/>
    </row>
    <row r="535" spans="1:2" ht="12.75" x14ac:dyDescent="0.2">
      <c r="A535" s="2"/>
      <c r="B535" s="25"/>
    </row>
    <row r="536" spans="1:2" ht="12.75" x14ac:dyDescent="0.2">
      <c r="A536" s="2"/>
      <c r="B536" s="25"/>
    </row>
    <row r="537" spans="1:2" ht="12.75" x14ac:dyDescent="0.2">
      <c r="A537" s="2"/>
      <c r="B537" s="25"/>
    </row>
    <row r="538" spans="1:2" ht="12.75" x14ac:dyDescent="0.2">
      <c r="A538" s="2"/>
      <c r="B538" s="25"/>
    </row>
    <row r="539" spans="1:2" ht="12.75" x14ac:dyDescent="0.2">
      <c r="A539" s="2"/>
      <c r="B539" s="25"/>
    </row>
    <row r="540" spans="1:2" ht="12.75" x14ac:dyDescent="0.2">
      <c r="A540" s="2"/>
      <c r="B540" s="25"/>
    </row>
    <row r="541" spans="1:2" ht="12.75" x14ac:dyDescent="0.2">
      <c r="A541" s="2"/>
      <c r="B541" s="25"/>
    </row>
    <row r="542" spans="1:2" ht="12.75" x14ac:dyDescent="0.2">
      <c r="A542" s="2"/>
      <c r="B542" s="25"/>
    </row>
    <row r="543" spans="1:2" ht="12.75" x14ac:dyDescent="0.2">
      <c r="A543" s="2"/>
      <c r="B543" s="25"/>
    </row>
    <row r="544" spans="1:2" ht="12.75" x14ac:dyDescent="0.2">
      <c r="A544" s="2"/>
      <c r="B544" s="25"/>
    </row>
    <row r="545" spans="1:2" ht="12.75" x14ac:dyDescent="0.2">
      <c r="A545" s="2"/>
      <c r="B545" s="25"/>
    </row>
    <row r="546" spans="1:2" ht="12.75" x14ac:dyDescent="0.2">
      <c r="A546" s="2"/>
      <c r="B546" s="25"/>
    </row>
    <row r="547" spans="1:2" ht="12.75" x14ac:dyDescent="0.2">
      <c r="A547" s="2"/>
      <c r="B547" s="25"/>
    </row>
    <row r="548" spans="1:2" ht="12.75" x14ac:dyDescent="0.2">
      <c r="A548" s="2"/>
      <c r="B548" s="25"/>
    </row>
    <row r="549" spans="1:2" ht="12.75" x14ac:dyDescent="0.2">
      <c r="A549" s="2"/>
      <c r="B549" s="25"/>
    </row>
    <row r="550" spans="1:2" ht="12.75" x14ac:dyDescent="0.2">
      <c r="A550" s="2"/>
      <c r="B550" s="25"/>
    </row>
    <row r="551" spans="1:2" ht="12.75" x14ac:dyDescent="0.2">
      <c r="A551" s="2"/>
      <c r="B551" s="25"/>
    </row>
    <row r="552" spans="1:2" ht="12.75" x14ac:dyDescent="0.2">
      <c r="A552" s="2"/>
      <c r="B552" s="25"/>
    </row>
    <row r="553" spans="1:2" ht="12.75" x14ac:dyDescent="0.2">
      <c r="A553" s="2"/>
      <c r="B553" s="25"/>
    </row>
    <row r="554" spans="1:2" ht="12.75" x14ac:dyDescent="0.2">
      <c r="A554" s="2"/>
      <c r="B554" s="25"/>
    </row>
    <row r="555" spans="1:2" ht="12.75" x14ac:dyDescent="0.2">
      <c r="A555" s="2"/>
      <c r="B555" s="25"/>
    </row>
    <row r="556" spans="1:2" ht="12.75" x14ac:dyDescent="0.2">
      <c r="A556" s="2"/>
      <c r="B556" s="25"/>
    </row>
    <row r="557" spans="1:2" ht="12.75" x14ac:dyDescent="0.2">
      <c r="A557" s="2"/>
      <c r="B557" s="25"/>
    </row>
    <row r="558" spans="1:2" ht="12.75" x14ac:dyDescent="0.2">
      <c r="A558" s="2"/>
      <c r="B558" s="25"/>
    </row>
    <row r="559" spans="1:2" ht="12.75" x14ac:dyDescent="0.2">
      <c r="A559" s="2"/>
      <c r="B559" s="25"/>
    </row>
    <row r="560" spans="1:2" ht="12.75" x14ac:dyDescent="0.2">
      <c r="A560" s="2"/>
      <c r="B560" s="25"/>
    </row>
    <row r="561" spans="1:2" ht="12.75" x14ac:dyDescent="0.2">
      <c r="A561" s="2"/>
      <c r="B561" s="25"/>
    </row>
    <row r="562" spans="1:2" ht="12.75" x14ac:dyDescent="0.2">
      <c r="A562" s="2"/>
      <c r="B562" s="25"/>
    </row>
    <row r="563" spans="1:2" ht="12.75" x14ac:dyDescent="0.2">
      <c r="A563" s="2"/>
      <c r="B563" s="25"/>
    </row>
    <row r="564" spans="1:2" ht="12.75" x14ac:dyDescent="0.2">
      <c r="A564" s="2"/>
      <c r="B564" s="25"/>
    </row>
    <row r="565" spans="1:2" ht="12.75" x14ac:dyDescent="0.2">
      <c r="A565" s="2"/>
      <c r="B565" s="25"/>
    </row>
    <row r="566" spans="1:2" ht="12.75" x14ac:dyDescent="0.2">
      <c r="A566" s="2"/>
      <c r="B566" s="25"/>
    </row>
    <row r="567" spans="1:2" ht="12.75" x14ac:dyDescent="0.2">
      <c r="A567" s="2"/>
      <c r="B567" s="25"/>
    </row>
    <row r="568" spans="1:2" ht="12.75" x14ac:dyDescent="0.2">
      <c r="A568" s="2"/>
      <c r="B568" s="25"/>
    </row>
    <row r="569" spans="1:2" ht="12.75" x14ac:dyDescent="0.2">
      <c r="A569" s="2"/>
      <c r="B569" s="2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AC1447"/>
  <sheetViews>
    <sheetView workbookViewId="0"/>
  </sheetViews>
  <sheetFormatPr defaultColWidth="12.5703125" defaultRowHeight="15.75" customHeight="1" x14ac:dyDescent="0.2"/>
  <cols>
    <col min="1" max="7" width="14.28515625" customWidth="1"/>
    <col min="9" max="9" width="23.7109375" customWidth="1"/>
    <col min="13" max="13" width="16.28515625" customWidth="1"/>
  </cols>
  <sheetData>
    <row r="1" spans="1:29" ht="12.75" x14ac:dyDescent="0.2">
      <c r="A1" s="2"/>
      <c r="B1" s="2"/>
      <c r="C1" s="2"/>
      <c r="D1" s="2"/>
      <c r="E1" s="2"/>
      <c r="F1" s="2"/>
      <c r="G1" s="2" t="s">
        <v>326</v>
      </c>
      <c r="H1" s="2" t="s">
        <v>327</v>
      </c>
      <c r="I1" s="2" t="s">
        <v>328</v>
      </c>
      <c r="J1" s="25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</row>
    <row r="2" spans="1:29" ht="12.75" x14ac:dyDescent="0.2">
      <c r="A2" s="2"/>
      <c r="B2" s="2"/>
      <c r="C2" s="2"/>
      <c r="D2" s="2"/>
      <c r="E2" s="2"/>
      <c r="F2" s="2"/>
      <c r="G2" s="2"/>
      <c r="H2" s="19"/>
      <c r="I2" s="20" t="s">
        <v>329</v>
      </c>
      <c r="J2" s="26"/>
      <c r="K2" s="19" t="s">
        <v>233</v>
      </c>
      <c r="L2" s="6" t="s">
        <v>234</v>
      </c>
      <c r="M2" s="6" t="s">
        <v>235</v>
      </c>
      <c r="N2" s="20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</row>
    <row r="3" spans="1:29" ht="12.75" x14ac:dyDescent="0.2">
      <c r="A3" s="1"/>
      <c r="B3" s="1"/>
      <c r="C3" s="1"/>
      <c r="D3" s="1"/>
      <c r="E3" s="1"/>
      <c r="F3" s="1"/>
      <c r="G3" s="1"/>
      <c r="H3" s="23">
        <v>1</v>
      </c>
      <c r="I3" s="27" t="e">
        <f>#REF!</f>
        <v>#REF!</v>
      </c>
      <c r="J3" s="26"/>
      <c r="K3" s="23" t="s">
        <v>236</v>
      </c>
      <c r="L3" s="1">
        <v>12</v>
      </c>
      <c r="M3" s="1" t="s">
        <v>236</v>
      </c>
      <c r="N3" s="18">
        <v>11</v>
      </c>
    </row>
    <row r="4" spans="1:29" ht="12.75" x14ac:dyDescent="0.2">
      <c r="A4" s="1"/>
      <c r="B4" s="1"/>
      <c r="C4" s="1"/>
      <c r="D4" s="1"/>
      <c r="E4" s="1"/>
      <c r="F4" s="1"/>
      <c r="G4" s="1"/>
      <c r="H4" s="23">
        <v>2</v>
      </c>
      <c r="I4" s="27" t="e">
        <f>#REF!</f>
        <v>#REF!</v>
      </c>
      <c r="J4" s="26"/>
      <c r="K4" s="23" t="s">
        <v>237</v>
      </c>
      <c r="L4" s="1">
        <v>10</v>
      </c>
      <c r="M4" s="1" t="s">
        <v>237</v>
      </c>
      <c r="N4" s="18">
        <v>9</v>
      </c>
    </row>
    <row r="5" spans="1:29" ht="12.75" x14ac:dyDescent="0.2">
      <c r="A5" s="1"/>
      <c r="B5" s="1"/>
      <c r="C5" s="1"/>
      <c r="D5" s="1"/>
      <c r="E5" s="1"/>
      <c r="F5" s="1"/>
      <c r="G5" s="1"/>
      <c r="H5" s="23">
        <v>3</v>
      </c>
      <c r="I5" s="27" t="e">
        <f>#REF!</f>
        <v>#REF!</v>
      </c>
      <c r="J5" s="26"/>
      <c r="K5" s="23" t="s">
        <v>238</v>
      </c>
      <c r="L5" s="1">
        <v>8</v>
      </c>
      <c r="M5" s="1" t="s">
        <v>238</v>
      </c>
      <c r="N5" s="18">
        <v>7</v>
      </c>
    </row>
    <row r="6" spans="1:29" ht="12.75" x14ac:dyDescent="0.2">
      <c r="A6" s="1"/>
      <c r="B6" s="1"/>
      <c r="C6" s="1"/>
      <c r="D6" s="1"/>
      <c r="E6" s="1"/>
      <c r="F6" s="1"/>
      <c r="G6" s="1"/>
      <c r="H6" s="23">
        <v>4</v>
      </c>
      <c r="I6" s="27" t="e">
        <f>#REF!</f>
        <v>#REF!</v>
      </c>
      <c r="J6" s="26"/>
      <c r="K6" s="23" t="s">
        <v>239</v>
      </c>
      <c r="L6" s="1">
        <v>6</v>
      </c>
      <c r="M6" s="1" t="s">
        <v>239</v>
      </c>
      <c r="N6" s="18">
        <v>5</v>
      </c>
    </row>
    <row r="7" spans="1:29" ht="12.75" x14ac:dyDescent="0.2">
      <c r="A7" s="1"/>
      <c r="B7" s="1"/>
      <c r="C7" s="1"/>
      <c r="D7" s="1"/>
      <c r="E7" s="1"/>
      <c r="F7" s="1"/>
      <c r="G7" s="1"/>
      <c r="H7" s="23">
        <v>5</v>
      </c>
      <c r="I7" s="27" t="e">
        <f>#REF!</f>
        <v>#REF!</v>
      </c>
      <c r="J7" s="26"/>
      <c r="K7" s="23" t="s">
        <v>240</v>
      </c>
      <c r="L7" s="1">
        <v>4</v>
      </c>
      <c r="M7" s="1" t="s">
        <v>240</v>
      </c>
      <c r="N7" s="18">
        <v>3</v>
      </c>
    </row>
    <row r="8" spans="1:29" ht="12.75" x14ac:dyDescent="0.2">
      <c r="A8" s="1"/>
      <c r="B8" s="1"/>
      <c r="C8" s="1"/>
      <c r="D8" s="1"/>
      <c r="E8" s="1"/>
      <c r="F8" s="1"/>
      <c r="G8" s="1"/>
      <c r="H8" s="28">
        <v>6</v>
      </c>
      <c r="I8" s="29" t="e">
        <f>#REF!</f>
        <v>#REF!</v>
      </c>
      <c r="J8" s="26"/>
      <c r="K8" s="28" t="s">
        <v>241</v>
      </c>
      <c r="L8" s="30">
        <v>2</v>
      </c>
      <c r="M8" s="30" t="s">
        <v>241</v>
      </c>
      <c r="N8" s="31">
        <v>1</v>
      </c>
    </row>
    <row r="9" spans="1:29" ht="12.75" x14ac:dyDescent="0.2">
      <c r="A9" s="1"/>
      <c r="B9" s="1"/>
      <c r="C9" s="1"/>
      <c r="D9" s="1"/>
      <c r="E9" s="1"/>
      <c r="F9" s="1"/>
      <c r="G9" s="1"/>
      <c r="H9" s="1"/>
      <c r="I9" s="2"/>
      <c r="J9" s="25"/>
    </row>
    <row r="10" spans="1:29" ht="12.75" x14ac:dyDescent="0.2">
      <c r="A10" s="2" t="e">
        <f>Results!#REF!</f>
        <v>#REF!</v>
      </c>
      <c r="B10" s="2"/>
      <c r="C10" s="2"/>
      <c r="D10" s="2"/>
      <c r="E10" s="2"/>
      <c r="F10" s="2"/>
      <c r="G10" s="2" t="e">
        <f>A10</f>
        <v>#REF!</v>
      </c>
      <c r="H10" s="2" t="s">
        <v>233</v>
      </c>
      <c r="I10" s="2" t="s">
        <v>242</v>
      </c>
      <c r="J10" s="2" t="e">
        <f>#REF!</f>
        <v>#REF!</v>
      </c>
      <c r="K10" s="2"/>
      <c r="L10" s="2"/>
      <c r="M10" s="2" t="e">
        <f>G10</f>
        <v>#REF!</v>
      </c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</row>
    <row r="11" spans="1:29" ht="17.25" x14ac:dyDescent="0.4">
      <c r="A11" s="37" t="str">
        <f ca="1">IFERROR(__xludf.DUMMYFUNCTION("query('1 Wrekin'!A:G, ""select G,B,C,D,E,F where G contains '"" &amp; A10 &amp; ""'"", 1)"),"")</f>
        <v/>
      </c>
      <c r="B11" s="2" t="str">
        <f ca="1">IFERROR(__xludf.DUMMYFUNCTION("""COMPUTED_VALUE"""),"Number")</f>
        <v>Number</v>
      </c>
      <c r="C11" s="2" t="str">
        <f ca="1">IFERROR(__xludf.DUMMYFUNCTION("""COMPUTED_VALUE"""),"Full Name")</f>
        <v>Full Name</v>
      </c>
      <c r="D11" s="2" t="str">
        <f ca="1">IFERROR(__xludf.DUMMYFUNCTION("""COMPUTED_VALUE"""),"Age Group")</f>
        <v>Age Group</v>
      </c>
      <c r="E11" s="2" t="str">
        <f ca="1">IFERROR(__xludf.DUMMYFUNCTION("""COMPUTED_VALUE"""),"Gender")</f>
        <v>Gender</v>
      </c>
      <c r="F11" s="2" t="str">
        <f ca="1">IFERROR(__xludf.DUMMYFUNCTION("""COMPUTED_VALUE"""),"Club")</f>
        <v>Club</v>
      </c>
      <c r="G11" s="2" t="s">
        <v>243</v>
      </c>
      <c r="H11" s="2" t="s">
        <v>41</v>
      </c>
      <c r="I11" s="2" t="s">
        <v>231</v>
      </c>
      <c r="J11" s="25" t="s">
        <v>244</v>
      </c>
      <c r="K11" s="2" t="s">
        <v>232</v>
      </c>
      <c r="L11" s="2" t="s">
        <v>44</v>
      </c>
      <c r="M11" s="2" t="s">
        <v>45</v>
      </c>
      <c r="N11" s="2" t="s">
        <v>234</v>
      </c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</row>
    <row r="12" spans="1:29" ht="12.75" x14ac:dyDescent="0.2">
      <c r="A12" s="1" t="str">
        <f ca="1">IFERROR(__xludf.DUMMYFUNCTION("""COMPUTED_VALUE"""),"U13G 100m")</f>
        <v>U13G 100m</v>
      </c>
      <c r="B12" s="1">
        <f ca="1">IFERROR(__xludf.DUMMYFUNCTION("""COMPUTED_VALUE"""),1)</f>
        <v>1</v>
      </c>
      <c r="C12" s="1" t="str">
        <f ca="1">IFERROR(__xludf.DUMMYFUNCTION("""COMPUTED_VALUE"""),"Rhona Davey Aitken")</f>
        <v>Rhona Davey Aitken</v>
      </c>
      <c r="D12" s="1" t="str">
        <f ca="1">IFERROR(__xludf.DUMMYFUNCTION("""COMPUTED_VALUE"""),"U13")</f>
        <v>U13</v>
      </c>
      <c r="E12" s="1" t="str">
        <f ca="1">IFERROR(__xludf.DUMMYFUNCTION("""COMPUTED_VALUE"""),"G")</f>
        <v>G</v>
      </c>
      <c r="F12" s="1" t="str">
        <f ca="1">IFERROR(__xludf.DUMMYFUNCTION("""COMPUTED_VALUE"""),"Wrekin Harriers")</f>
        <v>Wrekin Harriers</v>
      </c>
      <c r="G12" s="1">
        <v>1</v>
      </c>
      <c r="I12" s="2">
        <f ca="1">IFERROR(VLOOKUP($H12, $B12:$F23, 2, FALSE),)</f>
        <v>0</v>
      </c>
      <c r="J12" s="25"/>
      <c r="K12" s="1">
        <f ca="1">IFERROR(VLOOKUP($H12, $B12:$F23, 3, FALSE),)</f>
        <v>0</v>
      </c>
      <c r="L12" s="1">
        <f ca="1">IFERROR(VLOOKUP($H12, $B12:$F23, 4, FALSE),)</f>
        <v>0</v>
      </c>
      <c r="M12" s="1">
        <f ca="1">IFERROR(VLOOKUP($H12, $B12:$F23, 5, FALSE),)</f>
        <v>0</v>
      </c>
    </row>
    <row r="13" spans="1:29" ht="12.75" x14ac:dyDescent="0.2">
      <c r="A13" s="1" t="str">
        <f ca="1">IFERROR(__xludf.DUMMYFUNCTION("""COMPUTED_VALUE"""),"U13G 100m")</f>
        <v>U13G 100m</v>
      </c>
      <c r="B13" s="1">
        <f ca="1">IFERROR(__xludf.DUMMYFUNCTION("""COMPUTED_VALUE"""),11)</f>
        <v>11</v>
      </c>
      <c r="C13" s="1" t="str">
        <f ca="1">IFERROR(__xludf.DUMMYFUNCTION("""COMPUTED_VALUE"""),"Summer Hesbrook")</f>
        <v>Summer Hesbrook</v>
      </c>
      <c r="D13" s="1" t="str">
        <f ca="1">IFERROR(__xludf.DUMMYFUNCTION("""COMPUTED_VALUE"""),"U13")</f>
        <v>U13</v>
      </c>
      <c r="E13" s="1" t="str">
        <f ca="1">IFERROR(__xludf.DUMMYFUNCTION("""COMPUTED_VALUE"""),"G")</f>
        <v>G</v>
      </c>
      <c r="F13" s="1" t="str">
        <f ca="1">IFERROR(__xludf.DUMMYFUNCTION("""COMPUTED_VALUE"""),"Wrekin Harriers")</f>
        <v>Wrekin Harriers</v>
      </c>
      <c r="G13" s="1">
        <v>2</v>
      </c>
      <c r="I13" s="2">
        <f ca="1">IFERROR(VLOOKUP($H13, $B12:$F23, 2, FALSE),)</f>
        <v>0</v>
      </c>
      <c r="J13" s="25"/>
      <c r="K13" s="1">
        <f ca="1">IFERROR(VLOOKUP($H13, $B12:$F23, 3, FALSE),)</f>
        <v>0</v>
      </c>
      <c r="L13" s="1">
        <f ca="1">IFERROR(VLOOKUP($H13, $B12:$F23, 4, FALSE),)</f>
        <v>0</v>
      </c>
      <c r="M13" s="1">
        <f ca="1">IFERROR(VLOOKUP($H13, $B12:$F23, 5, FALSE),)</f>
        <v>0</v>
      </c>
    </row>
    <row r="14" spans="1:29" ht="12.75" x14ac:dyDescent="0.2">
      <c r="A14" s="1" t="str">
        <f ca="1">IFERROR(__xludf.DUMMYFUNCTION("query('2 Oswestry'!A:G, ""select G,B,C,D,E,F where G contains '"" &amp; A10 &amp; ""'"", 0)"),"U13G 100m")</f>
        <v>U13G 100m</v>
      </c>
      <c r="B14" s="1">
        <f ca="1">IFERROR(__xludf.DUMMYFUNCTION("""COMPUTED_VALUE"""),2)</f>
        <v>2</v>
      </c>
      <c r="C14" s="1" t="str">
        <f ca="1">IFERROR(__xludf.DUMMYFUNCTION("""COMPUTED_VALUE"""),"Hannah Newman")</f>
        <v>Hannah Newman</v>
      </c>
      <c r="D14" s="1" t="str">
        <f ca="1">IFERROR(__xludf.DUMMYFUNCTION("""COMPUTED_VALUE"""),"U13")</f>
        <v>U13</v>
      </c>
      <c r="E14" s="1" t="str">
        <f ca="1">IFERROR(__xludf.DUMMYFUNCTION("""COMPUTED_VALUE"""),"G")</f>
        <v>G</v>
      </c>
      <c r="F14" s="1" t="str">
        <f ca="1">IFERROR(__xludf.DUMMYFUNCTION("""COMPUTED_VALUE"""),"Oswestry Olympians")</f>
        <v>Oswestry Olympians</v>
      </c>
      <c r="G14" s="1">
        <v>3</v>
      </c>
      <c r="I14" s="2">
        <f ca="1">IFERROR(VLOOKUP($H14, $B12:$F23, 2, FALSE),)</f>
        <v>0</v>
      </c>
      <c r="J14" s="25"/>
      <c r="K14" s="1">
        <f ca="1">IFERROR(VLOOKUP($H14, $B12:$F23, 3, FALSE),)</f>
        <v>0</v>
      </c>
      <c r="L14" s="1">
        <f ca="1">IFERROR(VLOOKUP($H14, $B12:$F23, 4, FALSE),)</f>
        <v>0</v>
      </c>
      <c r="M14" s="1">
        <f ca="1">IFERROR(VLOOKUP($H14, $B12:$F23, 5, FALSE),)</f>
        <v>0</v>
      </c>
    </row>
    <row r="15" spans="1:29" ht="12.75" x14ac:dyDescent="0.2">
      <c r="A15" s="1" t="str">
        <f ca="1">IFERROR(__xludf.DUMMYFUNCTION("""COMPUTED_VALUE"""),"U13G 100m")</f>
        <v>U13G 100m</v>
      </c>
      <c r="B15" s="1">
        <f ca="1">IFERROR(__xludf.DUMMYFUNCTION("""COMPUTED_VALUE"""),22)</f>
        <v>22</v>
      </c>
      <c r="C15" s="1" t="str">
        <f ca="1">IFERROR(__xludf.DUMMYFUNCTION("""COMPUTED_VALUE"""),"Evie Baillie")</f>
        <v>Evie Baillie</v>
      </c>
      <c r="D15" s="1" t="str">
        <f ca="1">IFERROR(__xludf.DUMMYFUNCTION("""COMPUTED_VALUE"""),"U13")</f>
        <v>U13</v>
      </c>
      <c r="E15" s="1" t="str">
        <f ca="1">IFERROR(__xludf.DUMMYFUNCTION("""COMPUTED_VALUE"""),"G")</f>
        <v>G</v>
      </c>
      <c r="F15" s="1" t="str">
        <f ca="1">IFERROR(__xludf.DUMMYFUNCTION("""COMPUTED_VALUE"""),"Oswestry Olympians")</f>
        <v>Oswestry Olympians</v>
      </c>
      <c r="G15" s="1">
        <v>4</v>
      </c>
      <c r="I15" s="2">
        <f ca="1">IFERROR(VLOOKUP($H15, $B12:$F23, 2, FALSE),)</f>
        <v>0</v>
      </c>
      <c r="J15" s="25"/>
      <c r="K15" s="1">
        <f ca="1">IFERROR(VLOOKUP($H15, $B12:$F23, 3, FALSE),)</f>
        <v>0</v>
      </c>
      <c r="L15" s="1">
        <f ca="1">IFERROR(VLOOKUP($H15, $B12:$F23, 4, FALSE),)</f>
        <v>0</v>
      </c>
      <c r="M15" s="1">
        <f ca="1">IFERROR(VLOOKUP($H15, $B12:$F23, 5, FALSE),)</f>
        <v>0</v>
      </c>
    </row>
    <row r="16" spans="1:29" ht="12.75" x14ac:dyDescent="0.2">
      <c r="A16" s="1" t="str">
        <f ca="1">IFERROR(__xludf.DUMMYFUNCTION("query('3 Shrewsbury'!A:G, ""select G,B,C,D,E,F where G contains '"" &amp; A10 &amp; ""'"", 0)"),"U13G 100m")</f>
        <v>U13G 100m</v>
      </c>
      <c r="B16" s="1">
        <f ca="1">IFERROR(__xludf.DUMMYFUNCTION("""COMPUTED_VALUE"""),3)</f>
        <v>3</v>
      </c>
      <c r="C16" s="1" t="str">
        <f ca="1">IFERROR(__xludf.DUMMYFUNCTION("""COMPUTED_VALUE"""),"Ellie Robinson")</f>
        <v>Ellie Robinson</v>
      </c>
      <c r="D16" s="1" t="str">
        <f ca="1">IFERROR(__xludf.DUMMYFUNCTION("""COMPUTED_VALUE"""),"U13")</f>
        <v>U13</v>
      </c>
      <c r="E16" s="1" t="str">
        <f ca="1">IFERROR(__xludf.DUMMYFUNCTION("""COMPUTED_VALUE"""),"G")</f>
        <v>G</v>
      </c>
      <c r="F16" s="1" t="str">
        <f ca="1">IFERROR(__xludf.DUMMYFUNCTION("""COMPUTED_VALUE"""),"Shrewsbury AC")</f>
        <v>Shrewsbury AC</v>
      </c>
      <c r="G16" s="1">
        <v>5</v>
      </c>
      <c r="I16" s="2">
        <f ca="1">IFERROR(VLOOKUP($H16, $B12:$F23, 2, FALSE),)</f>
        <v>0</v>
      </c>
      <c r="J16" s="25"/>
      <c r="K16" s="1">
        <f ca="1">IFERROR(VLOOKUP($H16, $B12:$F23, 3, FALSE),)</f>
        <v>0</v>
      </c>
      <c r="L16" s="1">
        <f ca="1">IFERROR(VLOOKUP($H16, $B12:$F23, 4, FALSE),)</f>
        <v>0</v>
      </c>
      <c r="M16" s="1">
        <f ca="1">IFERROR(VLOOKUP($H16, $B12:$F23, 5, FALSE),)</f>
        <v>0</v>
      </c>
    </row>
    <row r="17" spans="1:29" ht="12.75" x14ac:dyDescent="0.2">
      <c r="A17" s="1" t="str">
        <f ca="1">IFERROR(__xludf.DUMMYFUNCTION("""COMPUTED_VALUE"""),"U13G 100m")</f>
        <v>U13G 100m</v>
      </c>
      <c r="B17" s="1">
        <f ca="1">IFERROR(__xludf.DUMMYFUNCTION("""COMPUTED_VALUE"""),33)</f>
        <v>33</v>
      </c>
      <c r="C17" s="1" t="str">
        <f ca="1">IFERROR(__xludf.DUMMYFUNCTION("""COMPUTED_VALUE"""),"Grace Kinsey")</f>
        <v>Grace Kinsey</v>
      </c>
      <c r="D17" s="1" t="str">
        <f ca="1">IFERROR(__xludf.DUMMYFUNCTION("""COMPUTED_VALUE"""),"U13")</f>
        <v>U13</v>
      </c>
      <c r="E17" s="1" t="str">
        <f ca="1">IFERROR(__xludf.DUMMYFUNCTION("""COMPUTED_VALUE"""),"G")</f>
        <v>G</v>
      </c>
      <c r="F17" s="1" t="str">
        <f ca="1">IFERROR(__xludf.DUMMYFUNCTION("""COMPUTED_VALUE"""),"Shrewsbury AC")</f>
        <v>Shrewsbury AC</v>
      </c>
      <c r="G17" s="1">
        <v>6</v>
      </c>
      <c r="I17" s="2">
        <f ca="1">IFERROR(VLOOKUP($H17, $B12:$F23, 2, FALSE),)</f>
        <v>0</v>
      </c>
      <c r="J17" s="25"/>
      <c r="K17" s="1">
        <f ca="1">IFERROR(VLOOKUP($H17, $B12:$F23, 3, FALSE),)</f>
        <v>0</v>
      </c>
      <c r="L17" s="1">
        <f ca="1">IFERROR(VLOOKUP($H17, $B12:$F23, 4, FALSE),)</f>
        <v>0</v>
      </c>
      <c r="M17" s="1">
        <f ca="1">IFERROR(VLOOKUP($H17, $B12:$F23, 5, FALSE),)</f>
        <v>0</v>
      </c>
    </row>
    <row r="18" spans="1:29" ht="12.75" x14ac:dyDescent="0.2">
      <c r="A18" s="1" t="str">
        <f ca="1">IFERROR(__xludf.DUMMYFUNCTION("query('4 Telford'!A:G, ""select G,B,C,D,E,F where G contains '"" &amp; A10 &amp; ""'"", 0)"),"U13G 100m")</f>
        <v>U13G 100m</v>
      </c>
      <c r="B18" s="1">
        <f ca="1">IFERROR(__xludf.DUMMYFUNCTION("""COMPUTED_VALUE"""),4)</f>
        <v>4</v>
      </c>
      <c r="C18" s="1" t="str">
        <f ca="1">IFERROR(__xludf.DUMMYFUNCTION("""COMPUTED_VALUE"""),"Keziah Bekoe")</f>
        <v>Keziah Bekoe</v>
      </c>
      <c r="D18" s="1" t="str">
        <f ca="1">IFERROR(__xludf.DUMMYFUNCTION("""COMPUTED_VALUE"""),"U13")</f>
        <v>U13</v>
      </c>
      <c r="E18" s="1" t="str">
        <f ca="1">IFERROR(__xludf.DUMMYFUNCTION("""COMPUTED_VALUE"""),"G")</f>
        <v>G</v>
      </c>
      <c r="F18" s="1" t="str">
        <f ca="1">IFERROR(__xludf.DUMMYFUNCTION("""COMPUTED_VALUE"""),"Telford AC")</f>
        <v>Telford AC</v>
      </c>
      <c r="G18" s="1">
        <v>7</v>
      </c>
      <c r="I18" s="2">
        <f ca="1">IFERROR(VLOOKUP($H18, $B12:$F23, 2, FALSE),)</f>
        <v>0</v>
      </c>
      <c r="J18" s="25"/>
      <c r="K18" s="1">
        <f ca="1">IFERROR(VLOOKUP($H18, $B12:$F23, 3, FALSE),)</f>
        <v>0</v>
      </c>
      <c r="L18" s="1">
        <f ca="1">IFERROR(VLOOKUP($H18, $B12:$F23, 4, FALSE),)</f>
        <v>0</v>
      </c>
      <c r="M18" s="1">
        <f ca="1">IFERROR(VLOOKUP($H18, $B12:$F23, 5, FALSE),)</f>
        <v>0</v>
      </c>
    </row>
    <row r="19" spans="1:29" ht="12.75" x14ac:dyDescent="0.2">
      <c r="A19" s="1" t="str">
        <f ca="1">IFERROR(__xludf.DUMMYFUNCTION("""COMPUTED_VALUE"""),"U13G 100m")</f>
        <v>U13G 100m</v>
      </c>
      <c r="B19" s="1">
        <f ca="1">IFERROR(__xludf.DUMMYFUNCTION("""COMPUTED_VALUE"""),44)</f>
        <v>44</v>
      </c>
      <c r="C19" s="1" t="str">
        <f ca="1">IFERROR(__xludf.DUMMYFUNCTION("""COMPUTED_VALUE"""),"Harriett Anslow")</f>
        <v>Harriett Anslow</v>
      </c>
      <c r="D19" s="1" t="str">
        <f ca="1">IFERROR(__xludf.DUMMYFUNCTION("""COMPUTED_VALUE"""),"U13")</f>
        <v>U13</v>
      </c>
      <c r="E19" s="1" t="str">
        <f ca="1">IFERROR(__xludf.DUMMYFUNCTION("""COMPUTED_VALUE"""),"G")</f>
        <v>G</v>
      </c>
      <c r="F19" s="1" t="str">
        <f ca="1">IFERROR(__xludf.DUMMYFUNCTION("""COMPUTED_VALUE"""),"Telford AC")</f>
        <v>Telford AC</v>
      </c>
      <c r="G19" s="1">
        <v>8</v>
      </c>
      <c r="I19" s="2">
        <f ca="1">IFERROR(VLOOKUP($H19, $B12:$F23, 2, FALSE),)</f>
        <v>0</v>
      </c>
      <c r="J19" s="25"/>
      <c r="K19" s="1">
        <f ca="1">IFERROR(VLOOKUP($H19, $B12:$F23, 3, FALSE),)</f>
        <v>0</v>
      </c>
      <c r="L19" s="1">
        <f ca="1">IFERROR(VLOOKUP($H19, $B12:$F23, 4, FALSE),)</f>
        <v>0</v>
      </c>
      <c r="M19" s="1">
        <f ca="1">IFERROR(VLOOKUP($H19, $B12:$F23, 5, FALSE),)</f>
        <v>0</v>
      </c>
    </row>
    <row r="20" spans="1:29" ht="12.75" x14ac:dyDescent="0.2">
      <c r="A20" s="1" t="str">
        <f ca="1">IFERROR(__xludf.DUMMYFUNCTION("query('5 Wenlock'!A:G, ""select G,B,C,D,E,F where G contains '"" &amp; A10 &amp; ""'"", 0)"),"U13G 100m")</f>
        <v>U13G 100m</v>
      </c>
      <c r="B20" s="1">
        <f ca="1">IFERROR(__xludf.DUMMYFUNCTION("""COMPUTED_VALUE"""),5)</f>
        <v>5</v>
      </c>
      <c r="C20" s="1" t="str">
        <f ca="1">IFERROR(__xludf.DUMMYFUNCTION("""COMPUTED_VALUE"""),"Grace Buckley")</f>
        <v>Grace Buckley</v>
      </c>
      <c r="D20" s="1" t="str">
        <f ca="1">IFERROR(__xludf.DUMMYFUNCTION("""COMPUTED_VALUE"""),"U13")</f>
        <v>U13</v>
      </c>
      <c r="E20" s="1" t="str">
        <f ca="1">IFERROR(__xludf.DUMMYFUNCTION("""COMPUTED_VALUE"""),"G")</f>
        <v>G</v>
      </c>
      <c r="F20" s="1" t="str">
        <f ca="1">IFERROR(__xludf.DUMMYFUNCTION("""COMPUTED_VALUE"""),"Wenlock Olympians")</f>
        <v>Wenlock Olympians</v>
      </c>
      <c r="G20" s="1">
        <v>9</v>
      </c>
      <c r="I20" s="2">
        <f ca="1">IFERROR(VLOOKUP($H20, $B12:$F23, 2, FALSE),)</f>
        <v>0</v>
      </c>
      <c r="J20" s="25"/>
      <c r="K20" s="1">
        <f ca="1">IFERROR(VLOOKUP($H20, $B12:$F23, 3, FALSE),)</f>
        <v>0</v>
      </c>
      <c r="L20" s="1">
        <f ca="1">IFERROR(VLOOKUP($H20, $B12:$F23, 4, FALSE),)</f>
        <v>0</v>
      </c>
      <c r="M20" s="1">
        <f ca="1">IFERROR(VLOOKUP($H20, $B12:$F23, 5, FALSE),)</f>
        <v>0</v>
      </c>
    </row>
    <row r="21" spans="1:29" ht="12.75" x14ac:dyDescent="0.2">
      <c r="A21" s="1" t="str">
        <f ca="1">IFERROR(__xludf.DUMMYFUNCTION("""COMPUTED_VALUE"""),"U13G 100m")</f>
        <v>U13G 100m</v>
      </c>
      <c r="B21" s="1">
        <f ca="1">IFERROR(__xludf.DUMMYFUNCTION("""COMPUTED_VALUE"""),55)</f>
        <v>55</v>
      </c>
      <c r="C21" s="1"/>
      <c r="D21" s="1" t="str">
        <f ca="1">IFERROR(__xludf.DUMMYFUNCTION("""COMPUTED_VALUE"""),"U13")</f>
        <v>U13</v>
      </c>
      <c r="E21" s="1" t="str">
        <f ca="1">IFERROR(__xludf.DUMMYFUNCTION("""COMPUTED_VALUE"""),"G")</f>
        <v>G</v>
      </c>
      <c r="F21" s="1" t="str">
        <f ca="1">IFERROR(__xludf.DUMMYFUNCTION("""COMPUTED_VALUE"""),"Wenlock Olympians")</f>
        <v>Wenlock Olympians</v>
      </c>
      <c r="G21" s="1">
        <v>10</v>
      </c>
      <c r="I21" s="2">
        <f ca="1">IFERROR(VLOOKUP($H21, $B12:$F23, 2, FALSE),)</f>
        <v>0</v>
      </c>
      <c r="J21" s="25"/>
      <c r="K21" s="1">
        <f ca="1">IFERROR(VLOOKUP($H21, $B12:$F23, 3, FALSE),)</f>
        <v>0</v>
      </c>
      <c r="L21" s="1">
        <f ca="1">IFERROR(VLOOKUP($H21, $B12:$F23, 4, FALSE),)</f>
        <v>0</v>
      </c>
      <c r="M21" s="1">
        <f ca="1">IFERROR(VLOOKUP($H21, $B12:$F23, 5, FALSE),)</f>
        <v>0</v>
      </c>
    </row>
    <row r="22" spans="1:29" ht="12.75" x14ac:dyDescent="0.2">
      <c r="A22" s="1" t="str">
        <f ca="1">IFERROR(__xludf.DUMMYFUNCTION("query('6 Maldwyn'!A:G, ""select G,B,C,D,E,F where G contains '"" &amp; A10 &amp; ""'"", 0)"),"U13G 100m")</f>
        <v>U13G 100m</v>
      </c>
      <c r="B22" s="1">
        <f ca="1">IFERROR(__xludf.DUMMYFUNCTION("""COMPUTED_VALUE"""),6)</f>
        <v>6</v>
      </c>
      <c r="C22" s="1"/>
      <c r="D22" s="1" t="str">
        <f ca="1">IFERROR(__xludf.DUMMYFUNCTION("""COMPUTED_VALUE"""),"U13")</f>
        <v>U13</v>
      </c>
      <c r="E22" s="1" t="str">
        <f ca="1">IFERROR(__xludf.DUMMYFUNCTION("""COMPUTED_VALUE"""),"G")</f>
        <v>G</v>
      </c>
      <c r="F22" s="1" t="str">
        <f ca="1">IFERROR(__xludf.DUMMYFUNCTION("""COMPUTED_VALUE"""),"Maldwyn Harriers")</f>
        <v>Maldwyn Harriers</v>
      </c>
      <c r="G22" s="1">
        <v>11</v>
      </c>
      <c r="I22" s="2">
        <f ca="1">IFERROR(VLOOKUP($H22, $B12:$F23, 2, FALSE),)</f>
        <v>0</v>
      </c>
      <c r="J22" s="25"/>
      <c r="K22" s="1">
        <f ca="1">IFERROR(VLOOKUP($H22, $B12:$F23, 3, FALSE),)</f>
        <v>0</v>
      </c>
      <c r="L22" s="1">
        <f ca="1">IFERROR(VLOOKUP($H22, $B12:$F23, 4, FALSE),)</f>
        <v>0</v>
      </c>
      <c r="M22" s="1">
        <f ca="1">IFERROR(VLOOKUP($H22, $B12:$F23, 5, FALSE),)</f>
        <v>0</v>
      </c>
    </row>
    <row r="23" spans="1:29" ht="12.75" x14ac:dyDescent="0.2">
      <c r="A23" s="1" t="str">
        <f ca="1">IFERROR(__xludf.DUMMYFUNCTION("""COMPUTED_VALUE"""),"U13G 100m")</f>
        <v>U13G 100m</v>
      </c>
      <c r="B23" s="1">
        <f ca="1">IFERROR(__xludf.DUMMYFUNCTION("""COMPUTED_VALUE"""),66)</f>
        <v>66</v>
      </c>
      <c r="C23" s="1"/>
      <c r="D23" s="1" t="str">
        <f ca="1">IFERROR(__xludf.DUMMYFUNCTION("""COMPUTED_VALUE"""),"U13")</f>
        <v>U13</v>
      </c>
      <c r="E23" s="1" t="str">
        <f ca="1">IFERROR(__xludf.DUMMYFUNCTION("""COMPUTED_VALUE"""),"G")</f>
        <v>G</v>
      </c>
      <c r="F23" s="1" t="str">
        <f ca="1">IFERROR(__xludf.DUMMYFUNCTION("""COMPUTED_VALUE"""),"Maldwyn Harriers")</f>
        <v>Maldwyn Harriers</v>
      </c>
      <c r="G23" s="1">
        <v>12</v>
      </c>
      <c r="I23" s="2">
        <f ca="1">IFERROR(VLOOKUP($H23, $B12:$F23, 2, FALSE),)</f>
        <v>0</v>
      </c>
      <c r="J23" s="25"/>
      <c r="K23" s="1">
        <f ca="1">IFERROR(VLOOKUP($H23, $B12:$F23, 3, FALSE),)</f>
        <v>0</v>
      </c>
      <c r="L23" s="1">
        <f ca="1">IFERROR(VLOOKUP($H23, $B12:$F23, 4, FALSE),)</f>
        <v>0</v>
      </c>
      <c r="M23" s="1">
        <f ca="1">IFERROR(VLOOKUP($H23, $B12:$F23, 5, FALSE),)</f>
        <v>0</v>
      </c>
    </row>
    <row r="24" spans="1:29" ht="12.75" x14ac:dyDescent="0.2">
      <c r="I24" s="2"/>
      <c r="J24" s="25"/>
    </row>
    <row r="25" spans="1:29" ht="12.75" x14ac:dyDescent="0.2">
      <c r="A25" s="2" t="e">
        <f>Results!#REF!</f>
        <v>#REF!</v>
      </c>
      <c r="B25" s="2"/>
      <c r="C25" s="2"/>
      <c r="D25" s="2"/>
      <c r="E25" s="2"/>
      <c r="F25" s="2"/>
      <c r="G25" s="2" t="e">
        <f>A25</f>
        <v>#REF!</v>
      </c>
      <c r="H25" s="2" t="s">
        <v>233</v>
      </c>
      <c r="I25" s="2" t="s">
        <v>242</v>
      </c>
      <c r="J25" s="2" t="e">
        <f>#REF!</f>
        <v>#REF!</v>
      </c>
      <c r="K25" s="2"/>
      <c r="L25" s="2"/>
      <c r="M25" s="2" t="e">
        <f>G25</f>
        <v>#REF!</v>
      </c>
      <c r="N25" s="2"/>
    </row>
    <row r="26" spans="1:29" ht="17.25" x14ac:dyDescent="0.4">
      <c r="A26" s="37" t="str">
        <f ca="1">IFERROR(__xludf.DUMMYFUNCTION("query('1 Wrekin'!A:G, ""select G,B,C,D,E,F where G contains '"" &amp; A25 &amp; ""'"", 1)"),"")</f>
        <v/>
      </c>
      <c r="B26" s="2" t="str">
        <f ca="1">IFERROR(__xludf.DUMMYFUNCTION("""COMPUTED_VALUE"""),"Number")</f>
        <v>Number</v>
      </c>
      <c r="C26" s="2" t="str">
        <f ca="1">IFERROR(__xludf.DUMMYFUNCTION("""COMPUTED_VALUE"""),"Full Name")</f>
        <v>Full Name</v>
      </c>
      <c r="D26" s="2" t="str">
        <f ca="1">IFERROR(__xludf.DUMMYFUNCTION("""COMPUTED_VALUE"""),"Age Group")</f>
        <v>Age Group</v>
      </c>
      <c r="E26" s="2" t="str">
        <f ca="1">IFERROR(__xludf.DUMMYFUNCTION("""COMPUTED_VALUE"""),"Gender")</f>
        <v>Gender</v>
      </c>
      <c r="F26" s="2" t="str">
        <f ca="1">IFERROR(__xludf.DUMMYFUNCTION("""COMPUTED_VALUE"""),"Club")</f>
        <v>Club</v>
      </c>
      <c r="G26" s="2" t="s">
        <v>243</v>
      </c>
      <c r="H26" s="2" t="s">
        <v>41</v>
      </c>
      <c r="I26" s="2" t="s">
        <v>231</v>
      </c>
      <c r="J26" s="25" t="s">
        <v>244</v>
      </c>
      <c r="K26" s="2" t="s">
        <v>232</v>
      </c>
      <c r="L26" s="2" t="s">
        <v>44</v>
      </c>
      <c r="M26" s="2" t="s">
        <v>45</v>
      </c>
      <c r="N26" s="2" t="s">
        <v>234</v>
      </c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ht="12.75" x14ac:dyDescent="0.2">
      <c r="A27" s="1" t="str">
        <f ca="1">IFERROR(__xludf.DUMMYFUNCTION("""COMPUTED_VALUE"""),"U13G 100m")</f>
        <v>U13G 100m</v>
      </c>
      <c r="B27" s="1">
        <f ca="1">IFERROR(__xludf.DUMMYFUNCTION("""COMPUTED_VALUE"""),1)</f>
        <v>1</v>
      </c>
      <c r="C27" s="1" t="str">
        <f ca="1">IFERROR(__xludf.DUMMYFUNCTION("""COMPUTED_VALUE"""),"Rhona Davey Aitken")</f>
        <v>Rhona Davey Aitken</v>
      </c>
      <c r="D27" s="1" t="str">
        <f ca="1">IFERROR(__xludf.DUMMYFUNCTION("""COMPUTED_VALUE"""),"U13")</f>
        <v>U13</v>
      </c>
      <c r="E27" s="1" t="str">
        <f ca="1">IFERROR(__xludf.DUMMYFUNCTION("""COMPUTED_VALUE"""),"G")</f>
        <v>G</v>
      </c>
      <c r="F27" s="1" t="str">
        <f ca="1">IFERROR(__xludf.DUMMYFUNCTION("""COMPUTED_VALUE"""),"Wrekin Harriers")</f>
        <v>Wrekin Harriers</v>
      </c>
      <c r="G27" s="1">
        <v>1</v>
      </c>
      <c r="I27" s="2">
        <f ca="1">IFERROR(VLOOKUP($H27, $B27:$F38, 2, FALSE),)</f>
        <v>0</v>
      </c>
      <c r="J27" s="25"/>
      <c r="K27" s="1">
        <f ca="1">IFERROR(VLOOKUP($H27, $B27:$F38, 3, FALSE),)</f>
        <v>0</v>
      </c>
      <c r="L27" s="1">
        <f ca="1">IFERROR(VLOOKUP($H27, $B27:$F38, 4, FALSE),)</f>
        <v>0</v>
      </c>
      <c r="M27" s="1">
        <f ca="1">IFERROR(VLOOKUP($H27, $B27:$F38, 5, FALSE),)</f>
        <v>0</v>
      </c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29" ht="12.75" x14ac:dyDescent="0.2">
      <c r="A28" s="1" t="str">
        <f ca="1">IFERROR(__xludf.DUMMYFUNCTION("""COMPUTED_VALUE"""),"U13G 100m")</f>
        <v>U13G 100m</v>
      </c>
      <c r="B28" s="1">
        <f ca="1">IFERROR(__xludf.DUMMYFUNCTION("""COMPUTED_VALUE"""),11)</f>
        <v>11</v>
      </c>
      <c r="C28" s="1" t="str">
        <f ca="1">IFERROR(__xludf.DUMMYFUNCTION("""COMPUTED_VALUE"""),"Summer Hesbrook")</f>
        <v>Summer Hesbrook</v>
      </c>
      <c r="D28" s="1" t="str">
        <f ca="1">IFERROR(__xludf.DUMMYFUNCTION("""COMPUTED_VALUE"""),"U13")</f>
        <v>U13</v>
      </c>
      <c r="E28" s="1" t="str">
        <f ca="1">IFERROR(__xludf.DUMMYFUNCTION("""COMPUTED_VALUE"""),"G")</f>
        <v>G</v>
      </c>
      <c r="F28" s="1" t="str">
        <f ca="1">IFERROR(__xludf.DUMMYFUNCTION("""COMPUTED_VALUE"""),"Wrekin Harriers")</f>
        <v>Wrekin Harriers</v>
      </c>
      <c r="G28" s="1">
        <v>2</v>
      </c>
      <c r="I28" s="2">
        <f ca="1">IFERROR(VLOOKUP($H28, $B27:$F38, 2, FALSE),)</f>
        <v>0</v>
      </c>
      <c r="J28" s="25"/>
      <c r="K28" s="1">
        <f ca="1">IFERROR(VLOOKUP($H28, $B27:$F38, 3, FALSE),)</f>
        <v>0</v>
      </c>
      <c r="L28" s="1">
        <f ca="1">IFERROR(VLOOKUP($H28, $B27:$F38, 4, FALSE),)</f>
        <v>0</v>
      </c>
      <c r="M28" s="1">
        <f ca="1">IFERROR(VLOOKUP($H28, $B27:$F38, 5, FALSE),)</f>
        <v>0</v>
      </c>
    </row>
    <row r="29" spans="1:29" ht="12.75" x14ac:dyDescent="0.2">
      <c r="A29" s="1" t="str">
        <f ca="1">IFERROR(__xludf.DUMMYFUNCTION("query('2 Oswestry'!A:G, ""select G,B,C,D,E,F where G contains '"" &amp; A25 &amp; ""'"", 0)"),"U13G 100m")</f>
        <v>U13G 100m</v>
      </c>
      <c r="B29" s="1">
        <f ca="1">IFERROR(__xludf.DUMMYFUNCTION("""COMPUTED_VALUE"""),2)</f>
        <v>2</v>
      </c>
      <c r="C29" s="1" t="str">
        <f ca="1">IFERROR(__xludf.DUMMYFUNCTION("""COMPUTED_VALUE"""),"Hannah Newman")</f>
        <v>Hannah Newman</v>
      </c>
      <c r="D29" s="1" t="str">
        <f ca="1">IFERROR(__xludf.DUMMYFUNCTION("""COMPUTED_VALUE"""),"U13")</f>
        <v>U13</v>
      </c>
      <c r="E29" s="1" t="str">
        <f ca="1">IFERROR(__xludf.DUMMYFUNCTION("""COMPUTED_VALUE"""),"G")</f>
        <v>G</v>
      </c>
      <c r="F29" s="1" t="str">
        <f ca="1">IFERROR(__xludf.DUMMYFUNCTION("""COMPUTED_VALUE"""),"Oswestry Olympians")</f>
        <v>Oswestry Olympians</v>
      </c>
      <c r="G29" s="1">
        <v>3</v>
      </c>
      <c r="I29" s="2">
        <f ca="1">IFERROR(VLOOKUP($H29, $B27:$F38, 2, FALSE),)</f>
        <v>0</v>
      </c>
      <c r="J29" s="25"/>
      <c r="K29" s="1">
        <f ca="1">IFERROR(VLOOKUP($H29, $B27:$F38, 3, FALSE),)</f>
        <v>0</v>
      </c>
      <c r="L29" s="1">
        <f ca="1">IFERROR(VLOOKUP($H29, $B27:$F38, 4, FALSE),)</f>
        <v>0</v>
      </c>
      <c r="M29" s="1">
        <f ca="1">IFERROR(VLOOKUP($H29, $B27:$F38, 5, FALSE),)</f>
        <v>0</v>
      </c>
    </row>
    <row r="30" spans="1:29" ht="12.75" x14ac:dyDescent="0.2">
      <c r="A30" s="1" t="str">
        <f ca="1">IFERROR(__xludf.DUMMYFUNCTION("""COMPUTED_VALUE"""),"U13G 100m")</f>
        <v>U13G 100m</v>
      </c>
      <c r="B30" s="1">
        <f ca="1">IFERROR(__xludf.DUMMYFUNCTION("""COMPUTED_VALUE"""),22)</f>
        <v>22</v>
      </c>
      <c r="C30" s="1" t="str">
        <f ca="1">IFERROR(__xludf.DUMMYFUNCTION("""COMPUTED_VALUE"""),"Evie Baillie")</f>
        <v>Evie Baillie</v>
      </c>
      <c r="D30" s="1" t="str">
        <f ca="1">IFERROR(__xludf.DUMMYFUNCTION("""COMPUTED_VALUE"""),"U13")</f>
        <v>U13</v>
      </c>
      <c r="E30" s="1" t="str">
        <f ca="1">IFERROR(__xludf.DUMMYFUNCTION("""COMPUTED_VALUE"""),"G")</f>
        <v>G</v>
      </c>
      <c r="F30" s="1" t="str">
        <f ca="1">IFERROR(__xludf.DUMMYFUNCTION("""COMPUTED_VALUE"""),"Oswestry Olympians")</f>
        <v>Oswestry Olympians</v>
      </c>
      <c r="G30" s="1">
        <v>4</v>
      </c>
      <c r="I30" s="2">
        <f ca="1">IFERROR(VLOOKUP($H30, $B27:$F38, 2, FALSE),)</f>
        <v>0</v>
      </c>
      <c r="J30" s="25"/>
      <c r="K30" s="1">
        <f ca="1">IFERROR(VLOOKUP($H30, $B27:$F38, 3, FALSE),)</f>
        <v>0</v>
      </c>
      <c r="L30" s="1">
        <f ca="1">IFERROR(VLOOKUP($H30, $B27:$F38, 4, FALSE),)</f>
        <v>0</v>
      </c>
      <c r="M30" s="1">
        <f ca="1">IFERROR(VLOOKUP($H30, $B27:$F38, 5, FALSE),)</f>
        <v>0</v>
      </c>
    </row>
    <row r="31" spans="1:29" ht="12.75" x14ac:dyDescent="0.2">
      <c r="A31" s="1" t="str">
        <f ca="1">IFERROR(__xludf.DUMMYFUNCTION("query('3 Shrewsbury'!A:G, ""select G,B,C,D,E,F where G contains '"" &amp; A25 &amp; ""'"", 0)"),"U13G 100m")</f>
        <v>U13G 100m</v>
      </c>
      <c r="B31" s="1">
        <f ca="1">IFERROR(__xludf.DUMMYFUNCTION("""COMPUTED_VALUE"""),3)</f>
        <v>3</v>
      </c>
      <c r="C31" s="1" t="str">
        <f ca="1">IFERROR(__xludf.DUMMYFUNCTION("""COMPUTED_VALUE"""),"Ellie Robinson")</f>
        <v>Ellie Robinson</v>
      </c>
      <c r="D31" s="1" t="str">
        <f ca="1">IFERROR(__xludf.DUMMYFUNCTION("""COMPUTED_VALUE"""),"U13")</f>
        <v>U13</v>
      </c>
      <c r="E31" s="1" t="str">
        <f ca="1">IFERROR(__xludf.DUMMYFUNCTION("""COMPUTED_VALUE"""),"G")</f>
        <v>G</v>
      </c>
      <c r="F31" s="1" t="str">
        <f ca="1">IFERROR(__xludf.DUMMYFUNCTION("""COMPUTED_VALUE"""),"Shrewsbury AC")</f>
        <v>Shrewsbury AC</v>
      </c>
      <c r="G31" s="1">
        <v>5</v>
      </c>
      <c r="I31" s="2">
        <f ca="1">IFERROR(VLOOKUP($H31, $B27:$F38, 2, FALSE),)</f>
        <v>0</v>
      </c>
      <c r="J31" s="25"/>
      <c r="K31" s="1">
        <f ca="1">IFERROR(VLOOKUP($H31, $B27:$F38, 3, FALSE),)</f>
        <v>0</v>
      </c>
      <c r="L31" s="1">
        <f ca="1">IFERROR(VLOOKUP($H31, $B27:$F38, 4, FALSE),)</f>
        <v>0</v>
      </c>
      <c r="M31" s="1">
        <f ca="1">IFERROR(VLOOKUP($H31, $B27:$F38, 5, FALSE),)</f>
        <v>0</v>
      </c>
    </row>
    <row r="32" spans="1:29" ht="12.75" x14ac:dyDescent="0.2">
      <c r="A32" s="1" t="str">
        <f ca="1">IFERROR(__xludf.DUMMYFUNCTION("""COMPUTED_VALUE"""),"U13G 100m")</f>
        <v>U13G 100m</v>
      </c>
      <c r="B32" s="1">
        <f ca="1">IFERROR(__xludf.DUMMYFUNCTION("""COMPUTED_VALUE"""),33)</f>
        <v>33</v>
      </c>
      <c r="C32" s="1" t="str">
        <f ca="1">IFERROR(__xludf.DUMMYFUNCTION("""COMPUTED_VALUE"""),"Grace Kinsey")</f>
        <v>Grace Kinsey</v>
      </c>
      <c r="D32" s="1" t="str">
        <f ca="1">IFERROR(__xludf.DUMMYFUNCTION("""COMPUTED_VALUE"""),"U13")</f>
        <v>U13</v>
      </c>
      <c r="E32" s="1" t="str">
        <f ca="1">IFERROR(__xludf.DUMMYFUNCTION("""COMPUTED_VALUE"""),"G")</f>
        <v>G</v>
      </c>
      <c r="F32" s="1" t="str">
        <f ca="1">IFERROR(__xludf.DUMMYFUNCTION("""COMPUTED_VALUE"""),"Shrewsbury AC")</f>
        <v>Shrewsbury AC</v>
      </c>
      <c r="G32" s="1">
        <v>6</v>
      </c>
      <c r="I32" s="2">
        <f ca="1">IFERROR(VLOOKUP($H32, $B27:$F38, 2, FALSE),)</f>
        <v>0</v>
      </c>
      <c r="J32" s="25"/>
      <c r="K32" s="1">
        <f ca="1">IFERROR(VLOOKUP($H32, $B27:$F38, 3, FALSE),)</f>
        <v>0</v>
      </c>
      <c r="L32" s="1">
        <f ca="1">IFERROR(VLOOKUP($H32, $B27:$F38, 4, FALSE),)</f>
        <v>0</v>
      </c>
      <c r="M32" s="1">
        <f ca="1">IFERROR(VLOOKUP($H32, $B27:$F38, 5, FALSE),)</f>
        <v>0</v>
      </c>
    </row>
    <row r="33" spans="1:29" ht="12.75" x14ac:dyDescent="0.2">
      <c r="A33" s="1" t="str">
        <f ca="1">IFERROR(__xludf.DUMMYFUNCTION("query('4 Telford'!A:G, ""select G,B,C,D,E,F where G contains '"" &amp; A25 &amp; ""'"", 0)"),"U13G 100m")</f>
        <v>U13G 100m</v>
      </c>
      <c r="B33" s="1">
        <f ca="1">IFERROR(__xludf.DUMMYFUNCTION("""COMPUTED_VALUE"""),4)</f>
        <v>4</v>
      </c>
      <c r="C33" s="1" t="str">
        <f ca="1">IFERROR(__xludf.DUMMYFUNCTION("""COMPUTED_VALUE"""),"Keziah Bekoe")</f>
        <v>Keziah Bekoe</v>
      </c>
      <c r="D33" s="1" t="str">
        <f ca="1">IFERROR(__xludf.DUMMYFUNCTION("""COMPUTED_VALUE"""),"U13")</f>
        <v>U13</v>
      </c>
      <c r="E33" s="1" t="str">
        <f ca="1">IFERROR(__xludf.DUMMYFUNCTION("""COMPUTED_VALUE"""),"G")</f>
        <v>G</v>
      </c>
      <c r="F33" s="1" t="str">
        <f ca="1">IFERROR(__xludf.DUMMYFUNCTION("""COMPUTED_VALUE"""),"Telford AC")</f>
        <v>Telford AC</v>
      </c>
      <c r="G33" s="1">
        <v>7</v>
      </c>
      <c r="I33" s="2">
        <f ca="1">IFERROR(VLOOKUP($H33, $B27:$F38, 2, FALSE),)</f>
        <v>0</v>
      </c>
      <c r="J33" s="25"/>
      <c r="K33" s="1">
        <f ca="1">IFERROR(VLOOKUP($H33, $B27:$F38, 3, FALSE),)</f>
        <v>0</v>
      </c>
      <c r="L33" s="1">
        <f ca="1">IFERROR(VLOOKUP($H33, $B27:$F38, 4, FALSE),)</f>
        <v>0</v>
      </c>
      <c r="M33" s="1">
        <f ca="1">IFERROR(VLOOKUP($H33, $B27:$F38, 5, FALSE),)</f>
        <v>0</v>
      </c>
    </row>
    <row r="34" spans="1:29" ht="12.75" x14ac:dyDescent="0.2">
      <c r="A34" s="1" t="str">
        <f ca="1">IFERROR(__xludf.DUMMYFUNCTION("""COMPUTED_VALUE"""),"U13G 100m")</f>
        <v>U13G 100m</v>
      </c>
      <c r="B34" s="1">
        <f ca="1">IFERROR(__xludf.DUMMYFUNCTION("""COMPUTED_VALUE"""),44)</f>
        <v>44</v>
      </c>
      <c r="C34" s="1" t="str">
        <f ca="1">IFERROR(__xludf.DUMMYFUNCTION("""COMPUTED_VALUE"""),"Harriett Anslow")</f>
        <v>Harriett Anslow</v>
      </c>
      <c r="D34" s="1" t="str">
        <f ca="1">IFERROR(__xludf.DUMMYFUNCTION("""COMPUTED_VALUE"""),"U13")</f>
        <v>U13</v>
      </c>
      <c r="E34" s="1" t="str">
        <f ca="1">IFERROR(__xludf.DUMMYFUNCTION("""COMPUTED_VALUE"""),"G")</f>
        <v>G</v>
      </c>
      <c r="F34" s="1" t="str">
        <f ca="1">IFERROR(__xludf.DUMMYFUNCTION("""COMPUTED_VALUE"""),"Telford AC")</f>
        <v>Telford AC</v>
      </c>
      <c r="G34" s="1">
        <v>8</v>
      </c>
      <c r="I34" s="2">
        <f ca="1">IFERROR(VLOOKUP($H34, $B27:$F38, 2, FALSE),)</f>
        <v>0</v>
      </c>
      <c r="J34" s="25"/>
      <c r="K34" s="1">
        <f ca="1">IFERROR(VLOOKUP($H34, $B27:$F38, 3, FALSE),)</f>
        <v>0</v>
      </c>
      <c r="L34" s="1">
        <f ca="1">IFERROR(VLOOKUP($H34, $B27:$F38, 4, FALSE),)</f>
        <v>0</v>
      </c>
      <c r="M34" s="1">
        <f ca="1">IFERROR(VLOOKUP($H34, $B27:$F38, 5, FALSE),)</f>
        <v>0</v>
      </c>
    </row>
    <row r="35" spans="1:29" ht="12.75" x14ac:dyDescent="0.2">
      <c r="A35" s="1" t="str">
        <f ca="1">IFERROR(__xludf.DUMMYFUNCTION("query('5 Wenlock'!A:G, ""select G,B,C,D,E,F where G contains '"" &amp; A25 &amp; ""'"", 0)"),"U13G 100m")</f>
        <v>U13G 100m</v>
      </c>
      <c r="B35" s="1">
        <f ca="1">IFERROR(__xludf.DUMMYFUNCTION("""COMPUTED_VALUE"""),5)</f>
        <v>5</v>
      </c>
      <c r="C35" s="1" t="str">
        <f ca="1">IFERROR(__xludf.DUMMYFUNCTION("""COMPUTED_VALUE"""),"Grace Buckley")</f>
        <v>Grace Buckley</v>
      </c>
      <c r="D35" s="1" t="str">
        <f ca="1">IFERROR(__xludf.DUMMYFUNCTION("""COMPUTED_VALUE"""),"U13")</f>
        <v>U13</v>
      </c>
      <c r="E35" s="1" t="str">
        <f ca="1">IFERROR(__xludf.DUMMYFUNCTION("""COMPUTED_VALUE"""),"G")</f>
        <v>G</v>
      </c>
      <c r="F35" s="1" t="str">
        <f ca="1">IFERROR(__xludf.DUMMYFUNCTION("""COMPUTED_VALUE"""),"Wenlock Olympians")</f>
        <v>Wenlock Olympians</v>
      </c>
      <c r="G35" s="1">
        <v>9</v>
      </c>
      <c r="I35" s="2">
        <f ca="1">IFERROR(VLOOKUP($H35, $B27:$F38, 2, FALSE),)</f>
        <v>0</v>
      </c>
      <c r="J35" s="25"/>
      <c r="K35" s="1">
        <f ca="1">IFERROR(VLOOKUP($H35, $B27:$F38, 3, FALSE),)</f>
        <v>0</v>
      </c>
      <c r="L35" s="1">
        <f ca="1">IFERROR(VLOOKUP($H35, $B27:$F38, 4, FALSE),)</f>
        <v>0</v>
      </c>
      <c r="M35" s="1">
        <f ca="1">IFERROR(VLOOKUP($H35, $B27:$F38, 5, FALSE),)</f>
        <v>0</v>
      </c>
    </row>
    <row r="36" spans="1:29" ht="12.75" x14ac:dyDescent="0.2">
      <c r="A36" s="1" t="str">
        <f ca="1">IFERROR(__xludf.DUMMYFUNCTION("""COMPUTED_VALUE"""),"U13G 100m")</f>
        <v>U13G 100m</v>
      </c>
      <c r="B36" s="1">
        <f ca="1">IFERROR(__xludf.DUMMYFUNCTION("""COMPUTED_VALUE"""),55)</f>
        <v>55</v>
      </c>
      <c r="C36" s="1"/>
      <c r="D36" s="1" t="str">
        <f ca="1">IFERROR(__xludf.DUMMYFUNCTION("""COMPUTED_VALUE"""),"U13")</f>
        <v>U13</v>
      </c>
      <c r="E36" s="1" t="str">
        <f ca="1">IFERROR(__xludf.DUMMYFUNCTION("""COMPUTED_VALUE"""),"G")</f>
        <v>G</v>
      </c>
      <c r="F36" s="1" t="str">
        <f ca="1">IFERROR(__xludf.DUMMYFUNCTION("""COMPUTED_VALUE"""),"Wenlock Olympians")</f>
        <v>Wenlock Olympians</v>
      </c>
      <c r="G36" s="1">
        <v>10</v>
      </c>
      <c r="I36" s="2">
        <f ca="1">IFERROR(VLOOKUP($H36, $B27:$F38, 2, FALSE),)</f>
        <v>0</v>
      </c>
      <c r="J36" s="25"/>
      <c r="K36" s="1">
        <f ca="1">IFERROR(VLOOKUP($H36, $B27:$F38, 3, FALSE),)</f>
        <v>0</v>
      </c>
      <c r="L36" s="1">
        <f ca="1">IFERROR(VLOOKUP($H36, $B27:$F38, 4, FALSE),)</f>
        <v>0</v>
      </c>
      <c r="M36" s="1">
        <f ca="1">IFERROR(VLOOKUP($H36, $B27:$F38, 5, FALSE),)</f>
        <v>0</v>
      </c>
    </row>
    <row r="37" spans="1:29" ht="12.75" x14ac:dyDescent="0.2">
      <c r="A37" s="1" t="str">
        <f ca="1">IFERROR(__xludf.DUMMYFUNCTION("query('6 Maldwyn'!A:G, ""select G,B,C,D,E,F where G contains '"" &amp; A25 &amp; ""'"", 0)"),"U13G 100m")</f>
        <v>U13G 100m</v>
      </c>
      <c r="B37" s="1">
        <f ca="1">IFERROR(__xludf.DUMMYFUNCTION("""COMPUTED_VALUE"""),6)</f>
        <v>6</v>
      </c>
      <c r="C37" s="1"/>
      <c r="D37" s="1" t="str">
        <f ca="1">IFERROR(__xludf.DUMMYFUNCTION("""COMPUTED_VALUE"""),"U13")</f>
        <v>U13</v>
      </c>
      <c r="E37" s="1" t="str">
        <f ca="1">IFERROR(__xludf.DUMMYFUNCTION("""COMPUTED_VALUE"""),"G")</f>
        <v>G</v>
      </c>
      <c r="F37" s="1" t="str">
        <f ca="1">IFERROR(__xludf.DUMMYFUNCTION("""COMPUTED_VALUE"""),"Maldwyn Harriers")</f>
        <v>Maldwyn Harriers</v>
      </c>
      <c r="G37" s="1">
        <v>11</v>
      </c>
      <c r="I37" s="2">
        <f ca="1">IFERROR(VLOOKUP($H37, $B27:$F38, 2, FALSE),)</f>
        <v>0</v>
      </c>
      <c r="J37" s="25"/>
      <c r="K37" s="1">
        <f ca="1">IFERROR(VLOOKUP($H37, $B27:$F38, 3, FALSE),)</f>
        <v>0</v>
      </c>
      <c r="L37" s="1">
        <f ca="1">IFERROR(VLOOKUP($H37, $B27:$F38, 4, FALSE),)</f>
        <v>0</v>
      </c>
      <c r="M37" s="1">
        <f ca="1">IFERROR(VLOOKUP($H37, $B27:$F38, 5, FALSE),)</f>
        <v>0</v>
      </c>
    </row>
    <row r="38" spans="1:29" ht="12.75" x14ac:dyDescent="0.2">
      <c r="A38" s="1" t="str">
        <f ca="1">IFERROR(__xludf.DUMMYFUNCTION("""COMPUTED_VALUE"""),"U13G 100m")</f>
        <v>U13G 100m</v>
      </c>
      <c r="B38" s="1">
        <f ca="1">IFERROR(__xludf.DUMMYFUNCTION("""COMPUTED_VALUE"""),66)</f>
        <v>66</v>
      </c>
      <c r="C38" s="1"/>
      <c r="D38" s="1" t="str">
        <f ca="1">IFERROR(__xludf.DUMMYFUNCTION("""COMPUTED_VALUE"""),"U13")</f>
        <v>U13</v>
      </c>
      <c r="E38" s="1" t="str">
        <f ca="1">IFERROR(__xludf.DUMMYFUNCTION("""COMPUTED_VALUE"""),"G")</f>
        <v>G</v>
      </c>
      <c r="F38" s="1" t="str">
        <f ca="1">IFERROR(__xludf.DUMMYFUNCTION("""COMPUTED_VALUE"""),"Maldwyn Harriers")</f>
        <v>Maldwyn Harriers</v>
      </c>
      <c r="G38" s="1">
        <v>12</v>
      </c>
      <c r="I38" s="2">
        <f ca="1">IFERROR(VLOOKUP($H38, $B27:$F38, 2, FALSE),)</f>
        <v>0</v>
      </c>
      <c r="J38" s="25"/>
      <c r="K38" s="1">
        <f ca="1">IFERROR(VLOOKUP($H38, $B27:$F38, 3, FALSE),)</f>
        <v>0</v>
      </c>
      <c r="L38" s="1">
        <f ca="1">IFERROR(VLOOKUP($H38, $B27:$F38, 4, FALSE),)</f>
        <v>0</v>
      </c>
      <c r="M38" s="1">
        <f ca="1">IFERROR(VLOOKUP($H38, $B27:$F38, 5, FALSE),)</f>
        <v>0</v>
      </c>
    </row>
    <row r="39" spans="1:29" ht="12.75" x14ac:dyDescent="0.2">
      <c r="A39" s="32"/>
      <c r="B39" s="32"/>
      <c r="C39" s="32"/>
      <c r="D39" s="32"/>
      <c r="E39" s="32"/>
      <c r="F39" s="32"/>
      <c r="G39" s="32"/>
      <c r="H39" s="33"/>
      <c r="I39" s="34"/>
      <c r="J39" s="35"/>
      <c r="K39" s="33"/>
      <c r="L39" s="33"/>
      <c r="M39" s="33"/>
      <c r="N39" s="33"/>
    </row>
    <row r="40" spans="1:29" ht="12.75" x14ac:dyDescent="0.2">
      <c r="A40" s="2" t="e">
        <f>Results!#REF!</f>
        <v>#REF!</v>
      </c>
      <c r="B40" s="2"/>
      <c r="C40" s="2"/>
      <c r="D40" s="2"/>
      <c r="E40" s="2"/>
      <c r="F40" s="2"/>
      <c r="G40" s="2" t="e">
        <f>A40</f>
        <v>#REF!</v>
      </c>
      <c r="H40" s="2" t="s">
        <v>233</v>
      </c>
      <c r="I40" s="2" t="s">
        <v>242</v>
      </c>
      <c r="J40" s="2" t="e">
        <f>#REF!</f>
        <v>#REF!</v>
      </c>
      <c r="K40" s="2"/>
      <c r="L40" s="2"/>
      <c r="M40" s="2" t="e">
        <f>G40</f>
        <v>#REF!</v>
      </c>
      <c r="N40" s="2"/>
    </row>
    <row r="41" spans="1:29" ht="17.25" x14ac:dyDescent="0.4">
      <c r="A41" s="37" t="str">
        <f ca="1">IFERROR(__xludf.DUMMYFUNCTION("query('1 Wrekin'!A:G, ""select G,B,C,D,E,F where G contains '"" &amp; A40 &amp; ""'"", 1)"),"")</f>
        <v/>
      </c>
      <c r="B41" s="2" t="str">
        <f ca="1">IFERROR(__xludf.DUMMYFUNCTION("""COMPUTED_VALUE"""),"Number")</f>
        <v>Number</v>
      </c>
      <c r="C41" s="2" t="str">
        <f ca="1">IFERROR(__xludf.DUMMYFUNCTION("""COMPUTED_VALUE"""),"Full Name")</f>
        <v>Full Name</v>
      </c>
      <c r="D41" s="2" t="str">
        <f ca="1">IFERROR(__xludf.DUMMYFUNCTION("""COMPUTED_VALUE"""),"Age Group")</f>
        <v>Age Group</v>
      </c>
      <c r="E41" s="2" t="str">
        <f ca="1">IFERROR(__xludf.DUMMYFUNCTION("""COMPUTED_VALUE"""),"Gender")</f>
        <v>Gender</v>
      </c>
      <c r="F41" s="2" t="str">
        <f ca="1">IFERROR(__xludf.DUMMYFUNCTION("""COMPUTED_VALUE"""),"Club")</f>
        <v>Club</v>
      </c>
      <c r="G41" s="2" t="s">
        <v>243</v>
      </c>
      <c r="H41" s="2" t="s">
        <v>41</v>
      </c>
      <c r="I41" s="2" t="s">
        <v>231</v>
      </c>
      <c r="J41" s="25" t="s">
        <v>244</v>
      </c>
      <c r="K41" s="2" t="s">
        <v>232</v>
      </c>
      <c r="L41" s="2" t="s">
        <v>44</v>
      </c>
      <c r="M41" s="2" t="s">
        <v>45</v>
      </c>
      <c r="N41" s="2" t="s">
        <v>234</v>
      </c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</row>
    <row r="42" spans="1:29" ht="12.75" x14ac:dyDescent="0.2">
      <c r="A42" s="1" t="str">
        <f ca="1">IFERROR(__xludf.DUMMYFUNCTION("""COMPUTED_VALUE"""),"U13B 100m")</f>
        <v>U13B 100m</v>
      </c>
      <c r="B42" s="1">
        <f ca="1">IFERROR(__xludf.DUMMYFUNCTION("""COMPUTED_VALUE"""),1)</f>
        <v>1</v>
      </c>
      <c r="C42" s="1" t="str">
        <f ca="1">IFERROR(__xludf.DUMMYFUNCTION("""COMPUTED_VALUE"""),"Daniel Naylor")</f>
        <v>Daniel Naylor</v>
      </c>
      <c r="D42" s="1" t="str">
        <f ca="1">IFERROR(__xludf.DUMMYFUNCTION("""COMPUTED_VALUE"""),"U13")</f>
        <v>U13</v>
      </c>
      <c r="E42" s="1" t="str">
        <f ca="1">IFERROR(__xludf.DUMMYFUNCTION("""COMPUTED_VALUE"""),"B")</f>
        <v>B</v>
      </c>
      <c r="F42" s="1" t="str">
        <f ca="1">IFERROR(__xludf.DUMMYFUNCTION("""COMPUTED_VALUE"""),"Wrekin Harriers")</f>
        <v>Wrekin Harriers</v>
      </c>
      <c r="G42" s="1">
        <v>1</v>
      </c>
      <c r="I42" s="2">
        <f ca="1">IFERROR(VLOOKUP($H42, $B42:$F53, 2, FALSE),)</f>
        <v>0</v>
      </c>
      <c r="J42" s="25"/>
      <c r="K42" s="1">
        <f ca="1">IFERROR(VLOOKUP($H42, $B42:$F53, 3, FALSE),)</f>
        <v>0</v>
      </c>
      <c r="L42" s="1">
        <f ca="1">IFERROR(VLOOKUP($H42, $B42:$F53, 4, FALSE),)</f>
        <v>0</v>
      </c>
      <c r="M42" s="1">
        <f ca="1">IFERROR(VLOOKUP($H42, $B42:$F53, 5, FALSE),)</f>
        <v>0</v>
      </c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</row>
    <row r="43" spans="1:29" ht="12.75" x14ac:dyDescent="0.2">
      <c r="A43" s="1" t="str">
        <f ca="1">IFERROR(__xludf.DUMMYFUNCTION("""COMPUTED_VALUE"""),"U13B 100m")</f>
        <v>U13B 100m</v>
      </c>
      <c r="B43" s="1">
        <f ca="1">IFERROR(__xludf.DUMMYFUNCTION("""COMPUTED_VALUE"""),11)</f>
        <v>11</v>
      </c>
      <c r="C43" s="1" t="str">
        <f ca="1">IFERROR(__xludf.DUMMYFUNCTION("""COMPUTED_VALUE"""),"Monty Edge")</f>
        <v>Monty Edge</v>
      </c>
      <c r="D43" s="1" t="str">
        <f ca="1">IFERROR(__xludf.DUMMYFUNCTION("""COMPUTED_VALUE"""),"U13")</f>
        <v>U13</v>
      </c>
      <c r="E43" s="1" t="str">
        <f ca="1">IFERROR(__xludf.DUMMYFUNCTION("""COMPUTED_VALUE"""),"B")</f>
        <v>B</v>
      </c>
      <c r="F43" s="1" t="str">
        <f ca="1">IFERROR(__xludf.DUMMYFUNCTION("""COMPUTED_VALUE"""),"Wrekin Harriers")</f>
        <v>Wrekin Harriers</v>
      </c>
      <c r="G43" s="1">
        <v>2</v>
      </c>
      <c r="I43" s="2">
        <f ca="1">IFERROR(VLOOKUP($H43, $B42:$F53, 2, FALSE),)</f>
        <v>0</v>
      </c>
      <c r="J43" s="25"/>
      <c r="K43" s="1">
        <f ca="1">IFERROR(VLOOKUP($H43, $B42:$F53, 3, FALSE),)</f>
        <v>0</v>
      </c>
      <c r="L43" s="1">
        <f ca="1">IFERROR(VLOOKUP($H43, $B42:$F53, 4, FALSE),)</f>
        <v>0</v>
      </c>
      <c r="M43" s="1">
        <f ca="1">IFERROR(VLOOKUP($H43, $B42:$F53, 5, FALSE),)</f>
        <v>0</v>
      </c>
    </row>
    <row r="44" spans="1:29" ht="12.75" x14ac:dyDescent="0.2">
      <c r="A44" s="1" t="str">
        <f ca="1">IFERROR(__xludf.DUMMYFUNCTION("query('2 Oswestry'!A:G, ""select G,B,C,D,E,F where G contains '"" &amp; A40 &amp; ""'"", 0)"),"U13B 100m")</f>
        <v>U13B 100m</v>
      </c>
      <c r="B44" s="1">
        <f ca="1">IFERROR(__xludf.DUMMYFUNCTION("""COMPUTED_VALUE"""),2)</f>
        <v>2</v>
      </c>
      <c r="C44" s="1"/>
      <c r="D44" s="1" t="str">
        <f ca="1">IFERROR(__xludf.DUMMYFUNCTION("""COMPUTED_VALUE"""),"U13")</f>
        <v>U13</v>
      </c>
      <c r="E44" s="1" t="str">
        <f ca="1">IFERROR(__xludf.DUMMYFUNCTION("""COMPUTED_VALUE"""),"B")</f>
        <v>B</v>
      </c>
      <c r="F44" s="1" t="str">
        <f ca="1">IFERROR(__xludf.DUMMYFUNCTION("""COMPUTED_VALUE"""),"Oswestry Olympians")</f>
        <v>Oswestry Olympians</v>
      </c>
      <c r="G44" s="1">
        <v>3</v>
      </c>
      <c r="I44" s="2">
        <f ca="1">IFERROR(VLOOKUP($H44, $B42:$F53, 2, FALSE),)</f>
        <v>0</v>
      </c>
      <c r="J44" s="25"/>
      <c r="K44" s="1">
        <f ca="1">IFERROR(VLOOKUP($H44, $B42:$F53, 3, FALSE),)</f>
        <v>0</v>
      </c>
      <c r="L44" s="1">
        <f ca="1">IFERROR(VLOOKUP($H44, $B42:$F53, 4, FALSE),)</f>
        <v>0</v>
      </c>
      <c r="M44" s="1">
        <f ca="1">IFERROR(VLOOKUP($H44, $B42:$F53, 5, FALSE),)</f>
        <v>0</v>
      </c>
    </row>
    <row r="45" spans="1:29" ht="12.75" x14ac:dyDescent="0.2">
      <c r="A45" s="1" t="str">
        <f ca="1">IFERROR(__xludf.DUMMYFUNCTION("""COMPUTED_VALUE"""),"U13B 100m")</f>
        <v>U13B 100m</v>
      </c>
      <c r="B45" s="1">
        <f ca="1">IFERROR(__xludf.DUMMYFUNCTION("""COMPUTED_VALUE"""),22)</f>
        <v>22</v>
      </c>
      <c r="C45" s="1"/>
      <c r="D45" s="1" t="str">
        <f ca="1">IFERROR(__xludf.DUMMYFUNCTION("""COMPUTED_VALUE"""),"U13")</f>
        <v>U13</v>
      </c>
      <c r="E45" s="1" t="str">
        <f ca="1">IFERROR(__xludf.DUMMYFUNCTION("""COMPUTED_VALUE"""),"B")</f>
        <v>B</v>
      </c>
      <c r="F45" s="1" t="str">
        <f ca="1">IFERROR(__xludf.DUMMYFUNCTION("""COMPUTED_VALUE"""),"Oswestry Olympians")</f>
        <v>Oswestry Olympians</v>
      </c>
      <c r="G45" s="1">
        <v>4</v>
      </c>
      <c r="I45" s="2">
        <f ca="1">IFERROR(VLOOKUP($H45, $B42:$F53, 2, FALSE),)</f>
        <v>0</v>
      </c>
      <c r="J45" s="25"/>
      <c r="K45" s="1">
        <f ca="1">IFERROR(VLOOKUP($H45, $B42:$F53, 3, FALSE),)</f>
        <v>0</v>
      </c>
      <c r="L45" s="1">
        <f ca="1">IFERROR(VLOOKUP($H45, $B42:$F53, 4, FALSE),)</f>
        <v>0</v>
      </c>
      <c r="M45" s="1">
        <f ca="1">IFERROR(VLOOKUP($H45, $B42:$F53, 5, FALSE),)</f>
        <v>0</v>
      </c>
    </row>
    <row r="46" spans="1:29" ht="12.75" x14ac:dyDescent="0.2">
      <c r="A46" s="1" t="str">
        <f ca="1">IFERROR(__xludf.DUMMYFUNCTION("query('3 Shrewsbury'!A:G, ""select G,B,C,D,E,F where G contains '"" &amp; A40 &amp; ""'"", 0)"),"U13B 100m")</f>
        <v>U13B 100m</v>
      </c>
      <c r="B46" s="1">
        <f ca="1">IFERROR(__xludf.DUMMYFUNCTION("""COMPUTED_VALUE"""),3)</f>
        <v>3</v>
      </c>
      <c r="C46" s="1" t="str">
        <f ca="1">IFERROR(__xludf.DUMMYFUNCTION("""COMPUTED_VALUE"""),"Noah Wardle")</f>
        <v>Noah Wardle</v>
      </c>
      <c r="D46" s="1" t="str">
        <f ca="1">IFERROR(__xludf.DUMMYFUNCTION("""COMPUTED_VALUE"""),"U13")</f>
        <v>U13</v>
      </c>
      <c r="E46" s="1" t="str">
        <f ca="1">IFERROR(__xludf.DUMMYFUNCTION("""COMPUTED_VALUE"""),"B")</f>
        <v>B</v>
      </c>
      <c r="F46" s="1" t="str">
        <f ca="1">IFERROR(__xludf.DUMMYFUNCTION("""COMPUTED_VALUE"""),"Shrewsbury AC")</f>
        <v>Shrewsbury AC</v>
      </c>
      <c r="G46" s="1">
        <v>5</v>
      </c>
      <c r="I46" s="2">
        <f ca="1">IFERROR(VLOOKUP($H46, $B42:$F53, 2, FALSE),)</f>
        <v>0</v>
      </c>
      <c r="J46" s="25"/>
      <c r="K46" s="1">
        <f ca="1">IFERROR(VLOOKUP($H46, $B42:$F53, 3, FALSE),)</f>
        <v>0</v>
      </c>
      <c r="L46" s="1">
        <f ca="1">IFERROR(VLOOKUP($H46, $B42:$F53, 4, FALSE),)</f>
        <v>0</v>
      </c>
      <c r="M46" s="1">
        <f ca="1">IFERROR(VLOOKUP($H46, $B42:$F53, 5, FALSE),)</f>
        <v>0</v>
      </c>
    </row>
    <row r="47" spans="1:29" ht="12.75" x14ac:dyDescent="0.2">
      <c r="A47" s="1" t="str">
        <f ca="1">IFERROR(__xludf.DUMMYFUNCTION("""COMPUTED_VALUE"""),"U13B 100m")</f>
        <v>U13B 100m</v>
      </c>
      <c r="B47" s="1">
        <f ca="1">IFERROR(__xludf.DUMMYFUNCTION("""COMPUTED_VALUE"""),33)</f>
        <v>33</v>
      </c>
      <c r="C47" s="1" t="str">
        <f ca="1">IFERROR(__xludf.DUMMYFUNCTION("""COMPUTED_VALUE"""),"Ethan Duffner")</f>
        <v>Ethan Duffner</v>
      </c>
      <c r="D47" s="1" t="str">
        <f ca="1">IFERROR(__xludf.DUMMYFUNCTION("""COMPUTED_VALUE"""),"U13")</f>
        <v>U13</v>
      </c>
      <c r="E47" s="1" t="str">
        <f ca="1">IFERROR(__xludf.DUMMYFUNCTION("""COMPUTED_VALUE"""),"B")</f>
        <v>B</v>
      </c>
      <c r="F47" s="1" t="str">
        <f ca="1">IFERROR(__xludf.DUMMYFUNCTION("""COMPUTED_VALUE"""),"Shrewsbury AC")</f>
        <v>Shrewsbury AC</v>
      </c>
      <c r="G47" s="1">
        <v>6</v>
      </c>
      <c r="I47" s="2">
        <f ca="1">IFERROR(VLOOKUP($H47, $B42:$F53, 2, FALSE),)</f>
        <v>0</v>
      </c>
      <c r="J47" s="25"/>
      <c r="K47" s="1">
        <f ca="1">IFERROR(VLOOKUP($H47, $B42:$F53, 3, FALSE),)</f>
        <v>0</v>
      </c>
      <c r="L47" s="1">
        <f ca="1">IFERROR(VLOOKUP($H47, $B42:$F53, 4, FALSE),)</f>
        <v>0</v>
      </c>
      <c r="M47" s="1">
        <f ca="1">IFERROR(VLOOKUP($H47, $B42:$F53, 5, FALSE),)</f>
        <v>0</v>
      </c>
    </row>
    <row r="48" spans="1:29" ht="12.75" x14ac:dyDescent="0.2">
      <c r="A48" s="1" t="str">
        <f ca="1">IFERROR(__xludf.DUMMYFUNCTION("query('4 Telford'!A:G, ""select G,B,C,D,E,F where G contains '"" &amp; A40 &amp; ""'"", 0)"),"U13B 100m")</f>
        <v>U13B 100m</v>
      </c>
      <c r="B48" s="1">
        <f ca="1">IFERROR(__xludf.DUMMYFUNCTION("""COMPUTED_VALUE"""),4)</f>
        <v>4</v>
      </c>
      <c r="C48" s="1" t="str">
        <f ca="1">IFERROR(__xludf.DUMMYFUNCTION("""COMPUTED_VALUE"""),"Jack Hughes")</f>
        <v>Jack Hughes</v>
      </c>
      <c r="D48" s="1" t="str">
        <f ca="1">IFERROR(__xludf.DUMMYFUNCTION("""COMPUTED_VALUE"""),"U13")</f>
        <v>U13</v>
      </c>
      <c r="E48" s="1" t="str">
        <f ca="1">IFERROR(__xludf.DUMMYFUNCTION("""COMPUTED_VALUE"""),"B")</f>
        <v>B</v>
      </c>
      <c r="F48" s="1" t="str">
        <f ca="1">IFERROR(__xludf.DUMMYFUNCTION("""COMPUTED_VALUE"""),"Telford AC")</f>
        <v>Telford AC</v>
      </c>
      <c r="G48" s="1">
        <v>7</v>
      </c>
      <c r="I48" s="2">
        <f ca="1">IFERROR(VLOOKUP($H48, $B42:$F53, 2, FALSE),)</f>
        <v>0</v>
      </c>
      <c r="J48" s="25"/>
      <c r="K48" s="1">
        <f ca="1">IFERROR(VLOOKUP($H48, $B42:$F53, 3, FALSE),)</f>
        <v>0</v>
      </c>
      <c r="L48" s="1">
        <f ca="1">IFERROR(VLOOKUP($H48, $B42:$F53, 4, FALSE),)</f>
        <v>0</v>
      </c>
      <c r="M48" s="1">
        <f ca="1">IFERROR(VLOOKUP($H48, $B42:$F53, 5, FALSE),)</f>
        <v>0</v>
      </c>
    </row>
    <row r="49" spans="1:29" ht="12.75" x14ac:dyDescent="0.2">
      <c r="A49" s="1" t="str">
        <f ca="1">IFERROR(__xludf.DUMMYFUNCTION("""COMPUTED_VALUE"""),"U13B 100m")</f>
        <v>U13B 100m</v>
      </c>
      <c r="B49" s="1">
        <f ca="1">IFERROR(__xludf.DUMMYFUNCTION("""COMPUTED_VALUE"""),44)</f>
        <v>44</v>
      </c>
      <c r="C49" s="1" t="str">
        <f ca="1">IFERROR(__xludf.DUMMYFUNCTION("""COMPUTED_VALUE"""),"Cody Sandland")</f>
        <v>Cody Sandland</v>
      </c>
      <c r="D49" s="1" t="str">
        <f ca="1">IFERROR(__xludf.DUMMYFUNCTION("""COMPUTED_VALUE"""),"U13")</f>
        <v>U13</v>
      </c>
      <c r="E49" s="1" t="str">
        <f ca="1">IFERROR(__xludf.DUMMYFUNCTION("""COMPUTED_VALUE"""),"B")</f>
        <v>B</v>
      </c>
      <c r="F49" s="1" t="str">
        <f ca="1">IFERROR(__xludf.DUMMYFUNCTION("""COMPUTED_VALUE"""),"Telford AC")</f>
        <v>Telford AC</v>
      </c>
      <c r="G49" s="1">
        <v>8</v>
      </c>
      <c r="I49" s="2">
        <f ca="1">IFERROR(VLOOKUP($H49, $B42:$F53, 2, FALSE),)</f>
        <v>0</v>
      </c>
      <c r="J49" s="25"/>
      <c r="K49" s="1">
        <f ca="1">IFERROR(VLOOKUP($H49, $B42:$F53, 3, FALSE),)</f>
        <v>0</v>
      </c>
      <c r="L49" s="1">
        <f ca="1">IFERROR(VLOOKUP($H49, $B42:$F53, 4, FALSE),)</f>
        <v>0</v>
      </c>
      <c r="M49" s="1">
        <f ca="1">IFERROR(VLOOKUP($H49, $B42:$F53, 5, FALSE),)</f>
        <v>0</v>
      </c>
    </row>
    <row r="50" spans="1:29" ht="12.75" x14ac:dyDescent="0.2">
      <c r="A50" s="1" t="str">
        <f ca="1">IFERROR(__xludf.DUMMYFUNCTION("query('5 Wenlock'!A:G, ""select G,B,C,D,E,F where G contains '"" &amp; A40 &amp; ""'"", 0)"),"U13B 100m")</f>
        <v>U13B 100m</v>
      </c>
      <c r="B50" s="1">
        <f ca="1">IFERROR(__xludf.DUMMYFUNCTION("""COMPUTED_VALUE"""),5)</f>
        <v>5</v>
      </c>
      <c r="C50" s="1" t="str">
        <f ca="1">IFERROR(__xludf.DUMMYFUNCTION("""COMPUTED_VALUE"""),"Sion Williams")</f>
        <v>Sion Williams</v>
      </c>
      <c r="D50" s="1" t="str">
        <f ca="1">IFERROR(__xludf.DUMMYFUNCTION("""COMPUTED_VALUE"""),"U13")</f>
        <v>U13</v>
      </c>
      <c r="E50" s="1" t="str">
        <f ca="1">IFERROR(__xludf.DUMMYFUNCTION("""COMPUTED_VALUE"""),"B")</f>
        <v>B</v>
      </c>
      <c r="F50" s="1" t="str">
        <f ca="1">IFERROR(__xludf.DUMMYFUNCTION("""COMPUTED_VALUE"""),"Wenlock Olympians")</f>
        <v>Wenlock Olympians</v>
      </c>
      <c r="G50" s="1">
        <v>9</v>
      </c>
      <c r="I50" s="2">
        <f ca="1">IFERROR(VLOOKUP($H50, $B42:$F53, 2, FALSE),)</f>
        <v>0</v>
      </c>
      <c r="J50" s="25"/>
      <c r="K50" s="1">
        <f ca="1">IFERROR(VLOOKUP($H50, $B42:$F53, 3, FALSE),)</f>
        <v>0</v>
      </c>
      <c r="L50" s="1">
        <f ca="1">IFERROR(VLOOKUP($H50, $B42:$F53, 4, FALSE),)</f>
        <v>0</v>
      </c>
      <c r="M50" s="1">
        <f ca="1">IFERROR(VLOOKUP($H50, $B42:$F53, 5, FALSE),)</f>
        <v>0</v>
      </c>
    </row>
    <row r="51" spans="1:29" ht="12.75" x14ac:dyDescent="0.2">
      <c r="A51" s="1" t="str">
        <f ca="1">IFERROR(__xludf.DUMMYFUNCTION("""COMPUTED_VALUE"""),"U13B 100m")</f>
        <v>U13B 100m</v>
      </c>
      <c r="B51" s="1">
        <f ca="1">IFERROR(__xludf.DUMMYFUNCTION("""COMPUTED_VALUE"""),55)</f>
        <v>55</v>
      </c>
      <c r="C51" s="1" t="str">
        <f ca="1">IFERROR(__xludf.DUMMYFUNCTION("""COMPUTED_VALUE"""),"Daniel Cameron")</f>
        <v>Daniel Cameron</v>
      </c>
      <c r="D51" s="1" t="str">
        <f ca="1">IFERROR(__xludf.DUMMYFUNCTION("""COMPUTED_VALUE"""),"U13")</f>
        <v>U13</v>
      </c>
      <c r="E51" s="1" t="str">
        <f ca="1">IFERROR(__xludf.DUMMYFUNCTION("""COMPUTED_VALUE"""),"B")</f>
        <v>B</v>
      </c>
      <c r="F51" s="1" t="str">
        <f ca="1">IFERROR(__xludf.DUMMYFUNCTION("""COMPUTED_VALUE"""),"Wenlock Olympians")</f>
        <v>Wenlock Olympians</v>
      </c>
      <c r="G51" s="1">
        <v>10</v>
      </c>
      <c r="I51" s="2">
        <f ca="1">IFERROR(VLOOKUP($H51, $B42:$F53, 2, FALSE),)</f>
        <v>0</v>
      </c>
      <c r="J51" s="25"/>
      <c r="K51" s="1">
        <f ca="1">IFERROR(VLOOKUP($H51, $B42:$F53, 3, FALSE),)</f>
        <v>0</v>
      </c>
      <c r="L51" s="1">
        <f ca="1">IFERROR(VLOOKUP($H51, $B42:$F53, 4, FALSE),)</f>
        <v>0</v>
      </c>
      <c r="M51" s="1">
        <f ca="1">IFERROR(VLOOKUP($H51, $B42:$F53, 5, FALSE),)</f>
        <v>0</v>
      </c>
    </row>
    <row r="52" spans="1:29" ht="12.75" x14ac:dyDescent="0.2">
      <c r="A52" s="1" t="str">
        <f ca="1">IFERROR(__xludf.DUMMYFUNCTION("query('6 Maldwyn'!A:G, ""select G,B,C,D,E,F where G contains '"" &amp; A40 &amp; ""'"", 0)"),"U13B 100m")</f>
        <v>U13B 100m</v>
      </c>
      <c r="B52" s="1">
        <f ca="1">IFERROR(__xludf.DUMMYFUNCTION("""COMPUTED_VALUE"""),6)</f>
        <v>6</v>
      </c>
      <c r="C52" s="1"/>
      <c r="D52" s="1" t="str">
        <f ca="1">IFERROR(__xludf.DUMMYFUNCTION("""COMPUTED_VALUE"""),"U13")</f>
        <v>U13</v>
      </c>
      <c r="E52" s="1" t="str">
        <f ca="1">IFERROR(__xludf.DUMMYFUNCTION("""COMPUTED_VALUE"""),"B")</f>
        <v>B</v>
      </c>
      <c r="F52" s="1" t="str">
        <f ca="1">IFERROR(__xludf.DUMMYFUNCTION("""COMPUTED_VALUE"""),"Maldwyn Harriers")</f>
        <v>Maldwyn Harriers</v>
      </c>
      <c r="G52" s="1">
        <v>11</v>
      </c>
      <c r="I52" s="2">
        <f ca="1">IFERROR(VLOOKUP($H52, $B42:$F53, 2, FALSE),)</f>
        <v>0</v>
      </c>
      <c r="J52" s="25"/>
      <c r="K52" s="1">
        <f ca="1">IFERROR(VLOOKUP($H52, $B42:$F53, 3, FALSE),)</f>
        <v>0</v>
      </c>
      <c r="L52" s="1">
        <f ca="1">IFERROR(VLOOKUP($H52, $B42:$F53, 4, FALSE),)</f>
        <v>0</v>
      </c>
      <c r="M52" s="1">
        <f ca="1">IFERROR(VLOOKUP($H52, $B42:$F53, 5, FALSE),)</f>
        <v>0</v>
      </c>
    </row>
    <row r="53" spans="1:29" ht="12.75" x14ac:dyDescent="0.2">
      <c r="A53" s="1" t="str">
        <f ca="1">IFERROR(__xludf.DUMMYFUNCTION("""COMPUTED_VALUE"""),"U13B 100m")</f>
        <v>U13B 100m</v>
      </c>
      <c r="B53" s="1">
        <f ca="1">IFERROR(__xludf.DUMMYFUNCTION("""COMPUTED_VALUE"""),66)</f>
        <v>66</v>
      </c>
      <c r="C53" s="1"/>
      <c r="D53" s="1" t="str">
        <f ca="1">IFERROR(__xludf.DUMMYFUNCTION("""COMPUTED_VALUE"""),"U13")</f>
        <v>U13</v>
      </c>
      <c r="E53" s="1" t="str">
        <f ca="1">IFERROR(__xludf.DUMMYFUNCTION("""COMPUTED_VALUE"""),"B")</f>
        <v>B</v>
      </c>
      <c r="F53" s="1" t="str">
        <f ca="1">IFERROR(__xludf.DUMMYFUNCTION("""COMPUTED_VALUE"""),"Maldwyn Harriers")</f>
        <v>Maldwyn Harriers</v>
      </c>
      <c r="G53" s="1">
        <v>12</v>
      </c>
      <c r="I53" s="2">
        <f ca="1">IFERROR(VLOOKUP($H53, $B42:$F53, 2, FALSE),)</f>
        <v>0</v>
      </c>
      <c r="J53" s="25"/>
      <c r="K53" s="1">
        <f ca="1">IFERROR(VLOOKUP($H53, $B42:$F53, 3, FALSE),)</f>
        <v>0</v>
      </c>
      <c r="L53" s="1">
        <f ca="1">IFERROR(VLOOKUP($H53, $B42:$F53, 4, FALSE),)</f>
        <v>0</v>
      </c>
      <c r="M53" s="1">
        <f ca="1">IFERROR(VLOOKUP($H53, $B42:$F53, 5, FALSE),)</f>
        <v>0</v>
      </c>
    </row>
    <row r="54" spans="1:29" ht="12.75" x14ac:dyDescent="0.2">
      <c r="A54" s="32"/>
      <c r="B54" s="32"/>
      <c r="C54" s="32"/>
      <c r="D54" s="32"/>
      <c r="E54" s="32"/>
      <c r="F54" s="32"/>
      <c r="G54" s="32"/>
      <c r="H54" s="33"/>
      <c r="I54" s="34"/>
      <c r="J54" s="35"/>
      <c r="K54" s="33"/>
      <c r="L54" s="33"/>
      <c r="M54" s="33"/>
      <c r="N54" s="33"/>
    </row>
    <row r="55" spans="1:29" ht="12.75" x14ac:dyDescent="0.2">
      <c r="A55" s="2" t="e">
        <f>Results!#REF!</f>
        <v>#REF!</v>
      </c>
      <c r="B55" s="2"/>
      <c r="C55" s="2"/>
      <c r="D55" s="2"/>
      <c r="E55" s="2"/>
      <c r="F55" s="2"/>
      <c r="G55" s="2" t="e">
        <f>A55</f>
        <v>#REF!</v>
      </c>
      <c r="H55" s="2" t="s">
        <v>233</v>
      </c>
      <c r="I55" s="2" t="s">
        <v>242</v>
      </c>
      <c r="J55" s="2" t="e">
        <f>#REF!</f>
        <v>#REF!</v>
      </c>
      <c r="K55" s="2"/>
      <c r="L55" s="2"/>
      <c r="M55" s="2" t="e">
        <f>G55</f>
        <v>#REF!</v>
      </c>
      <c r="N55" s="2"/>
    </row>
    <row r="56" spans="1:29" ht="17.25" x14ac:dyDescent="0.4">
      <c r="A56" s="37" t="str">
        <f ca="1">IFERROR(__xludf.DUMMYFUNCTION("query('1 Wrekin'!A:G, ""select G,B,C,D,E,F where G contains '"" &amp; A55 &amp; ""'"", 1)"),"")</f>
        <v/>
      </c>
      <c r="B56" s="2" t="str">
        <f ca="1">IFERROR(__xludf.DUMMYFUNCTION("""COMPUTED_VALUE"""),"Number")</f>
        <v>Number</v>
      </c>
      <c r="C56" s="2" t="str">
        <f ca="1">IFERROR(__xludf.DUMMYFUNCTION("""COMPUTED_VALUE"""),"Full Name")</f>
        <v>Full Name</v>
      </c>
      <c r="D56" s="2" t="str">
        <f ca="1">IFERROR(__xludf.DUMMYFUNCTION("""COMPUTED_VALUE"""),"Age Group")</f>
        <v>Age Group</v>
      </c>
      <c r="E56" s="2" t="str">
        <f ca="1">IFERROR(__xludf.DUMMYFUNCTION("""COMPUTED_VALUE"""),"Gender")</f>
        <v>Gender</v>
      </c>
      <c r="F56" s="2" t="str">
        <f ca="1">IFERROR(__xludf.DUMMYFUNCTION("""COMPUTED_VALUE"""),"Club")</f>
        <v>Club</v>
      </c>
      <c r="G56" s="2" t="s">
        <v>243</v>
      </c>
      <c r="H56" s="2" t="s">
        <v>41</v>
      </c>
      <c r="I56" s="2" t="s">
        <v>231</v>
      </c>
      <c r="J56" s="25" t="s">
        <v>244</v>
      </c>
      <c r="K56" s="2" t="s">
        <v>232</v>
      </c>
      <c r="L56" s="2" t="s">
        <v>44</v>
      </c>
      <c r="M56" s="2" t="s">
        <v>45</v>
      </c>
      <c r="N56" s="2" t="s">
        <v>234</v>
      </c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</row>
    <row r="57" spans="1:29" ht="12.75" x14ac:dyDescent="0.2">
      <c r="A57" s="1" t="str">
        <f ca="1">IFERROR(__xludf.DUMMYFUNCTION("""COMPUTED_VALUE"""),"U13B 100m")</f>
        <v>U13B 100m</v>
      </c>
      <c r="B57" s="1">
        <f ca="1">IFERROR(__xludf.DUMMYFUNCTION("""COMPUTED_VALUE"""),1)</f>
        <v>1</v>
      </c>
      <c r="C57" s="1" t="str">
        <f ca="1">IFERROR(__xludf.DUMMYFUNCTION("""COMPUTED_VALUE"""),"Daniel Naylor")</f>
        <v>Daniel Naylor</v>
      </c>
      <c r="D57" s="1" t="str">
        <f ca="1">IFERROR(__xludf.DUMMYFUNCTION("""COMPUTED_VALUE"""),"U13")</f>
        <v>U13</v>
      </c>
      <c r="E57" s="1" t="str">
        <f ca="1">IFERROR(__xludf.DUMMYFUNCTION("""COMPUTED_VALUE"""),"B")</f>
        <v>B</v>
      </c>
      <c r="F57" s="1" t="str">
        <f ca="1">IFERROR(__xludf.DUMMYFUNCTION("""COMPUTED_VALUE"""),"Wrekin Harriers")</f>
        <v>Wrekin Harriers</v>
      </c>
      <c r="G57" s="1">
        <v>1</v>
      </c>
      <c r="I57" s="2">
        <f ca="1">IFERROR(VLOOKUP($H57, $B57:$F68, 2, FALSE),)</f>
        <v>0</v>
      </c>
      <c r="J57" s="25"/>
      <c r="K57" s="1">
        <f ca="1">IFERROR(VLOOKUP($H57, $B57:$F68, 3, FALSE),)</f>
        <v>0</v>
      </c>
      <c r="L57" s="1">
        <f ca="1">IFERROR(VLOOKUP($H57, $B57:$F68, 4, FALSE),)</f>
        <v>0</v>
      </c>
      <c r="M57" s="1">
        <f ca="1">IFERROR(VLOOKUP($H57, $B57:$F68, 5, FALSE),)</f>
        <v>0</v>
      </c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</row>
    <row r="58" spans="1:29" ht="12.75" x14ac:dyDescent="0.2">
      <c r="A58" s="1" t="str">
        <f ca="1">IFERROR(__xludf.DUMMYFUNCTION("""COMPUTED_VALUE"""),"U13B 100m")</f>
        <v>U13B 100m</v>
      </c>
      <c r="B58" s="1">
        <f ca="1">IFERROR(__xludf.DUMMYFUNCTION("""COMPUTED_VALUE"""),11)</f>
        <v>11</v>
      </c>
      <c r="C58" s="1" t="str">
        <f ca="1">IFERROR(__xludf.DUMMYFUNCTION("""COMPUTED_VALUE"""),"Monty Edge")</f>
        <v>Monty Edge</v>
      </c>
      <c r="D58" s="1" t="str">
        <f ca="1">IFERROR(__xludf.DUMMYFUNCTION("""COMPUTED_VALUE"""),"U13")</f>
        <v>U13</v>
      </c>
      <c r="E58" s="1" t="str">
        <f ca="1">IFERROR(__xludf.DUMMYFUNCTION("""COMPUTED_VALUE"""),"B")</f>
        <v>B</v>
      </c>
      <c r="F58" s="1" t="str">
        <f ca="1">IFERROR(__xludf.DUMMYFUNCTION("""COMPUTED_VALUE"""),"Wrekin Harriers")</f>
        <v>Wrekin Harriers</v>
      </c>
      <c r="G58" s="1">
        <v>2</v>
      </c>
      <c r="I58" s="2">
        <f ca="1">IFERROR(VLOOKUP($H58, $B57:$F68, 2, FALSE),)</f>
        <v>0</v>
      </c>
      <c r="J58" s="25"/>
      <c r="K58" s="1">
        <f ca="1">IFERROR(VLOOKUP($H58, $B57:$F68, 3, FALSE),)</f>
        <v>0</v>
      </c>
      <c r="L58" s="1">
        <f ca="1">IFERROR(VLOOKUP($H58, $B57:$F68, 4, FALSE),)</f>
        <v>0</v>
      </c>
      <c r="M58" s="1">
        <f ca="1">IFERROR(VLOOKUP($H58, $B57:$F68, 5, FALSE),)</f>
        <v>0</v>
      </c>
    </row>
    <row r="59" spans="1:29" ht="12.75" x14ac:dyDescent="0.2">
      <c r="A59" s="1" t="str">
        <f ca="1">IFERROR(__xludf.DUMMYFUNCTION("query('2 Oswestry'!A:G, ""select G,B,C,D,E,F where G contains '"" &amp; A55 &amp; ""'"", 0)"),"U13B 100m")</f>
        <v>U13B 100m</v>
      </c>
      <c r="B59" s="1">
        <f ca="1">IFERROR(__xludf.DUMMYFUNCTION("""COMPUTED_VALUE"""),2)</f>
        <v>2</v>
      </c>
      <c r="C59" s="1"/>
      <c r="D59" s="1" t="str">
        <f ca="1">IFERROR(__xludf.DUMMYFUNCTION("""COMPUTED_VALUE"""),"U13")</f>
        <v>U13</v>
      </c>
      <c r="E59" s="1" t="str">
        <f ca="1">IFERROR(__xludf.DUMMYFUNCTION("""COMPUTED_VALUE"""),"B")</f>
        <v>B</v>
      </c>
      <c r="F59" s="1" t="str">
        <f ca="1">IFERROR(__xludf.DUMMYFUNCTION("""COMPUTED_VALUE"""),"Oswestry Olympians")</f>
        <v>Oswestry Olympians</v>
      </c>
      <c r="G59" s="1">
        <v>3</v>
      </c>
      <c r="I59" s="2">
        <f ca="1">IFERROR(VLOOKUP($H59, $B57:$F68, 2, FALSE),)</f>
        <v>0</v>
      </c>
      <c r="J59" s="25"/>
      <c r="K59" s="1">
        <f ca="1">IFERROR(VLOOKUP($H59, $B57:$F68, 3, FALSE),)</f>
        <v>0</v>
      </c>
      <c r="L59" s="1">
        <f ca="1">IFERROR(VLOOKUP($H59, $B57:$F68, 4, FALSE),)</f>
        <v>0</v>
      </c>
      <c r="M59" s="1">
        <f ca="1">IFERROR(VLOOKUP($H59, $B57:$F68, 5, FALSE),)</f>
        <v>0</v>
      </c>
    </row>
    <row r="60" spans="1:29" ht="12.75" x14ac:dyDescent="0.2">
      <c r="A60" s="1" t="str">
        <f ca="1">IFERROR(__xludf.DUMMYFUNCTION("""COMPUTED_VALUE"""),"U13B 100m")</f>
        <v>U13B 100m</v>
      </c>
      <c r="B60" s="1">
        <f ca="1">IFERROR(__xludf.DUMMYFUNCTION("""COMPUTED_VALUE"""),22)</f>
        <v>22</v>
      </c>
      <c r="C60" s="1"/>
      <c r="D60" s="1" t="str">
        <f ca="1">IFERROR(__xludf.DUMMYFUNCTION("""COMPUTED_VALUE"""),"U13")</f>
        <v>U13</v>
      </c>
      <c r="E60" s="1" t="str">
        <f ca="1">IFERROR(__xludf.DUMMYFUNCTION("""COMPUTED_VALUE"""),"B")</f>
        <v>B</v>
      </c>
      <c r="F60" s="1" t="str">
        <f ca="1">IFERROR(__xludf.DUMMYFUNCTION("""COMPUTED_VALUE"""),"Oswestry Olympians")</f>
        <v>Oswestry Olympians</v>
      </c>
      <c r="G60" s="1">
        <v>4</v>
      </c>
      <c r="I60" s="2">
        <f ca="1">IFERROR(VLOOKUP($H60, $B57:$F68, 2, FALSE),)</f>
        <v>0</v>
      </c>
      <c r="J60" s="25"/>
      <c r="K60" s="1">
        <f ca="1">IFERROR(VLOOKUP($H60, $B57:$F68, 3, FALSE),)</f>
        <v>0</v>
      </c>
      <c r="L60" s="1">
        <f ca="1">IFERROR(VLOOKUP($H60, $B57:$F68, 4, FALSE),)</f>
        <v>0</v>
      </c>
      <c r="M60" s="1">
        <f ca="1">IFERROR(VLOOKUP($H60, $B57:$F68, 5, FALSE),)</f>
        <v>0</v>
      </c>
    </row>
    <row r="61" spans="1:29" ht="12.75" x14ac:dyDescent="0.2">
      <c r="A61" s="1" t="str">
        <f ca="1">IFERROR(__xludf.DUMMYFUNCTION("query('3 Shrewsbury'!A:G, ""select G,B,C,D,E,F where G contains '"" &amp; A55 &amp; ""'"", 0)"),"U13B 100m")</f>
        <v>U13B 100m</v>
      </c>
      <c r="B61" s="1">
        <f ca="1">IFERROR(__xludf.DUMMYFUNCTION("""COMPUTED_VALUE"""),3)</f>
        <v>3</v>
      </c>
      <c r="C61" s="1" t="str">
        <f ca="1">IFERROR(__xludf.DUMMYFUNCTION("""COMPUTED_VALUE"""),"Noah Wardle")</f>
        <v>Noah Wardle</v>
      </c>
      <c r="D61" s="1" t="str">
        <f ca="1">IFERROR(__xludf.DUMMYFUNCTION("""COMPUTED_VALUE"""),"U13")</f>
        <v>U13</v>
      </c>
      <c r="E61" s="1" t="str">
        <f ca="1">IFERROR(__xludf.DUMMYFUNCTION("""COMPUTED_VALUE"""),"B")</f>
        <v>B</v>
      </c>
      <c r="F61" s="1" t="str">
        <f ca="1">IFERROR(__xludf.DUMMYFUNCTION("""COMPUTED_VALUE"""),"Shrewsbury AC")</f>
        <v>Shrewsbury AC</v>
      </c>
      <c r="G61" s="1">
        <v>5</v>
      </c>
      <c r="I61" s="2">
        <f ca="1">IFERROR(VLOOKUP($H61, $B57:$F68, 2, FALSE),)</f>
        <v>0</v>
      </c>
      <c r="J61" s="25"/>
      <c r="K61" s="1">
        <f ca="1">IFERROR(VLOOKUP($H61, $B57:$F68, 3, FALSE),)</f>
        <v>0</v>
      </c>
      <c r="L61" s="1">
        <f ca="1">IFERROR(VLOOKUP($H61, $B57:$F68, 4, FALSE),)</f>
        <v>0</v>
      </c>
      <c r="M61" s="1">
        <f ca="1">IFERROR(VLOOKUP($H61, $B57:$F68, 5, FALSE),)</f>
        <v>0</v>
      </c>
    </row>
    <row r="62" spans="1:29" ht="12.75" x14ac:dyDescent="0.2">
      <c r="A62" s="1" t="str">
        <f ca="1">IFERROR(__xludf.DUMMYFUNCTION("""COMPUTED_VALUE"""),"U13B 100m")</f>
        <v>U13B 100m</v>
      </c>
      <c r="B62" s="1">
        <f ca="1">IFERROR(__xludf.DUMMYFUNCTION("""COMPUTED_VALUE"""),33)</f>
        <v>33</v>
      </c>
      <c r="C62" s="1" t="str">
        <f ca="1">IFERROR(__xludf.DUMMYFUNCTION("""COMPUTED_VALUE"""),"Ethan Duffner")</f>
        <v>Ethan Duffner</v>
      </c>
      <c r="D62" s="1" t="str">
        <f ca="1">IFERROR(__xludf.DUMMYFUNCTION("""COMPUTED_VALUE"""),"U13")</f>
        <v>U13</v>
      </c>
      <c r="E62" s="1" t="str">
        <f ca="1">IFERROR(__xludf.DUMMYFUNCTION("""COMPUTED_VALUE"""),"B")</f>
        <v>B</v>
      </c>
      <c r="F62" s="1" t="str">
        <f ca="1">IFERROR(__xludf.DUMMYFUNCTION("""COMPUTED_VALUE"""),"Shrewsbury AC")</f>
        <v>Shrewsbury AC</v>
      </c>
      <c r="G62" s="1">
        <v>6</v>
      </c>
      <c r="I62" s="2">
        <f ca="1">IFERROR(VLOOKUP($H62, $B57:$F68, 2, FALSE),)</f>
        <v>0</v>
      </c>
      <c r="J62" s="25"/>
      <c r="K62" s="1">
        <f ca="1">IFERROR(VLOOKUP($H62, $B57:$F68, 3, FALSE),)</f>
        <v>0</v>
      </c>
      <c r="L62" s="1">
        <f ca="1">IFERROR(VLOOKUP($H62, $B57:$F68, 4, FALSE),)</f>
        <v>0</v>
      </c>
      <c r="M62" s="1">
        <f ca="1">IFERROR(VLOOKUP($H62, $B57:$F68, 5, FALSE),)</f>
        <v>0</v>
      </c>
    </row>
    <row r="63" spans="1:29" ht="12.75" x14ac:dyDescent="0.2">
      <c r="A63" s="1" t="str">
        <f ca="1">IFERROR(__xludf.DUMMYFUNCTION("query('4 Telford'!A:G, ""select G,B,C,D,E,F where G contains '"" &amp; A55 &amp; ""'"", 0)"),"U13B 100m")</f>
        <v>U13B 100m</v>
      </c>
      <c r="B63" s="1">
        <f ca="1">IFERROR(__xludf.DUMMYFUNCTION("""COMPUTED_VALUE"""),4)</f>
        <v>4</v>
      </c>
      <c r="C63" s="1" t="str">
        <f ca="1">IFERROR(__xludf.DUMMYFUNCTION("""COMPUTED_VALUE"""),"Jack Hughes")</f>
        <v>Jack Hughes</v>
      </c>
      <c r="D63" s="1" t="str">
        <f ca="1">IFERROR(__xludf.DUMMYFUNCTION("""COMPUTED_VALUE"""),"U13")</f>
        <v>U13</v>
      </c>
      <c r="E63" s="1" t="str">
        <f ca="1">IFERROR(__xludf.DUMMYFUNCTION("""COMPUTED_VALUE"""),"B")</f>
        <v>B</v>
      </c>
      <c r="F63" s="1" t="str">
        <f ca="1">IFERROR(__xludf.DUMMYFUNCTION("""COMPUTED_VALUE"""),"Telford AC")</f>
        <v>Telford AC</v>
      </c>
      <c r="G63" s="1">
        <v>7</v>
      </c>
      <c r="I63" s="2">
        <f ca="1">IFERROR(VLOOKUP($H63, $B57:$F68, 2, FALSE),)</f>
        <v>0</v>
      </c>
      <c r="J63" s="25"/>
      <c r="K63" s="1">
        <f ca="1">IFERROR(VLOOKUP($H63, $B57:$F68, 3, FALSE),)</f>
        <v>0</v>
      </c>
      <c r="L63" s="1">
        <f ca="1">IFERROR(VLOOKUP($H63, $B57:$F68, 4, FALSE),)</f>
        <v>0</v>
      </c>
      <c r="M63" s="1">
        <f ca="1">IFERROR(VLOOKUP($H63, $B57:$F68, 5, FALSE),)</f>
        <v>0</v>
      </c>
    </row>
    <row r="64" spans="1:29" ht="12.75" x14ac:dyDescent="0.2">
      <c r="A64" s="1" t="str">
        <f ca="1">IFERROR(__xludf.DUMMYFUNCTION("""COMPUTED_VALUE"""),"U13B 100m")</f>
        <v>U13B 100m</v>
      </c>
      <c r="B64" s="1">
        <f ca="1">IFERROR(__xludf.DUMMYFUNCTION("""COMPUTED_VALUE"""),44)</f>
        <v>44</v>
      </c>
      <c r="C64" s="1" t="str">
        <f ca="1">IFERROR(__xludf.DUMMYFUNCTION("""COMPUTED_VALUE"""),"Cody Sandland")</f>
        <v>Cody Sandland</v>
      </c>
      <c r="D64" s="1" t="str">
        <f ca="1">IFERROR(__xludf.DUMMYFUNCTION("""COMPUTED_VALUE"""),"U13")</f>
        <v>U13</v>
      </c>
      <c r="E64" s="1" t="str">
        <f ca="1">IFERROR(__xludf.DUMMYFUNCTION("""COMPUTED_VALUE"""),"B")</f>
        <v>B</v>
      </c>
      <c r="F64" s="1" t="str">
        <f ca="1">IFERROR(__xludf.DUMMYFUNCTION("""COMPUTED_VALUE"""),"Telford AC")</f>
        <v>Telford AC</v>
      </c>
      <c r="G64" s="1">
        <v>8</v>
      </c>
      <c r="I64" s="2">
        <f ca="1">IFERROR(VLOOKUP($H64, $B57:$F68, 2, FALSE),)</f>
        <v>0</v>
      </c>
      <c r="J64" s="25"/>
      <c r="K64" s="1">
        <f ca="1">IFERROR(VLOOKUP($H64, $B57:$F68, 3, FALSE),)</f>
        <v>0</v>
      </c>
      <c r="L64" s="1">
        <f ca="1">IFERROR(VLOOKUP($H64, $B57:$F68, 4, FALSE),)</f>
        <v>0</v>
      </c>
      <c r="M64" s="1">
        <f ca="1">IFERROR(VLOOKUP($H64, $B57:$F68, 5, FALSE),)</f>
        <v>0</v>
      </c>
    </row>
    <row r="65" spans="1:29" ht="12.75" x14ac:dyDescent="0.2">
      <c r="A65" s="1" t="str">
        <f ca="1">IFERROR(__xludf.DUMMYFUNCTION("query('5 Wenlock'!A:G, ""select G,B,C,D,E,F where G contains '"" &amp; A55 &amp; ""'"", 0)"),"U13B 100m")</f>
        <v>U13B 100m</v>
      </c>
      <c r="B65" s="1">
        <f ca="1">IFERROR(__xludf.DUMMYFUNCTION("""COMPUTED_VALUE"""),5)</f>
        <v>5</v>
      </c>
      <c r="C65" s="1" t="str">
        <f ca="1">IFERROR(__xludf.DUMMYFUNCTION("""COMPUTED_VALUE"""),"Sion Williams")</f>
        <v>Sion Williams</v>
      </c>
      <c r="D65" s="1" t="str">
        <f ca="1">IFERROR(__xludf.DUMMYFUNCTION("""COMPUTED_VALUE"""),"U13")</f>
        <v>U13</v>
      </c>
      <c r="E65" s="1" t="str">
        <f ca="1">IFERROR(__xludf.DUMMYFUNCTION("""COMPUTED_VALUE"""),"B")</f>
        <v>B</v>
      </c>
      <c r="F65" s="1" t="str">
        <f ca="1">IFERROR(__xludf.DUMMYFUNCTION("""COMPUTED_VALUE"""),"Wenlock Olympians")</f>
        <v>Wenlock Olympians</v>
      </c>
      <c r="G65" s="1">
        <v>9</v>
      </c>
      <c r="I65" s="2">
        <f ca="1">IFERROR(VLOOKUP($H65, $B57:$F68, 2, FALSE),)</f>
        <v>0</v>
      </c>
      <c r="J65" s="25"/>
      <c r="K65" s="1">
        <f ca="1">IFERROR(VLOOKUP($H65, $B57:$F68, 3, FALSE),)</f>
        <v>0</v>
      </c>
      <c r="L65" s="1">
        <f ca="1">IFERROR(VLOOKUP($H65, $B57:$F68, 4, FALSE),)</f>
        <v>0</v>
      </c>
      <c r="M65" s="1">
        <f ca="1">IFERROR(VLOOKUP($H65, $B57:$F68, 5, FALSE),)</f>
        <v>0</v>
      </c>
    </row>
    <row r="66" spans="1:29" ht="12.75" x14ac:dyDescent="0.2">
      <c r="A66" s="1" t="str">
        <f ca="1">IFERROR(__xludf.DUMMYFUNCTION("""COMPUTED_VALUE"""),"U13B 100m")</f>
        <v>U13B 100m</v>
      </c>
      <c r="B66" s="1">
        <f ca="1">IFERROR(__xludf.DUMMYFUNCTION("""COMPUTED_VALUE"""),55)</f>
        <v>55</v>
      </c>
      <c r="C66" s="1" t="str">
        <f ca="1">IFERROR(__xludf.DUMMYFUNCTION("""COMPUTED_VALUE"""),"Daniel Cameron")</f>
        <v>Daniel Cameron</v>
      </c>
      <c r="D66" s="1" t="str">
        <f ca="1">IFERROR(__xludf.DUMMYFUNCTION("""COMPUTED_VALUE"""),"U13")</f>
        <v>U13</v>
      </c>
      <c r="E66" s="1" t="str">
        <f ca="1">IFERROR(__xludf.DUMMYFUNCTION("""COMPUTED_VALUE"""),"B")</f>
        <v>B</v>
      </c>
      <c r="F66" s="1" t="str">
        <f ca="1">IFERROR(__xludf.DUMMYFUNCTION("""COMPUTED_VALUE"""),"Wenlock Olympians")</f>
        <v>Wenlock Olympians</v>
      </c>
      <c r="G66" s="1">
        <v>10</v>
      </c>
      <c r="I66" s="2">
        <f ca="1">IFERROR(VLOOKUP($H66, $B57:$F68, 2, FALSE),)</f>
        <v>0</v>
      </c>
      <c r="J66" s="25"/>
      <c r="K66" s="1">
        <f ca="1">IFERROR(VLOOKUP($H66, $B57:$F68, 3, FALSE),)</f>
        <v>0</v>
      </c>
      <c r="L66" s="1">
        <f ca="1">IFERROR(VLOOKUP($H66, $B57:$F68, 4, FALSE),)</f>
        <v>0</v>
      </c>
      <c r="M66" s="1">
        <f ca="1">IFERROR(VLOOKUP($H66, $B57:$F68, 5, FALSE),)</f>
        <v>0</v>
      </c>
    </row>
    <row r="67" spans="1:29" ht="12.75" x14ac:dyDescent="0.2">
      <c r="A67" s="1" t="str">
        <f ca="1">IFERROR(__xludf.DUMMYFUNCTION("query('6 Maldwyn'!A:G, ""select G,B,C,D,E,F where G contains '"" &amp; A55 &amp; ""'"", 0)"),"U13B 100m")</f>
        <v>U13B 100m</v>
      </c>
      <c r="B67" s="1">
        <f ca="1">IFERROR(__xludf.DUMMYFUNCTION("""COMPUTED_VALUE"""),6)</f>
        <v>6</v>
      </c>
      <c r="C67" s="1"/>
      <c r="D67" s="1" t="str">
        <f ca="1">IFERROR(__xludf.DUMMYFUNCTION("""COMPUTED_VALUE"""),"U13")</f>
        <v>U13</v>
      </c>
      <c r="E67" s="1" t="str">
        <f ca="1">IFERROR(__xludf.DUMMYFUNCTION("""COMPUTED_VALUE"""),"B")</f>
        <v>B</v>
      </c>
      <c r="F67" s="1" t="str">
        <f ca="1">IFERROR(__xludf.DUMMYFUNCTION("""COMPUTED_VALUE"""),"Maldwyn Harriers")</f>
        <v>Maldwyn Harriers</v>
      </c>
      <c r="G67" s="1">
        <v>11</v>
      </c>
      <c r="I67" s="2">
        <f ca="1">IFERROR(VLOOKUP($H67, $B57:$F68, 2, FALSE),)</f>
        <v>0</v>
      </c>
      <c r="J67" s="25"/>
      <c r="K67" s="1">
        <f ca="1">IFERROR(VLOOKUP($H67, $B57:$F68, 3, FALSE),)</f>
        <v>0</v>
      </c>
      <c r="L67" s="1">
        <f ca="1">IFERROR(VLOOKUP($H67, $B57:$F68, 4, FALSE),)</f>
        <v>0</v>
      </c>
      <c r="M67" s="1">
        <f ca="1">IFERROR(VLOOKUP($H67, $B57:$F68, 5, FALSE),)</f>
        <v>0</v>
      </c>
    </row>
    <row r="68" spans="1:29" ht="12.75" x14ac:dyDescent="0.2">
      <c r="A68" s="1" t="str">
        <f ca="1">IFERROR(__xludf.DUMMYFUNCTION("""COMPUTED_VALUE"""),"U13B 100m")</f>
        <v>U13B 100m</v>
      </c>
      <c r="B68" s="1">
        <f ca="1">IFERROR(__xludf.DUMMYFUNCTION("""COMPUTED_VALUE"""),66)</f>
        <v>66</v>
      </c>
      <c r="C68" s="1"/>
      <c r="D68" s="1" t="str">
        <f ca="1">IFERROR(__xludf.DUMMYFUNCTION("""COMPUTED_VALUE"""),"U13")</f>
        <v>U13</v>
      </c>
      <c r="E68" s="1" t="str">
        <f ca="1">IFERROR(__xludf.DUMMYFUNCTION("""COMPUTED_VALUE"""),"B")</f>
        <v>B</v>
      </c>
      <c r="F68" s="1" t="str">
        <f ca="1">IFERROR(__xludf.DUMMYFUNCTION("""COMPUTED_VALUE"""),"Maldwyn Harriers")</f>
        <v>Maldwyn Harriers</v>
      </c>
      <c r="G68" s="1">
        <v>12</v>
      </c>
      <c r="I68" s="2">
        <f ca="1">IFERROR(VLOOKUP($H68, $B57:$F68, 2, FALSE),)</f>
        <v>0</v>
      </c>
      <c r="J68" s="25"/>
      <c r="K68" s="1">
        <f ca="1">IFERROR(VLOOKUP($H68, $B57:$F68, 3, FALSE),)</f>
        <v>0</v>
      </c>
      <c r="L68" s="1">
        <f ca="1">IFERROR(VLOOKUP($H68, $B57:$F68, 4, FALSE),)</f>
        <v>0</v>
      </c>
      <c r="M68" s="1">
        <f ca="1">IFERROR(VLOOKUP($H68, $B57:$F68, 5, FALSE),)</f>
        <v>0</v>
      </c>
    </row>
    <row r="69" spans="1:29" ht="12.75" x14ac:dyDescent="0.2">
      <c r="A69" s="32"/>
      <c r="B69" s="32"/>
      <c r="C69" s="32"/>
      <c r="D69" s="32"/>
      <c r="E69" s="32"/>
      <c r="F69" s="32"/>
      <c r="G69" s="32"/>
      <c r="H69" s="33"/>
      <c r="I69" s="34"/>
      <c r="J69" s="35"/>
      <c r="K69" s="33"/>
      <c r="L69" s="33"/>
      <c r="M69" s="33"/>
      <c r="N69" s="33"/>
    </row>
    <row r="70" spans="1:29" ht="12.75" x14ac:dyDescent="0.2">
      <c r="A70" s="2" t="e">
        <f>Results!#REF!</f>
        <v>#REF!</v>
      </c>
      <c r="B70" s="2"/>
      <c r="C70" s="2"/>
      <c r="D70" s="2"/>
      <c r="E70" s="2"/>
      <c r="F70" s="2"/>
      <c r="G70" s="2" t="e">
        <f>A70</f>
        <v>#REF!</v>
      </c>
      <c r="H70" s="2" t="s">
        <v>233</v>
      </c>
      <c r="I70" s="2" t="s">
        <v>242</v>
      </c>
      <c r="J70" s="2" t="e">
        <f>#REF!</f>
        <v>#REF!</v>
      </c>
      <c r="K70" s="2"/>
      <c r="L70" s="2"/>
      <c r="M70" s="2" t="e">
        <f>G70</f>
        <v>#REF!</v>
      </c>
      <c r="N70" s="2"/>
    </row>
    <row r="71" spans="1:29" ht="17.25" x14ac:dyDescent="0.4">
      <c r="A71" s="37" t="str">
        <f ca="1">IFERROR(__xludf.DUMMYFUNCTION("query('1 Wrekin'!A:G, ""select G,B,C,D,E,F where G contains '"" &amp; A70 &amp; ""'"", 1)"),"")</f>
        <v/>
      </c>
      <c r="B71" s="2" t="str">
        <f ca="1">IFERROR(__xludf.DUMMYFUNCTION("""COMPUTED_VALUE"""),"Number")</f>
        <v>Number</v>
      </c>
      <c r="C71" s="2" t="str">
        <f ca="1">IFERROR(__xludf.DUMMYFUNCTION("""COMPUTED_VALUE"""),"Full Name")</f>
        <v>Full Name</v>
      </c>
      <c r="D71" s="2" t="str">
        <f ca="1">IFERROR(__xludf.DUMMYFUNCTION("""COMPUTED_VALUE"""),"Age Group")</f>
        <v>Age Group</v>
      </c>
      <c r="E71" s="2" t="str">
        <f ca="1">IFERROR(__xludf.DUMMYFUNCTION("""COMPUTED_VALUE"""),"Gender")</f>
        <v>Gender</v>
      </c>
      <c r="F71" s="2" t="str">
        <f ca="1">IFERROR(__xludf.DUMMYFUNCTION("""COMPUTED_VALUE"""),"Club")</f>
        <v>Club</v>
      </c>
      <c r="G71" s="2" t="s">
        <v>243</v>
      </c>
      <c r="H71" s="2" t="s">
        <v>41</v>
      </c>
      <c r="I71" s="2" t="s">
        <v>231</v>
      </c>
      <c r="J71" s="25" t="s">
        <v>244</v>
      </c>
      <c r="K71" s="2" t="s">
        <v>232</v>
      </c>
      <c r="L71" s="2" t="s">
        <v>44</v>
      </c>
      <c r="M71" s="2" t="s">
        <v>45</v>
      </c>
      <c r="N71" s="2" t="s">
        <v>234</v>
      </c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</row>
    <row r="72" spans="1:29" ht="12.75" x14ac:dyDescent="0.2">
      <c r="A72" s="1" t="str">
        <f ca="1">IFERROR(__xludf.DUMMYFUNCTION("""COMPUTED_VALUE"""),"U15G 100m")</f>
        <v>U15G 100m</v>
      </c>
      <c r="B72" s="1">
        <f ca="1">IFERROR(__xludf.DUMMYFUNCTION("""COMPUTED_VALUE"""),1)</f>
        <v>1</v>
      </c>
      <c r="C72" s="1"/>
      <c r="D72" s="1" t="str">
        <f ca="1">IFERROR(__xludf.DUMMYFUNCTION("""COMPUTED_VALUE"""),"U15")</f>
        <v>U15</v>
      </c>
      <c r="E72" s="1" t="str">
        <f ca="1">IFERROR(__xludf.DUMMYFUNCTION("""COMPUTED_VALUE"""),"G")</f>
        <v>G</v>
      </c>
      <c r="F72" s="1" t="str">
        <f ca="1">IFERROR(__xludf.DUMMYFUNCTION("""COMPUTED_VALUE"""),"Wrekin Harriers")</f>
        <v>Wrekin Harriers</v>
      </c>
      <c r="G72" s="1">
        <v>1</v>
      </c>
      <c r="I72" s="2">
        <f ca="1">IFERROR(VLOOKUP($H72, $B72:$F83, 2, FALSE),)</f>
        <v>0</v>
      </c>
      <c r="J72" s="25"/>
      <c r="K72" s="1">
        <f ca="1">IFERROR(VLOOKUP($H72, $B72:$F83, 3, FALSE),)</f>
        <v>0</v>
      </c>
      <c r="L72" s="1">
        <f ca="1">IFERROR(VLOOKUP($H72, $B72:$F83, 4, FALSE),)</f>
        <v>0</v>
      </c>
      <c r="M72" s="1">
        <f ca="1">IFERROR(VLOOKUP($H72, $B72:$F83, 5, FALSE),)</f>
        <v>0</v>
      </c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</row>
    <row r="73" spans="1:29" ht="12.75" x14ac:dyDescent="0.2">
      <c r="A73" s="1" t="str">
        <f ca="1">IFERROR(__xludf.DUMMYFUNCTION("""COMPUTED_VALUE"""),"U15G 100m")</f>
        <v>U15G 100m</v>
      </c>
      <c r="B73" s="1">
        <f ca="1">IFERROR(__xludf.DUMMYFUNCTION("""COMPUTED_VALUE"""),11)</f>
        <v>11</v>
      </c>
      <c r="C73" s="1"/>
      <c r="D73" s="1" t="str">
        <f ca="1">IFERROR(__xludf.DUMMYFUNCTION("""COMPUTED_VALUE"""),"U15")</f>
        <v>U15</v>
      </c>
      <c r="E73" s="1" t="str">
        <f ca="1">IFERROR(__xludf.DUMMYFUNCTION("""COMPUTED_VALUE"""),"G")</f>
        <v>G</v>
      </c>
      <c r="F73" s="1" t="str">
        <f ca="1">IFERROR(__xludf.DUMMYFUNCTION("""COMPUTED_VALUE"""),"Wrekin Harriers")</f>
        <v>Wrekin Harriers</v>
      </c>
      <c r="G73" s="1">
        <v>2</v>
      </c>
      <c r="I73" s="2">
        <f ca="1">IFERROR(VLOOKUP($H73, $B72:$F83, 2, FALSE),)</f>
        <v>0</v>
      </c>
      <c r="J73" s="25"/>
      <c r="K73" s="1">
        <f ca="1">IFERROR(VLOOKUP($H73, $B72:$F83, 3, FALSE),)</f>
        <v>0</v>
      </c>
      <c r="L73" s="1">
        <f ca="1">IFERROR(VLOOKUP($H73, $B72:$F83, 4, FALSE),)</f>
        <v>0</v>
      </c>
      <c r="M73" s="1">
        <f ca="1">IFERROR(VLOOKUP($H73, $B72:$F83, 5, FALSE),)</f>
        <v>0</v>
      </c>
    </row>
    <row r="74" spans="1:29" ht="12.75" x14ac:dyDescent="0.2">
      <c r="A74" s="1" t="str">
        <f ca="1">IFERROR(__xludf.DUMMYFUNCTION("query('2 Oswestry'!A:G, ""select G,B,C,D,E,F where G contains '"" &amp; A70 &amp; ""'"", 0)"),"U15G 100m")</f>
        <v>U15G 100m</v>
      </c>
      <c r="B74" s="1">
        <f ca="1">IFERROR(__xludf.DUMMYFUNCTION("""COMPUTED_VALUE"""),2)</f>
        <v>2</v>
      </c>
      <c r="C74" s="1" t="str">
        <f ca="1">IFERROR(__xludf.DUMMYFUNCTION("""COMPUTED_VALUE"""),"Lily Bowen")</f>
        <v>Lily Bowen</v>
      </c>
      <c r="D74" s="1" t="str">
        <f ca="1">IFERROR(__xludf.DUMMYFUNCTION("""COMPUTED_VALUE"""),"U15")</f>
        <v>U15</v>
      </c>
      <c r="E74" s="1" t="str">
        <f ca="1">IFERROR(__xludf.DUMMYFUNCTION("""COMPUTED_VALUE"""),"G")</f>
        <v>G</v>
      </c>
      <c r="F74" s="1" t="str">
        <f ca="1">IFERROR(__xludf.DUMMYFUNCTION("""COMPUTED_VALUE"""),"Oswestry Olympians")</f>
        <v>Oswestry Olympians</v>
      </c>
      <c r="G74" s="1">
        <v>3</v>
      </c>
      <c r="I74" s="2">
        <f ca="1">IFERROR(VLOOKUP($H74, $B72:$F83, 2, FALSE),)</f>
        <v>0</v>
      </c>
      <c r="J74" s="25"/>
      <c r="K74" s="1">
        <f ca="1">IFERROR(VLOOKUP($H74, $B72:$F83, 3, FALSE),)</f>
        <v>0</v>
      </c>
      <c r="L74" s="1">
        <f ca="1">IFERROR(VLOOKUP($H74, $B72:$F83, 4, FALSE),)</f>
        <v>0</v>
      </c>
      <c r="M74" s="1">
        <f ca="1">IFERROR(VLOOKUP($H74, $B72:$F83, 5, FALSE),)</f>
        <v>0</v>
      </c>
    </row>
    <row r="75" spans="1:29" ht="12.75" x14ac:dyDescent="0.2">
      <c r="A75" s="1" t="str">
        <f ca="1">IFERROR(__xludf.DUMMYFUNCTION("""COMPUTED_VALUE"""),"U15G 100m")</f>
        <v>U15G 100m</v>
      </c>
      <c r="B75" s="1">
        <f ca="1">IFERROR(__xludf.DUMMYFUNCTION("""COMPUTED_VALUE"""),22)</f>
        <v>22</v>
      </c>
      <c r="C75" s="1"/>
      <c r="D75" s="1" t="str">
        <f ca="1">IFERROR(__xludf.DUMMYFUNCTION("""COMPUTED_VALUE"""),"U15")</f>
        <v>U15</v>
      </c>
      <c r="E75" s="1" t="str">
        <f ca="1">IFERROR(__xludf.DUMMYFUNCTION("""COMPUTED_VALUE"""),"G")</f>
        <v>G</v>
      </c>
      <c r="F75" s="1" t="str">
        <f ca="1">IFERROR(__xludf.DUMMYFUNCTION("""COMPUTED_VALUE"""),"Oswestry Olympians")</f>
        <v>Oswestry Olympians</v>
      </c>
      <c r="G75" s="1">
        <v>4</v>
      </c>
      <c r="I75" s="2">
        <f ca="1">IFERROR(VLOOKUP($H75, $B72:$F83, 2, FALSE),)</f>
        <v>0</v>
      </c>
      <c r="J75" s="25"/>
      <c r="K75" s="1">
        <f ca="1">IFERROR(VLOOKUP($H75, $B72:$F83, 3, FALSE),)</f>
        <v>0</v>
      </c>
      <c r="L75" s="1">
        <f ca="1">IFERROR(VLOOKUP($H75, $B72:$F83, 4, FALSE),)</f>
        <v>0</v>
      </c>
      <c r="M75" s="1">
        <f ca="1">IFERROR(VLOOKUP($H75, $B72:$F83, 5, FALSE),)</f>
        <v>0</v>
      </c>
    </row>
    <row r="76" spans="1:29" ht="12.75" x14ac:dyDescent="0.2">
      <c r="A76" s="1" t="str">
        <f ca="1">IFERROR(__xludf.DUMMYFUNCTION("query('3 Shrewsbury'!A:G, ""select G,B,C,D,E,F where G contains '"" &amp; A70 &amp; ""'"", 0)"),"U15G 100m")</f>
        <v>U15G 100m</v>
      </c>
      <c r="B76" s="1">
        <f ca="1">IFERROR(__xludf.DUMMYFUNCTION("""COMPUTED_VALUE"""),3)</f>
        <v>3</v>
      </c>
      <c r="C76" s="1" t="str">
        <f ca="1">IFERROR(__xludf.DUMMYFUNCTION("""COMPUTED_VALUE"""),"Roisin Ellam")</f>
        <v>Roisin Ellam</v>
      </c>
      <c r="D76" s="1" t="str">
        <f ca="1">IFERROR(__xludf.DUMMYFUNCTION("""COMPUTED_VALUE"""),"U15")</f>
        <v>U15</v>
      </c>
      <c r="E76" s="1" t="str">
        <f ca="1">IFERROR(__xludf.DUMMYFUNCTION("""COMPUTED_VALUE"""),"G")</f>
        <v>G</v>
      </c>
      <c r="F76" s="1" t="str">
        <f ca="1">IFERROR(__xludf.DUMMYFUNCTION("""COMPUTED_VALUE"""),"Shrewsbury AC")</f>
        <v>Shrewsbury AC</v>
      </c>
      <c r="G76" s="1">
        <v>5</v>
      </c>
      <c r="I76" s="2">
        <f ca="1">IFERROR(VLOOKUP($H76, $B72:$F83, 2, FALSE),)</f>
        <v>0</v>
      </c>
      <c r="J76" s="25"/>
      <c r="K76" s="1">
        <f ca="1">IFERROR(VLOOKUP($H76, $B72:$F83, 3, FALSE),)</f>
        <v>0</v>
      </c>
      <c r="L76" s="1">
        <f ca="1">IFERROR(VLOOKUP($H76, $B72:$F83, 4, FALSE),)</f>
        <v>0</v>
      </c>
      <c r="M76" s="1">
        <f ca="1">IFERROR(VLOOKUP($H76, $B72:$F83, 5, FALSE),)</f>
        <v>0</v>
      </c>
    </row>
    <row r="77" spans="1:29" ht="12.75" x14ac:dyDescent="0.2">
      <c r="A77" s="1" t="str">
        <f ca="1">IFERROR(__xludf.DUMMYFUNCTION("""COMPUTED_VALUE"""),"U15G 100m")</f>
        <v>U15G 100m</v>
      </c>
      <c r="B77" s="1">
        <f ca="1">IFERROR(__xludf.DUMMYFUNCTION("""COMPUTED_VALUE"""),33)</f>
        <v>33</v>
      </c>
      <c r="C77" s="1" t="str">
        <f ca="1">IFERROR(__xludf.DUMMYFUNCTION("""COMPUTED_VALUE"""),"Isla Hammond")</f>
        <v>Isla Hammond</v>
      </c>
      <c r="D77" s="1" t="str">
        <f ca="1">IFERROR(__xludf.DUMMYFUNCTION("""COMPUTED_VALUE"""),"U15")</f>
        <v>U15</v>
      </c>
      <c r="E77" s="1" t="str">
        <f ca="1">IFERROR(__xludf.DUMMYFUNCTION("""COMPUTED_VALUE"""),"G")</f>
        <v>G</v>
      </c>
      <c r="F77" s="1" t="str">
        <f ca="1">IFERROR(__xludf.DUMMYFUNCTION("""COMPUTED_VALUE"""),"Shrewsbury AC")</f>
        <v>Shrewsbury AC</v>
      </c>
      <c r="G77" s="1">
        <v>6</v>
      </c>
      <c r="I77" s="2">
        <f ca="1">IFERROR(VLOOKUP($H77, $B72:$F83, 2, FALSE),)</f>
        <v>0</v>
      </c>
      <c r="J77" s="25"/>
      <c r="K77" s="1">
        <f ca="1">IFERROR(VLOOKUP($H77, $B72:$F83, 3, FALSE),)</f>
        <v>0</v>
      </c>
      <c r="L77" s="1">
        <f ca="1">IFERROR(VLOOKUP($H77, $B72:$F83, 4, FALSE),)</f>
        <v>0</v>
      </c>
      <c r="M77" s="1">
        <f ca="1">IFERROR(VLOOKUP($H77, $B72:$F83, 5, FALSE),)</f>
        <v>0</v>
      </c>
    </row>
    <row r="78" spans="1:29" ht="12.75" x14ac:dyDescent="0.2">
      <c r="A78" s="1" t="str">
        <f ca="1">IFERROR(__xludf.DUMMYFUNCTION("query('4 Telford'!A:G, ""select G,B,C,D,E,F where G contains '"" &amp; A70 &amp; ""'"", 0)"),"U15G 100m")</f>
        <v>U15G 100m</v>
      </c>
      <c r="B78" s="1">
        <f ca="1">IFERROR(__xludf.DUMMYFUNCTION("""COMPUTED_VALUE"""),4)</f>
        <v>4</v>
      </c>
      <c r="C78" s="1" t="str">
        <f ca="1">IFERROR(__xludf.DUMMYFUNCTION("""COMPUTED_VALUE"""),"Kadisha Nwachukwa")</f>
        <v>Kadisha Nwachukwa</v>
      </c>
      <c r="D78" s="1" t="str">
        <f ca="1">IFERROR(__xludf.DUMMYFUNCTION("""COMPUTED_VALUE"""),"U15")</f>
        <v>U15</v>
      </c>
      <c r="E78" s="1" t="str">
        <f ca="1">IFERROR(__xludf.DUMMYFUNCTION("""COMPUTED_VALUE"""),"G")</f>
        <v>G</v>
      </c>
      <c r="F78" s="1" t="str">
        <f ca="1">IFERROR(__xludf.DUMMYFUNCTION("""COMPUTED_VALUE"""),"Telford AC")</f>
        <v>Telford AC</v>
      </c>
      <c r="G78" s="1">
        <v>7</v>
      </c>
      <c r="I78" s="2">
        <f ca="1">IFERROR(VLOOKUP($H78, $B72:$F83, 2, FALSE),)</f>
        <v>0</v>
      </c>
      <c r="J78" s="25"/>
      <c r="K78" s="1">
        <f ca="1">IFERROR(VLOOKUP($H78, $B72:$F83, 3, FALSE),)</f>
        <v>0</v>
      </c>
      <c r="L78" s="1">
        <f ca="1">IFERROR(VLOOKUP($H78, $B72:$F83, 4, FALSE),)</f>
        <v>0</v>
      </c>
      <c r="M78" s="1">
        <f ca="1">IFERROR(VLOOKUP($H78, $B72:$F83, 5, FALSE),)</f>
        <v>0</v>
      </c>
    </row>
    <row r="79" spans="1:29" ht="12.75" x14ac:dyDescent="0.2">
      <c r="A79" s="1" t="str">
        <f ca="1">IFERROR(__xludf.DUMMYFUNCTION("""COMPUTED_VALUE"""),"U15G 100m")</f>
        <v>U15G 100m</v>
      </c>
      <c r="B79" s="1">
        <f ca="1">IFERROR(__xludf.DUMMYFUNCTION("""COMPUTED_VALUE"""),44)</f>
        <v>44</v>
      </c>
      <c r="C79" s="1" t="str">
        <f ca="1">IFERROR(__xludf.DUMMYFUNCTION("""COMPUTED_VALUE"""),"Lola Brett")</f>
        <v>Lola Brett</v>
      </c>
      <c r="D79" s="1" t="str">
        <f ca="1">IFERROR(__xludf.DUMMYFUNCTION("""COMPUTED_VALUE"""),"U15")</f>
        <v>U15</v>
      </c>
      <c r="E79" s="1" t="str">
        <f ca="1">IFERROR(__xludf.DUMMYFUNCTION("""COMPUTED_VALUE"""),"G")</f>
        <v>G</v>
      </c>
      <c r="F79" s="1" t="str">
        <f ca="1">IFERROR(__xludf.DUMMYFUNCTION("""COMPUTED_VALUE"""),"Telford AC")</f>
        <v>Telford AC</v>
      </c>
      <c r="G79" s="1">
        <v>8</v>
      </c>
      <c r="I79" s="2">
        <f ca="1">IFERROR(VLOOKUP($H79, $B72:$F83, 2, FALSE),)</f>
        <v>0</v>
      </c>
      <c r="J79" s="25"/>
      <c r="K79" s="1">
        <f ca="1">IFERROR(VLOOKUP($H79, $B72:$F83, 3, FALSE),)</f>
        <v>0</v>
      </c>
      <c r="L79" s="1">
        <f ca="1">IFERROR(VLOOKUP($H79, $B72:$F83, 4, FALSE),)</f>
        <v>0</v>
      </c>
      <c r="M79" s="1">
        <f ca="1">IFERROR(VLOOKUP($H79, $B72:$F83, 5, FALSE),)</f>
        <v>0</v>
      </c>
    </row>
    <row r="80" spans="1:29" ht="12.75" x14ac:dyDescent="0.2">
      <c r="A80" s="1" t="str">
        <f ca="1">IFERROR(__xludf.DUMMYFUNCTION("query('5 Wenlock'!A:G, ""select G,B,C,D,E,F where G contains '"" &amp; A70 &amp; ""'"", 0)"),"U15G 100m")</f>
        <v>U15G 100m</v>
      </c>
      <c r="B80" s="1">
        <f ca="1">IFERROR(__xludf.DUMMYFUNCTION("""COMPUTED_VALUE"""),5)</f>
        <v>5</v>
      </c>
      <c r="C80" s="1" t="str">
        <f ca="1">IFERROR(__xludf.DUMMYFUNCTION("""COMPUTED_VALUE"""),"Sydney Purchase")</f>
        <v>Sydney Purchase</v>
      </c>
      <c r="D80" s="1" t="str">
        <f ca="1">IFERROR(__xludf.DUMMYFUNCTION("""COMPUTED_VALUE"""),"U15")</f>
        <v>U15</v>
      </c>
      <c r="E80" s="1" t="str">
        <f ca="1">IFERROR(__xludf.DUMMYFUNCTION("""COMPUTED_VALUE"""),"G")</f>
        <v>G</v>
      </c>
      <c r="F80" s="1" t="str">
        <f ca="1">IFERROR(__xludf.DUMMYFUNCTION("""COMPUTED_VALUE"""),"Wenlock Olympians")</f>
        <v>Wenlock Olympians</v>
      </c>
      <c r="G80" s="1">
        <v>9</v>
      </c>
      <c r="I80" s="2">
        <f ca="1">IFERROR(VLOOKUP($H80, $B72:$F83, 2, FALSE),)</f>
        <v>0</v>
      </c>
      <c r="J80" s="25"/>
      <c r="K80" s="1">
        <f ca="1">IFERROR(VLOOKUP($H80, $B72:$F83, 3, FALSE),)</f>
        <v>0</v>
      </c>
      <c r="L80" s="1">
        <f ca="1">IFERROR(VLOOKUP($H80, $B72:$F83, 4, FALSE),)</f>
        <v>0</v>
      </c>
      <c r="M80" s="1">
        <f ca="1">IFERROR(VLOOKUP($H80, $B72:$F83, 5, FALSE),)</f>
        <v>0</v>
      </c>
    </row>
    <row r="81" spans="1:29" ht="12.75" x14ac:dyDescent="0.2">
      <c r="A81" s="1" t="str">
        <f ca="1">IFERROR(__xludf.DUMMYFUNCTION("""COMPUTED_VALUE"""),"U15G 100m")</f>
        <v>U15G 100m</v>
      </c>
      <c r="B81" s="1">
        <f ca="1">IFERROR(__xludf.DUMMYFUNCTION("""COMPUTED_VALUE"""),55)</f>
        <v>55</v>
      </c>
      <c r="C81" s="1" t="str">
        <f ca="1">IFERROR(__xludf.DUMMYFUNCTION("""COMPUTED_VALUE"""),"Gracie Beech")</f>
        <v>Gracie Beech</v>
      </c>
      <c r="D81" s="1" t="str">
        <f ca="1">IFERROR(__xludf.DUMMYFUNCTION("""COMPUTED_VALUE"""),"U15")</f>
        <v>U15</v>
      </c>
      <c r="E81" s="1" t="str">
        <f ca="1">IFERROR(__xludf.DUMMYFUNCTION("""COMPUTED_VALUE"""),"G")</f>
        <v>G</v>
      </c>
      <c r="F81" s="1" t="str">
        <f ca="1">IFERROR(__xludf.DUMMYFUNCTION("""COMPUTED_VALUE"""),"Wenlock Olympians")</f>
        <v>Wenlock Olympians</v>
      </c>
      <c r="G81" s="1">
        <v>10</v>
      </c>
      <c r="I81" s="2">
        <f ca="1">IFERROR(VLOOKUP($H81, $B72:$F83, 2, FALSE),)</f>
        <v>0</v>
      </c>
      <c r="J81" s="25"/>
      <c r="K81" s="1">
        <f ca="1">IFERROR(VLOOKUP($H81, $B72:$F83, 3, FALSE),)</f>
        <v>0</v>
      </c>
      <c r="L81" s="1">
        <f ca="1">IFERROR(VLOOKUP($H81, $B72:$F83, 4, FALSE),)</f>
        <v>0</v>
      </c>
      <c r="M81" s="1">
        <f ca="1">IFERROR(VLOOKUP($H81, $B72:$F83, 5, FALSE),)</f>
        <v>0</v>
      </c>
    </row>
    <row r="82" spans="1:29" ht="12.75" x14ac:dyDescent="0.2">
      <c r="A82" s="1" t="str">
        <f ca="1">IFERROR(__xludf.DUMMYFUNCTION("query('6 Maldwyn'!A:G, ""select G,B,C,D,E,F where G contains '"" &amp; A70 &amp; ""'"", 0)"),"U15G 100m")</f>
        <v>U15G 100m</v>
      </c>
      <c r="B82" s="1">
        <f ca="1">IFERROR(__xludf.DUMMYFUNCTION("""COMPUTED_VALUE"""),6)</f>
        <v>6</v>
      </c>
      <c r="C82" s="1"/>
      <c r="D82" s="1" t="str">
        <f ca="1">IFERROR(__xludf.DUMMYFUNCTION("""COMPUTED_VALUE"""),"U15")</f>
        <v>U15</v>
      </c>
      <c r="E82" s="1" t="str">
        <f ca="1">IFERROR(__xludf.DUMMYFUNCTION("""COMPUTED_VALUE"""),"G")</f>
        <v>G</v>
      </c>
      <c r="F82" s="1" t="str">
        <f ca="1">IFERROR(__xludf.DUMMYFUNCTION("""COMPUTED_VALUE"""),"Maldwyn Harriers")</f>
        <v>Maldwyn Harriers</v>
      </c>
      <c r="G82" s="1">
        <v>11</v>
      </c>
      <c r="I82" s="2">
        <f ca="1">IFERROR(VLOOKUP($H82, $B72:$F83, 2, FALSE),)</f>
        <v>0</v>
      </c>
      <c r="J82" s="25"/>
      <c r="K82" s="1">
        <f ca="1">IFERROR(VLOOKUP($H82, $B72:$F83, 3, FALSE),)</f>
        <v>0</v>
      </c>
      <c r="L82" s="1">
        <f ca="1">IFERROR(VLOOKUP($H82, $B72:$F83, 4, FALSE),)</f>
        <v>0</v>
      </c>
      <c r="M82" s="1">
        <f ca="1">IFERROR(VLOOKUP($H82, $B72:$F83, 5, FALSE),)</f>
        <v>0</v>
      </c>
    </row>
    <row r="83" spans="1:29" ht="12.75" x14ac:dyDescent="0.2">
      <c r="A83" s="1" t="str">
        <f ca="1">IFERROR(__xludf.DUMMYFUNCTION("""COMPUTED_VALUE"""),"U15G 100m")</f>
        <v>U15G 100m</v>
      </c>
      <c r="B83" s="1">
        <f ca="1">IFERROR(__xludf.DUMMYFUNCTION("""COMPUTED_VALUE"""),66)</f>
        <v>66</v>
      </c>
      <c r="C83" s="1"/>
      <c r="D83" s="1" t="str">
        <f ca="1">IFERROR(__xludf.DUMMYFUNCTION("""COMPUTED_VALUE"""),"U15")</f>
        <v>U15</v>
      </c>
      <c r="E83" s="1" t="str">
        <f ca="1">IFERROR(__xludf.DUMMYFUNCTION("""COMPUTED_VALUE"""),"G")</f>
        <v>G</v>
      </c>
      <c r="F83" s="1" t="str">
        <f ca="1">IFERROR(__xludf.DUMMYFUNCTION("""COMPUTED_VALUE"""),"Maldwyn Harriers")</f>
        <v>Maldwyn Harriers</v>
      </c>
      <c r="G83" s="1">
        <v>12</v>
      </c>
      <c r="I83" s="2">
        <f ca="1">IFERROR(VLOOKUP($H83, $B72:$F83, 2, FALSE),)</f>
        <v>0</v>
      </c>
      <c r="J83" s="25"/>
      <c r="K83" s="1">
        <f ca="1">IFERROR(VLOOKUP($H83, $B72:$F83, 3, FALSE),)</f>
        <v>0</v>
      </c>
      <c r="L83" s="1">
        <f ca="1">IFERROR(VLOOKUP($H83, $B72:$F83, 4, FALSE),)</f>
        <v>0</v>
      </c>
      <c r="M83" s="1">
        <f ca="1">IFERROR(VLOOKUP($H83, $B72:$F83, 5, FALSE),)</f>
        <v>0</v>
      </c>
    </row>
    <row r="84" spans="1:29" ht="12.75" x14ac:dyDescent="0.2">
      <c r="I84" s="2"/>
      <c r="J84" s="25"/>
    </row>
    <row r="85" spans="1:29" ht="12.75" x14ac:dyDescent="0.2">
      <c r="A85" s="2" t="e">
        <f>Results!#REF!</f>
        <v>#REF!</v>
      </c>
      <c r="B85" s="2"/>
      <c r="C85" s="2"/>
      <c r="D85" s="2"/>
      <c r="E85" s="2"/>
      <c r="F85" s="2"/>
      <c r="G85" s="2" t="e">
        <f>A85</f>
        <v>#REF!</v>
      </c>
      <c r="H85" s="2" t="s">
        <v>233</v>
      </c>
      <c r="I85" s="2" t="s">
        <v>242</v>
      </c>
      <c r="J85" s="2" t="e">
        <f>#REF!</f>
        <v>#REF!</v>
      </c>
      <c r="K85" s="2"/>
      <c r="L85" s="2"/>
      <c r="M85" s="2" t="e">
        <f>G85</f>
        <v>#REF!</v>
      </c>
      <c r="N85" s="2"/>
    </row>
    <row r="86" spans="1:29" ht="17.25" x14ac:dyDescent="0.4">
      <c r="A86" s="37" t="str">
        <f ca="1">IFERROR(__xludf.DUMMYFUNCTION("query('1 Wrekin'!A:G, ""select G,B,C,D,E,F where G contains '"" &amp; A85 &amp; ""'"", 1)"),"")</f>
        <v/>
      </c>
      <c r="B86" s="2" t="str">
        <f ca="1">IFERROR(__xludf.DUMMYFUNCTION("""COMPUTED_VALUE"""),"Number")</f>
        <v>Number</v>
      </c>
      <c r="C86" s="2" t="str">
        <f ca="1">IFERROR(__xludf.DUMMYFUNCTION("""COMPUTED_VALUE"""),"Full Name")</f>
        <v>Full Name</v>
      </c>
      <c r="D86" s="2" t="str">
        <f ca="1">IFERROR(__xludf.DUMMYFUNCTION("""COMPUTED_VALUE"""),"Age Group")</f>
        <v>Age Group</v>
      </c>
      <c r="E86" s="2" t="str">
        <f ca="1">IFERROR(__xludf.DUMMYFUNCTION("""COMPUTED_VALUE"""),"Gender")</f>
        <v>Gender</v>
      </c>
      <c r="F86" s="2" t="str">
        <f ca="1">IFERROR(__xludf.DUMMYFUNCTION("""COMPUTED_VALUE"""),"Club")</f>
        <v>Club</v>
      </c>
      <c r="G86" s="2" t="s">
        <v>243</v>
      </c>
      <c r="H86" s="2" t="s">
        <v>41</v>
      </c>
      <c r="I86" s="2" t="s">
        <v>231</v>
      </c>
      <c r="J86" s="25" t="s">
        <v>244</v>
      </c>
      <c r="K86" s="2" t="s">
        <v>232</v>
      </c>
      <c r="L86" s="2" t="s">
        <v>44</v>
      </c>
      <c r="M86" s="2" t="s">
        <v>45</v>
      </c>
      <c r="N86" s="2" t="s">
        <v>234</v>
      </c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</row>
    <row r="87" spans="1:29" ht="12.75" x14ac:dyDescent="0.2">
      <c r="A87" s="1" t="str">
        <f ca="1">IFERROR(__xludf.DUMMYFUNCTION("""COMPUTED_VALUE"""),"U15G 100m")</f>
        <v>U15G 100m</v>
      </c>
      <c r="B87" s="1">
        <f ca="1">IFERROR(__xludf.DUMMYFUNCTION("""COMPUTED_VALUE"""),1)</f>
        <v>1</v>
      </c>
      <c r="C87" s="1"/>
      <c r="D87" s="1" t="str">
        <f ca="1">IFERROR(__xludf.DUMMYFUNCTION("""COMPUTED_VALUE"""),"U15")</f>
        <v>U15</v>
      </c>
      <c r="E87" s="1" t="str">
        <f ca="1">IFERROR(__xludf.DUMMYFUNCTION("""COMPUTED_VALUE"""),"G")</f>
        <v>G</v>
      </c>
      <c r="F87" s="1" t="str">
        <f ca="1">IFERROR(__xludf.DUMMYFUNCTION("""COMPUTED_VALUE"""),"Wrekin Harriers")</f>
        <v>Wrekin Harriers</v>
      </c>
      <c r="G87" s="1">
        <v>1</v>
      </c>
      <c r="I87" s="2">
        <f ca="1">IFERROR(VLOOKUP($H87, $B87:$F98, 2, FALSE),)</f>
        <v>0</v>
      </c>
      <c r="J87" s="25"/>
      <c r="K87" s="1">
        <f ca="1">IFERROR(VLOOKUP($H87, $B87:$F98, 3, FALSE),)</f>
        <v>0</v>
      </c>
      <c r="L87" s="1">
        <f ca="1">IFERROR(VLOOKUP($H87, $B87:$F98, 4, FALSE),)</f>
        <v>0</v>
      </c>
      <c r="M87" s="1">
        <f ca="1">IFERROR(VLOOKUP($H87, $B87:$F98, 5, FALSE),)</f>
        <v>0</v>
      </c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</row>
    <row r="88" spans="1:29" ht="12.75" x14ac:dyDescent="0.2">
      <c r="A88" s="1" t="str">
        <f ca="1">IFERROR(__xludf.DUMMYFUNCTION("""COMPUTED_VALUE"""),"U15G 100m")</f>
        <v>U15G 100m</v>
      </c>
      <c r="B88" s="1">
        <f ca="1">IFERROR(__xludf.DUMMYFUNCTION("""COMPUTED_VALUE"""),11)</f>
        <v>11</v>
      </c>
      <c r="C88" s="1"/>
      <c r="D88" s="1" t="str">
        <f ca="1">IFERROR(__xludf.DUMMYFUNCTION("""COMPUTED_VALUE"""),"U15")</f>
        <v>U15</v>
      </c>
      <c r="E88" s="1" t="str">
        <f ca="1">IFERROR(__xludf.DUMMYFUNCTION("""COMPUTED_VALUE"""),"G")</f>
        <v>G</v>
      </c>
      <c r="F88" s="1" t="str">
        <f ca="1">IFERROR(__xludf.DUMMYFUNCTION("""COMPUTED_VALUE"""),"Wrekin Harriers")</f>
        <v>Wrekin Harriers</v>
      </c>
      <c r="G88" s="1">
        <v>2</v>
      </c>
      <c r="I88" s="2">
        <f ca="1">IFERROR(VLOOKUP($H88, $B87:$F98, 2, FALSE),)</f>
        <v>0</v>
      </c>
      <c r="J88" s="25"/>
      <c r="K88" s="1">
        <f ca="1">IFERROR(VLOOKUP($H88, $B87:$F98, 3, FALSE),)</f>
        <v>0</v>
      </c>
      <c r="L88" s="1">
        <f ca="1">IFERROR(VLOOKUP($H88, $B87:$F98, 4, FALSE),)</f>
        <v>0</v>
      </c>
      <c r="M88" s="1">
        <f ca="1">IFERROR(VLOOKUP($H88, $B87:$F98, 5, FALSE),)</f>
        <v>0</v>
      </c>
    </row>
    <row r="89" spans="1:29" ht="12.75" x14ac:dyDescent="0.2">
      <c r="A89" s="1" t="str">
        <f ca="1">IFERROR(__xludf.DUMMYFUNCTION("query('2 Oswestry'!A:G, ""select G,B,C,D,E,F where G contains '"" &amp; A85 &amp; ""'"", 0)"),"U15G 100m")</f>
        <v>U15G 100m</v>
      </c>
      <c r="B89" s="1">
        <f ca="1">IFERROR(__xludf.DUMMYFUNCTION("""COMPUTED_VALUE"""),2)</f>
        <v>2</v>
      </c>
      <c r="C89" s="1" t="str">
        <f ca="1">IFERROR(__xludf.DUMMYFUNCTION("""COMPUTED_VALUE"""),"Lily Bowen")</f>
        <v>Lily Bowen</v>
      </c>
      <c r="D89" s="1" t="str">
        <f ca="1">IFERROR(__xludf.DUMMYFUNCTION("""COMPUTED_VALUE"""),"U15")</f>
        <v>U15</v>
      </c>
      <c r="E89" s="1" t="str">
        <f ca="1">IFERROR(__xludf.DUMMYFUNCTION("""COMPUTED_VALUE"""),"G")</f>
        <v>G</v>
      </c>
      <c r="F89" s="1" t="str">
        <f ca="1">IFERROR(__xludf.DUMMYFUNCTION("""COMPUTED_VALUE"""),"Oswestry Olympians")</f>
        <v>Oswestry Olympians</v>
      </c>
      <c r="G89" s="1">
        <v>3</v>
      </c>
      <c r="I89" s="2">
        <f ca="1">IFERROR(VLOOKUP($H89, $B87:$F98, 2, FALSE),)</f>
        <v>0</v>
      </c>
      <c r="J89" s="25"/>
      <c r="K89" s="1">
        <f ca="1">IFERROR(VLOOKUP($H89, $B87:$F98, 3, FALSE),)</f>
        <v>0</v>
      </c>
      <c r="L89" s="1">
        <f ca="1">IFERROR(VLOOKUP($H89, $B87:$F98, 4, FALSE),)</f>
        <v>0</v>
      </c>
      <c r="M89" s="1">
        <f ca="1">IFERROR(VLOOKUP($H89, $B87:$F98, 5, FALSE),)</f>
        <v>0</v>
      </c>
    </row>
    <row r="90" spans="1:29" ht="12.75" x14ac:dyDescent="0.2">
      <c r="A90" s="1" t="str">
        <f ca="1">IFERROR(__xludf.DUMMYFUNCTION("""COMPUTED_VALUE"""),"U15G 100m")</f>
        <v>U15G 100m</v>
      </c>
      <c r="B90" s="1">
        <f ca="1">IFERROR(__xludf.DUMMYFUNCTION("""COMPUTED_VALUE"""),22)</f>
        <v>22</v>
      </c>
      <c r="C90" s="1"/>
      <c r="D90" s="1" t="str">
        <f ca="1">IFERROR(__xludf.DUMMYFUNCTION("""COMPUTED_VALUE"""),"U15")</f>
        <v>U15</v>
      </c>
      <c r="E90" s="1" t="str">
        <f ca="1">IFERROR(__xludf.DUMMYFUNCTION("""COMPUTED_VALUE"""),"G")</f>
        <v>G</v>
      </c>
      <c r="F90" s="1" t="str">
        <f ca="1">IFERROR(__xludf.DUMMYFUNCTION("""COMPUTED_VALUE"""),"Oswestry Olympians")</f>
        <v>Oswestry Olympians</v>
      </c>
      <c r="G90" s="1">
        <v>4</v>
      </c>
      <c r="I90" s="2">
        <f ca="1">IFERROR(VLOOKUP($H90, $B87:$F98, 2, FALSE),)</f>
        <v>0</v>
      </c>
      <c r="J90" s="25"/>
      <c r="K90" s="1">
        <f ca="1">IFERROR(VLOOKUP($H90, $B87:$F98, 3, FALSE),)</f>
        <v>0</v>
      </c>
      <c r="L90" s="1">
        <f ca="1">IFERROR(VLOOKUP($H90, $B87:$F98, 4, FALSE),)</f>
        <v>0</v>
      </c>
      <c r="M90" s="1">
        <f ca="1">IFERROR(VLOOKUP($H90, $B87:$F98, 5, FALSE),)</f>
        <v>0</v>
      </c>
    </row>
    <row r="91" spans="1:29" ht="12.75" x14ac:dyDescent="0.2">
      <c r="A91" s="1" t="str">
        <f ca="1">IFERROR(__xludf.DUMMYFUNCTION("query('3 Shrewsbury'!A:G, ""select G,B,C,D,E,F where G contains '"" &amp; A85 &amp; ""'"", 0)"),"U15G 100m")</f>
        <v>U15G 100m</v>
      </c>
      <c r="B91" s="1">
        <f ca="1">IFERROR(__xludf.DUMMYFUNCTION("""COMPUTED_VALUE"""),3)</f>
        <v>3</v>
      </c>
      <c r="C91" s="1" t="str">
        <f ca="1">IFERROR(__xludf.DUMMYFUNCTION("""COMPUTED_VALUE"""),"Roisin Ellam")</f>
        <v>Roisin Ellam</v>
      </c>
      <c r="D91" s="1" t="str">
        <f ca="1">IFERROR(__xludf.DUMMYFUNCTION("""COMPUTED_VALUE"""),"U15")</f>
        <v>U15</v>
      </c>
      <c r="E91" s="1" t="str">
        <f ca="1">IFERROR(__xludf.DUMMYFUNCTION("""COMPUTED_VALUE"""),"G")</f>
        <v>G</v>
      </c>
      <c r="F91" s="1" t="str">
        <f ca="1">IFERROR(__xludf.DUMMYFUNCTION("""COMPUTED_VALUE"""),"Shrewsbury AC")</f>
        <v>Shrewsbury AC</v>
      </c>
      <c r="G91" s="1">
        <v>5</v>
      </c>
      <c r="I91" s="2">
        <f ca="1">IFERROR(VLOOKUP($H91, $B87:$F98, 2, FALSE),)</f>
        <v>0</v>
      </c>
      <c r="J91" s="25"/>
      <c r="K91" s="1">
        <f ca="1">IFERROR(VLOOKUP($H91, $B87:$F98, 3, FALSE),)</f>
        <v>0</v>
      </c>
      <c r="L91" s="1">
        <f ca="1">IFERROR(VLOOKUP($H91, $B87:$F98, 4, FALSE),)</f>
        <v>0</v>
      </c>
      <c r="M91" s="1">
        <f ca="1">IFERROR(VLOOKUP($H91, $B87:$F98, 5, FALSE),)</f>
        <v>0</v>
      </c>
    </row>
    <row r="92" spans="1:29" ht="12.75" x14ac:dyDescent="0.2">
      <c r="A92" s="1" t="str">
        <f ca="1">IFERROR(__xludf.DUMMYFUNCTION("""COMPUTED_VALUE"""),"U15G 100m")</f>
        <v>U15G 100m</v>
      </c>
      <c r="B92" s="1">
        <f ca="1">IFERROR(__xludf.DUMMYFUNCTION("""COMPUTED_VALUE"""),33)</f>
        <v>33</v>
      </c>
      <c r="C92" s="1" t="str">
        <f ca="1">IFERROR(__xludf.DUMMYFUNCTION("""COMPUTED_VALUE"""),"Isla Hammond")</f>
        <v>Isla Hammond</v>
      </c>
      <c r="D92" s="1" t="str">
        <f ca="1">IFERROR(__xludf.DUMMYFUNCTION("""COMPUTED_VALUE"""),"U15")</f>
        <v>U15</v>
      </c>
      <c r="E92" s="1" t="str">
        <f ca="1">IFERROR(__xludf.DUMMYFUNCTION("""COMPUTED_VALUE"""),"G")</f>
        <v>G</v>
      </c>
      <c r="F92" s="1" t="str">
        <f ca="1">IFERROR(__xludf.DUMMYFUNCTION("""COMPUTED_VALUE"""),"Shrewsbury AC")</f>
        <v>Shrewsbury AC</v>
      </c>
      <c r="G92" s="1">
        <v>6</v>
      </c>
      <c r="I92" s="2">
        <f ca="1">IFERROR(VLOOKUP($H92, $B87:$F98, 2, FALSE),)</f>
        <v>0</v>
      </c>
      <c r="J92" s="25"/>
      <c r="K92" s="1">
        <f ca="1">IFERROR(VLOOKUP($H92, $B87:$F98, 3, FALSE),)</f>
        <v>0</v>
      </c>
      <c r="L92" s="1">
        <f ca="1">IFERROR(VLOOKUP($H92, $B87:$F98, 4, FALSE),)</f>
        <v>0</v>
      </c>
      <c r="M92" s="1">
        <f ca="1">IFERROR(VLOOKUP($H92, $B87:$F98, 5, FALSE),)</f>
        <v>0</v>
      </c>
    </row>
    <row r="93" spans="1:29" ht="12.75" x14ac:dyDescent="0.2">
      <c r="A93" s="1" t="str">
        <f ca="1">IFERROR(__xludf.DUMMYFUNCTION("query('4 Telford'!A:G, ""select G,B,C,D,E,F where G contains '"" &amp; A85 &amp; ""'"", 0)"),"U15G 100m")</f>
        <v>U15G 100m</v>
      </c>
      <c r="B93" s="1">
        <f ca="1">IFERROR(__xludf.DUMMYFUNCTION("""COMPUTED_VALUE"""),4)</f>
        <v>4</v>
      </c>
      <c r="C93" s="1" t="str">
        <f ca="1">IFERROR(__xludf.DUMMYFUNCTION("""COMPUTED_VALUE"""),"Kadisha Nwachukwa")</f>
        <v>Kadisha Nwachukwa</v>
      </c>
      <c r="D93" s="1" t="str">
        <f ca="1">IFERROR(__xludf.DUMMYFUNCTION("""COMPUTED_VALUE"""),"U15")</f>
        <v>U15</v>
      </c>
      <c r="E93" s="1" t="str">
        <f ca="1">IFERROR(__xludf.DUMMYFUNCTION("""COMPUTED_VALUE"""),"G")</f>
        <v>G</v>
      </c>
      <c r="F93" s="1" t="str">
        <f ca="1">IFERROR(__xludf.DUMMYFUNCTION("""COMPUTED_VALUE"""),"Telford AC")</f>
        <v>Telford AC</v>
      </c>
      <c r="G93" s="1">
        <v>7</v>
      </c>
      <c r="I93" s="2">
        <f ca="1">IFERROR(VLOOKUP($H93, $B87:$F98, 2, FALSE),)</f>
        <v>0</v>
      </c>
      <c r="J93" s="25"/>
      <c r="K93" s="1">
        <f ca="1">IFERROR(VLOOKUP($H93, $B87:$F98, 3, FALSE),)</f>
        <v>0</v>
      </c>
      <c r="L93" s="1">
        <f ca="1">IFERROR(VLOOKUP($H93, $B87:$F98, 4, FALSE),)</f>
        <v>0</v>
      </c>
      <c r="M93" s="1">
        <f ca="1">IFERROR(VLOOKUP($H93, $B87:$F98, 5, FALSE),)</f>
        <v>0</v>
      </c>
    </row>
    <row r="94" spans="1:29" ht="12.75" x14ac:dyDescent="0.2">
      <c r="A94" s="1" t="str">
        <f ca="1">IFERROR(__xludf.DUMMYFUNCTION("""COMPUTED_VALUE"""),"U15G 100m")</f>
        <v>U15G 100m</v>
      </c>
      <c r="B94" s="1">
        <f ca="1">IFERROR(__xludf.DUMMYFUNCTION("""COMPUTED_VALUE"""),44)</f>
        <v>44</v>
      </c>
      <c r="C94" s="1" t="str">
        <f ca="1">IFERROR(__xludf.DUMMYFUNCTION("""COMPUTED_VALUE"""),"Lola Brett")</f>
        <v>Lola Brett</v>
      </c>
      <c r="D94" s="1" t="str">
        <f ca="1">IFERROR(__xludf.DUMMYFUNCTION("""COMPUTED_VALUE"""),"U15")</f>
        <v>U15</v>
      </c>
      <c r="E94" s="1" t="str">
        <f ca="1">IFERROR(__xludf.DUMMYFUNCTION("""COMPUTED_VALUE"""),"G")</f>
        <v>G</v>
      </c>
      <c r="F94" s="1" t="str">
        <f ca="1">IFERROR(__xludf.DUMMYFUNCTION("""COMPUTED_VALUE"""),"Telford AC")</f>
        <v>Telford AC</v>
      </c>
      <c r="G94" s="1">
        <v>8</v>
      </c>
      <c r="I94" s="2">
        <f ca="1">IFERROR(VLOOKUP($H94, $B87:$F98, 2, FALSE),)</f>
        <v>0</v>
      </c>
      <c r="J94" s="25"/>
      <c r="K94" s="1">
        <f ca="1">IFERROR(VLOOKUP($H94, $B87:$F98, 3, FALSE),)</f>
        <v>0</v>
      </c>
      <c r="L94" s="1">
        <f ca="1">IFERROR(VLOOKUP($H94, $B87:$F98, 4, FALSE),)</f>
        <v>0</v>
      </c>
      <c r="M94" s="1">
        <f ca="1">IFERROR(VLOOKUP($H94, $B87:$F98, 5, FALSE),)</f>
        <v>0</v>
      </c>
    </row>
    <row r="95" spans="1:29" ht="12.75" x14ac:dyDescent="0.2">
      <c r="A95" s="1" t="str">
        <f ca="1">IFERROR(__xludf.DUMMYFUNCTION("query('5 Wenlock'!A:G, ""select G,B,C,D,E,F where G contains '"" &amp; A85 &amp; ""'"", 0)"),"U15G 100m")</f>
        <v>U15G 100m</v>
      </c>
      <c r="B95" s="1">
        <f ca="1">IFERROR(__xludf.DUMMYFUNCTION("""COMPUTED_VALUE"""),5)</f>
        <v>5</v>
      </c>
      <c r="C95" s="1" t="str">
        <f ca="1">IFERROR(__xludf.DUMMYFUNCTION("""COMPUTED_VALUE"""),"Sydney Purchase")</f>
        <v>Sydney Purchase</v>
      </c>
      <c r="D95" s="1" t="str">
        <f ca="1">IFERROR(__xludf.DUMMYFUNCTION("""COMPUTED_VALUE"""),"U15")</f>
        <v>U15</v>
      </c>
      <c r="E95" s="1" t="str">
        <f ca="1">IFERROR(__xludf.DUMMYFUNCTION("""COMPUTED_VALUE"""),"G")</f>
        <v>G</v>
      </c>
      <c r="F95" s="1" t="str">
        <f ca="1">IFERROR(__xludf.DUMMYFUNCTION("""COMPUTED_VALUE"""),"Wenlock Olympians")</f>
        <v>Wenlock Olympians</v>
      </c>
      <c r="G95" s="1">
        <v>9</v>
      </c>
      <c r="I95" s="2">
        <f ca="1">IFERROR(VLOOKUP($H95, $B87:$F98, 2, FALSE),)</f>
        <v>0</v>
      </c>
      <c r="J95" s="25"/>
      <c r="K95" s="1">
        <f ca="1">IFERROR(VLOOKUP($H95, $B87:$F98, 3, FALSE),)</f>
        <v>0</v>
      </c>
      <c r="L95" s="1">
        <f ca="1">IFERROR(VLOOKUP($H95, $B87:$F98, 4, FALSE),)</f>
        <v>0</v>
      </c>
      <c r="M95" s="1">
        <f ca="1">IFERROR(VLOOKUP($H95, $B87:$F98, 5, FALSE),)</f>
        <v>0</v>
      </c>
    </row>
    <row r="96" spans="1:29" ht="12.75" x14ac:dyDescent="0.2">
      <c r="A96" s="1" t="str">
        <f ca="1">IFERROR(__xludf.DUMMYFUNCTION("""COMPUTED_VALUE"""),"U15G 100m")</f>
        <v>U15G 100m</v>
      </c>
      <c r="B96" s="1">
        <f ca="1">IFERROR(__xludf.DUMMYFUNCTION("""COMPUTED_VALUE"""),55)</f>
        <v>55</v>
      </c>
      <c r="C96" s="1" t="str">
        <f ca="1">IFERROR(__xludf.DUMMYFUNCTION("""COMPUTED_VALUE"""),"Gracie Beech")</f>
        <v>Gracie Beech</v>
      </c>
      <c r="D96" s="1" t="str">
        <f ca="1">IFERROR(__xludf.DUMMYFUNCTION("""COMPUTED_VALUE"""),"U15")</f>
        <v>U15</v>
      </c>
      <c r="E96" s="1" t="str">
        <f ca="1">IFERROR(__xludf.DUMMYFUNCTION("""COMPUTED_VALUE"""),"G")</f>
        <v>G</v>
      </c>
      <c r="F96" s="1" t="str">
        <f ca="1">IFERROR(__xludf.DUMMYFUNCTION("""COMPUTED_VALUE"""),"Wenlock Olympians")</f>
        <v>Wenlock Olympians</v>
      </c>
      <c r="G96" s="1">
        <v>10</v>
      </c>
      <c r="I96" s="2">
        <f ca="1">IFERROR(VLOOKUP($H96, $B87:$F98, 2, FALSE),)</f>
        <v>0</v>
      </c>
      <c r="J96" s="25"/>
      <c r="K96" s="1">
        <f ca="1">IFERROR(VLOOKUP($H96, $B87:$F98, 3, FALSE),)</f>
        <v>0</v>
      </c>
      <c r="L96" s="1">
        <f ca="1">IFERROR(VLOOKUP($H96, $B87:$F98, 4, FALSE),)</f>
        <v>0</v>
      </c>
      <c r="M96" s="1">
        <f ca="1">IFERROR(VLOOKUP($H96, $B87:$F98, 5, FALSE),)</f>
        <v>0</v>
      </c>
    </row>
    <row r="97" spans="1:29" ht="12.75" x14ac:dyDescent="0.2">
      <c r="A97" s="1" t="str">
        <f ca="1">IFERROR(__xludf.DUMMYFUNCTION("query('6 Maldwyn'!A:G, ""select G,B,C,D,E,F where G contains '"" &amp; A85 &amp; ""'"", 0)"),"U15G 100m")</f>
        <v>U15G 100m</v>
      </c>
      <c r="B97" s="1">
        <f ca="1">IFERROR(__xludf.DUMMYFUNCTION("""COMPUTED_VALUE"""),6)</f>
        <v>6</v>
      </c>
      <c r="C97" s="1"/>
      <c r="D97" s="1" t="str">
        <f ca="1">IFERROR(__xludf.DUMMYFUNCTION("""COMPUTED_VALUE"""),"U15")</f>
        <v>U15</v>
      </c>
      <c r="E97" s="1" t="str">
        <f ca="1">IFERROR(__xludf.DUMMYFUNCTION("""COMPUTED_VALUE"""),"G")</f>
        <v>G</v>
      </c>
      <c r="F97" s="1" t="str">
        <f ca="1">IFERROR(__xludf.DUMMYFUNCTION("""COMPUTED_VALUE"""),"Maldwyn Harriers")</f>
        <v>Maldwyn Harriers</v>
      </c>
      <c r="G97" s="1">
        <v>11</v>
      </c>
      <c r="I97" s="2">
        <f ca="1">IFERROR(VLOOKUP($H97, $B87:$F98, 2, FALSE),)</f>
        <v>0</v>
      </c>
      <c r="J97" s="25"/>
      <c r="K97" s="1">
        <f ca="1">IFERROR(VLOOKUP($H97, $B87:$F98, 3, FALSE),)</f>
        <v>0</v>
      </c>
      <c r="L97" s="1">
        <f ca="1">IFERROR(VLOOKUP($H97, $B87:$F98, 4, FALSE),)</f>
        <v>0</v>
      </c>
      <c r="M97" s="1">
        <f ca="1">IFERROR(VLOOKUP($H97, $B87:$F98, 5, FALSE),)</f>
        <v>0</v>
      </c>
    </row>
    <row r="98" spans="1:29" ht="12.75" x14ac:dyDescent="0.2">
      <c r="A98" s="1" t="str">
        <f ca="1">IFERROR(__xludf.DUMMYFUNCTION("""COMPUTED_VALUE"""),"U15G 100m")</f>
        <v>U15G 100m</v>
      </c>
      <c r="B98" s="1">
        <f ca="1">IFERROR(__xludf.DUMMYFUNCTION("""COMPUTED_VALUE"""),66)</f>
        <v>66</v>
      </c>
      <c r="C98" s="1"/>
      <c r="D98" s="1" t="str">
        <f ca="1">IFERROR(__xludf.DUMMYFUNCTION("""COMPUTED_VALUE"""),"U15")</f>
        <v>U15</v>
      </c>
      <c r="E98" s="1" t="str">
        <f ca="1">IFERROR(__xludf.DUMMYFUNCTION("""COMPUTED_VALUE"""),"G")</f>
        <v>G</v>
      </c>
      <c r="F98" s="1" t="str">
        <f ca="1">IFERROR(__xludf.DUMMYFUNCTION("""COMPUTED_VALUE"""),"Maldwyn Harriers")</f>
        <v>Maldwyn Harriers</v>
      </c>
      <c r="G98" s="1">
        <v>12</v>
      </c>
      <c r="I98" s="2">
        <f ca="1">IFERROR(VLOOKUP($H98, $B87:$F98, 2, FALSE),)</f>
        <v>0</v>
      </c>
      <c r="J98" s="25"/>
      <c r="K98" s="1">
        <f ca="1">IFERROR(VLOOKUP($H98, $B87:$F98, 3, FALSE),)</f>
        <v>0</v>
      </c>
      <c r="L98" s="1">
        <f ca="1">IFERROR(VLOOKUP($H98, $B87:$F98, 4, FALSE),)</f>
        <v>0</v>
      </c>
      <c r="M98" s="1">
        <f ca="1">IFERROR(VLOOKUP($H98, $B87:$F98, 5, FALSE),)</f>
        <v>0</v>
      </c>
    </row>
    <row r="99" spans="1:29" ht="12.75" x14ac:dyDescent="0.2">
      <c r="A99" s="32"/>
      <c r="B99" s="32"/>
      <c r="C99" s="32"/>
      <c r="D99" s="32"/>
      <c r="E99" s="32"/>
      <c r="F99" s="32"/>
      <c r="G99" s="32"/>
      <c r="H99" s="33"/>
      <c r="I99" s="34"/>
      <c r="J99" s="35"/>
      <c r="K99" s="33"/>
      <c r="L99" s="33"/>
      <c r="M99" s="33"/>
      <c r="N99" s="33"/>
    </row>
    <row r="100" spans="1:29" ht="12.75" x14ac:dyDescent="0.2">
      <c r="A100" s="2" t="e">
        <f>Results!#REF!</f>
        <v>#REF!</v>
      </c>
      <c r="B100" s="2"/>
      <c r="C100" s="2"/>
      <c r="D100" s="2"/>
      <c r="E100" s="2"/>
      <c r="F100" s="2"/>
      <c r="G100" s="2" t="e">
        <f>A100</f>
        <v>#REF!</v>
      </c>
      <c r="H100" s="2" t="s">
        <v>233</v>
      </c>
      <c r="I100" s="2" t="s">
        <v>242</v>
      </c>
      <c r="J100" s="2" t="e">
        <f>#REF!</f>
        <v>#REF!</v>
      </c>
      <c r="K100" s="2"/>
      <c r="L100" s="2"/>
      <c r="M100" s="2" t="e">
        <f>G100</f>
        <v>#REF!</v>
      </c>
      <c r="N100" s="2"/>
    </row>
    <row r="101" spans="1:29" ht="17.25" x14ac:dyDescent="0.4">
      <c r="A101" s="37" t="str">
        <f ca="1">IFERROR(__xludf.DUMMYFUNCTION("query('1 Wrekin'!A:G, ""select G,B,C,D,E,F where G contains '"" &amp; A100 &amp; ""'"", 1)"),"")</f>
        <v/>
      </c>
      <c r="B101" s="2" t="str">
        <f ca="1">IFERROR(__xludf.DUMMYFUNCTION("""COMPUTED_VALUE"""),"Number")</f>
        <v>Number</v>
      </c>
      <c r="C101" s="2" t="str">
        <f ca="1">IFERROR(__xludf.DUMMYFUNCTION("""COMPUTED_VALUE"""),"Full Name")</f>
        <v>Full Name</v>
      </c>
      <c r="D101" s="2" t="str">
        <f ca="1">IFERROR(__xludf.DUMMYFUNCTION("""COMPUTED_VALUE"""),"Age Group")</f>
        <v>Age Group</v>
      </c>
      <c r="E101" s="2" t="str">
        <f ca="1">IFERROR(__xludf.DUMMYFUNCTION("""COMPUTED_VALUE"""),"Gender")</f>
        <v>Gender</v>
      </c>
      <c r="F101" s="2" t="str">
        <f ca="1">IFERROR(__xludf.DUMMYFUNCTION("""COMPUTED_VALUE"""),"Club")</f>
        <v>Club</v>
      </c>
      <c r="G101" s="2" t="s">
        <v>243</v>
      </c>
      <c r="H101" s="2" t="s">
        <v>41</v>
      </c>
      <c r="I101" s="2" t="s">
        <v>231</v>
      </c>
      <c r="J101" s="25" t="s">
        <v>244</v>
      </c>
      <c r="K101" s="2" t="s">
        <v>232</v>
      </c>
      <c r="L101" s="2" t="s">
        <v>44</v>
      </c>
      <c r="M101" s="2" t="s">
        <v>45</v>
      </c>
      <c r="N101" s="2" t="s">
        <v>234</v>
      </c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ht="12.75" x14ac:dyDescent="0.2">
      <c r="A102" s="1" t="str">
        <f ca="1">IFERROR(__xludf.DUMMYFUNCTION("""COMPUTED_VALUE"""),"U15B 100m")</f>
        <v>U15B 100m</v>
      </c>
      <c r="B102" s="1">
        <f ca="1">IFERROR(__xludf.DUMMYFUNCTION("""COMPUTED_VALUE"""),1)</f>
        <v>1</v>
      </c>
      <c r="C102" s="1" t="str">
        <f ca="1">IFERROR(__xludf.DUMMYFUNCTION("""COMPUTED_VALUE"""),"Robbie Fraser")</f>
        <v>Robbie Fraser</v>
      </c>
      <c r="D102" s="1" t="str">
        <f ca="1">IFERROR(__xludf.DUMMYFUNCTION("""COMPUTED_VALUE"""),"U15")</f>
        <v>U15</v>
      </c>
      <c r="E102" s="1" t="str">
        <f ca="1">IFERROR(__xludf.DUMMYFUNCTION("""COMPUTED_VALUE"""),"B")</f>
        <v>B</v>
      </c>
      <c r="F102" s="1" t="str">
        <f ca="1">IFERROR(__xludf.DUMMYFUNCTION("""COMPUTED_VALUE"""),"Wrekin Harriers")</f>
        <v>Wrekin Harriers</v>
      </c>
      <c r="G102" s="1">
        <v>1</v>
      </c>
      <c r="I102" s="2">
        <f ca="1">IFERROR(VLOOKUP($H102, $B102:$F113, 2, FALSE),)</f>
        <v>0</v>
      </c>
      <c r="J102" s="25"/>
      <c r="K102" s="1">
        <f ca="1">IFERROR(VLOOKUP($H102, $B102:$F113, 3, FALSE),)</f>
        <v>0</v>
      </c>
      <c r="L102" s="1">
        <f ca="1">IFERROR(VLOOKUP($H102, $B102:$F113, 4, FALSE),)</f>
        <v>0</v>
      </c>
      <c r="M102" s="1">
        <f ca="1">IFERROR(VLOOKUP($H102, $B102:$F113, 5, FALSE),)</f>
        <v>0</v>
      </c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</row>
    <row r="103" spans="1:29" ht="12.75" x14ac:dyDescent="0.2">
      <c r="A103" s="1" t="str">
        <f ca="1">IFERROR(__xludf.DUMMYFUNCTION("""COMPUTED_VALUE"""),"U15B 100m")</f>
        <v>U15B 100m</v>
      </c>
      <c r="B103" s="1">
        <f ca="1">IFERROR(__xludf.DUMMYFUNCTION("""COMPUTED_VALUE"""),11)</f>
        <v>11</v>
      </c>
      <c r="C103" s="1"/>
      <c r="D103" s="1" t="str">
        <f ca="1">IFERROR(__xludf.DUMMYFUNCTION("""COMPUTED_VALUE"""),"U15")</f>
        <v>U15</v>
      </c>
      <c r="E103" s="1" t="str">
        <f ca="1">IFERROR(__xludf.DUMMYFUNCTION("""COMPUTED_VALUE"""),"B")</f>
        <v>B</v>
      </c>
      <c r="F103" s="1" t="str">
        <f ca="1">IFERROR(__xludf.DUMMYFUNCTION("""COMPUTED_VALUE"""),"Wrekin Harriers")</f>
        <v>Wrekin Harriers</v>
      </c>
      <c r="G103" s="1">
        <v>2</v>
      </c>
      <c r="I103" s="2">
        <f ca="1">IFERROR(VLOOKUP($H103, $B102:$F113, 2, FALSE),)</f>
        <v>0</v>
      </c>
      <c r="J103" s="25"/>
      <c r="K103" s="1">
        <f ca="1">IFERROR(VLOOKUP($H103, $B102:$F113, 3, FALSE),)</f>
        <v>0</v>
      </c>
      <c r="L103" s="1">
        <f ca="1">IFERROR(VLOOKUP($H103, $B102:$F113, 4, FALSE),)</f>
        <v>0</v>
      </c>
      <c r="M103" s="1">
        <f ca="1">IFERROR(VLOOKUP($H103, $B102:$F113, 5, FALSE),)</f>
        <v>0</v>
      </c>
    </row>
    <row r="104" spans="1:29" ht="12.75" x14ac:dyDescent="0.2">
      <c r="A104" s="1" t="str">
        <f ca="1">IFERROR(__xludf.DUMMYFUNCTION("query('2 Oswestry'!A:G, ""select G,B,C,D,E,F where G contains '"" &amp; A100 &amp; ""'"", 0)"),"U15B 100m")</f>
        <v>U15B 100m</v>
      </c>
      <c r="B104" s="1">
        <f ca="1">IFERROR(__xludf.DUMMYFUNCTION("""COMPUTED_VALUE"""),2)</f>
        <v>2</v>
      </c>
      <c r="C104" s="1" t="str">
        <f ca="1">IFERROR(__xludf.DUMMYFUNCTION("""COMPUTED_VALUE"""),"Sam Bradshaw")</f>
        <v>Sam Bradshaw</v>
      </c>
      <c r="D104" s="1" t="str">
        <f ca="1">IFERROR(__xludf.DUMMYFUNCTION("""COMPUTED_VALUE"""),"U15")</f>
        <v>U15</v>
      </c>
      <c r="E104" s="1" t="str">
        <f ca="1">IFERROR(__xludf.DUMMYFUNCTION("""COMPUTED_VALUE"""),"B")</f>
        <v>B</v>
      </c>
      <c r="F104" s="1" t="str">
        <f ca="1">IFERROR(__xludf.DUMMYFUNCTION("""COMPUTED_VALUE"""),"Oswestry Olympians")</f>
        <v>Oswestry Olympians</v>
      </c>
      <c r="G104" s="1">
        <v>3</v>
      </c>
      <c r="I104" s="2">
        <f ca="1">IFERROR(VLOOKUP($H104, $B102:$F113, 2, FALSE),)</f>
        <v>0</v>
      </c>
      <c r="J104" s="25"/>
      <c r="K104" s="1">
        <f ca="1">IFERROR(VLOOKUP($H104, $B102:$F113, 3, FALSE),)</f>
        <v>0</v>
      </c>
      <c r="L104" s="1">
        <f ca="1">IFERROR(VLOOKUP($H104, $B102:$F113, 4, FALSE),)</f>
        <v>0</v>
      </c>
      <c r="M104" s="1">
        <f ca="1">IFERROR(VLOOKUP($H104, $B102:$F113, 5, FALSE),)</f>
        <v>0</v>
      </c>
    </row>
    <row r="105" spans="1:29" ht="12.75" x14ac:dyDescent="0.2">
      <c r="A105" s="1" t="str">
        <f ca="1">IFERROR(__xludf.DUMMYFUNCTION("""COMPUTED_VALUE"""),"U15B 100m")</f>
        <v>U15B 100m</v>
      </c>
      <c r="B105" s="1">
        <f ca="1">IFERROR(__xludf.DUMMYFUNCTION("""COMPUTED_VALUE"""),22)</f>
        <v>22</v>
      </c>
      <c r="C105" s="1" t="str">
        <f ca="1">IFERROR(__xludf.DUMMYFUNCTION("""COMPUTED_VALUE"""),"Charlie Lister")</f>
        <v>Charlie Lister</v>
      </c>
      <c r="D105" s="1" t="str">
        <f ca="1">IFERROR(__xludf.DUMMYFUNCTION("""COMPUTED_VALUE"""),"U15")</f>
        <v>U15</v>
      </c>
      <c r="E105" s="1" t="str">
        <f ca="1">IFERROR(__xludf.DUMMYFUNCTION("""COMPUTED_VALUE"""),"B")</f>
        <v>B</v>
      </c>
      <c r="F105" s="1" t="str">
        <f ca="1">IFERROR(__xludf.DUMMYFUNCTION("""COMPUTED_VALUE"""),"Oswestry Olympians")</f>
        <v>Oswestry Olympians</v>
      </c>
      <c r="G105" s="1">
        <v>4</v>
      </c>
      <c r="I105" s="2">
        <f ca="1">IFERROR(VLOOKUP($H105, $B102:$F113, 2, FALSE),)</f>
        <v>0</v>
      </c>
      <c r="J105" s="25"/>
      <c r="K105" s="1">
        <f ca="1">IFERROR(VLOOKUP($H105, $B102:$F113, 3, FALSE),)</f>
        <v>0</v>
      </c>
      <c r="L105" s="1">
        <f ca="1">IFERROR(VLOOKUP($H105, $B102:$F113, 4, FALSE),)</f>
        <v>0</v>
      </c>
      <c r="M105" s="1">
        <f ca="1">IFERROR(VLOOKUP($H105, $B102:$F113, 5, FALSE),)</f>
        <v>0</v>
      </c>
    </row>
    <row r="106" spans="1:29" ht="12.75" x14ac:dyDescent="0.2">
      <c r="A106" s="1" t="str">
        <f ca="1">IFERROR(__xludf.DUMMYFUNCTION("query('3 Shrewsbury'!A:G, ""select G,B,C,D,E,F where G contains '"" &amp; A100 &amp; ""'"", 0)"),"U15B 100m")</f>
        <v>U15B 100m</v>
      </c>
      <c r="B106" s="1">
        <f ca="1">IFERROR(__xludf.DUMMYFUNCTION("""COMPUTED_VALUE"""),3)</f>
        <v>3</v>
      </c>
      <c r="C106" s="1" t="str">
        <f ca="1">IFERROR(__xludf.DUMMYFUNCTION("""COMPUTED_VALUE"""),"Jack Harrison")</f>
        <v>Jack Harrison</v>
      </c>
      <c r="D106" s="1" t="str">
        <f ca="1">IFERROR(__xludf.DUMMYFUNCTION("""COMPUTED_VALUE"""),"U15")</f>
        <v>U15</v>
      </c>
      <c r="E106" s="1" t="str">
        <f ca="1">IFERROR(__xludf.DUMMYFUNCTION("""COMPUTED_VALUE"""),"B")</f>
        <v>B</v>
      </c>
      <c r="F106" s="1" t="str">
        <f ca="1">IFERROR(__xludf.DUMMYFUNCTION("""COMPUTED_VALUE"""),"Shrewsbury AC")</f>
        <v>Shrewsbury AC</v>
      </c>
      <c r="G106" s="1">
        <v>5</v>
      </c>
      <c r="I106" s="2">
        <f ca="1">IFERROR(VLOOKUP($H106, $B102:$F113, 2, FALSE),)</f>
        <v>0</v>
      </c>
      <c r="J106" s="25"/>
      <c r="K106" s="1">
        <f ca="1">IFERROR(VLOOKUP($H106, $B102:$F113, 3, FALSE),)</f>
        <v>0</v>
      </c>
      <c r="L106" s="1">
        <f ca="1">IFERROR(VLOOKUP($H106, $B102:$F113, 4, FALSE),)</f>
        <v>0</v>
      </c>
      <c r="M106" s="1">
        <f ca="1">IFERROR(VLOOKUP($H106, $B102:$F113, 5, FALSE),)</f>
        <v>0</v>
      </c>
    </row>
    <row r="107" spans="1:29" ht="12.75" x14ac:dyDescent="0.2">
      <c r="A107" s="1" t="str">
        <f ca="1">IFERROR(__xludf.DUMMYFUNCTION("""COMPUTED_VALUE"""),"U15B 100m")</f>
        <v>U15B 100m</v>
      </c>
      <c r="B107" s="1">
        <f ca="1">IFERROR(__xludf.DUMMYFUNCTION("""COMPUTED_VALUE"""),33)</f>
        <v>33</v>
      </c>
      <c r="C107" s="1" t="str">
        <f ca="1">IFERROR(__xludf.DUMMYFUNCTION("""COMPUTED_VALUE"""),"Daniel Williams")</f>
        <v>Daniel Williams</v>
      </c>
      <c r="D107" s="1" t="str">
        <f ca="1">IFERROR(__xludf.DUMMYFUNCTION("""COMPUTED_VALUE"""),"U15")</f>
        <v>U15</v>
      </c>
      <c r="E107" s="1" t="str">
        <f ca="1">IFERROR(__xludf.DUMMYFUNCTION("""COMPUTED_VALUE"""),"B")</f>
        <v>B</v>
      </c>
      <c r="F107" s="1" t="str">
        <f ca="1">IFERROR(__xludf.DUMMYFUNCTION("""COMPUTED_VALUE"""),"Shrewsbury AC")</f>
        <v>Shrewsbury AC</v>
      </c>
      <c r="G107" s="1">
        <v>6</v>
      </c>
      <c r="I107" s="2">
        <f ca="1">IFERROR(VLOOKUP($H107, $B102:$F113, 2, FALSE),)</f>
        <v>0</v>
      </c>
      <c r="J107" s="25"/>
      <c r="K107" s="1">
        <f ca="1">IFERROR(VLOOKUP($H107, $B102:$F113, 3, FALSE),)</f>
        <v>0</v>
      </c>
      <c r="L107" s="1">
        <f ca="1">IFERROR(VLOOKUP($H107, $B102:$F113, 4, FALSE),)</f>
        <v>0</v>
      </c>
      <c r="M107" s="1">
        <f ca="1">IFERROR(VLOOKUP($H107, $B102:$F113, 5, FALSE),)</f>
        <v>0</v>
      </c>
    </row>
    <row r="108" spans="1:29" ht="12.75" x14ac:dyDescent="0.2">
      <c r="A108" s="1" t="str">
        <f ca="1">IFERROR(__xludf.DUMMYFUNCTION("query('4 Telford'!A:G, ""select G,B,C,D,E,F where G contains '"" &amp; A100 &amp; ""'"", 0)"),"U15B 100m")</f>
        <v>U15B 100m</v>
      </c>
      <c r="B108" s="1">
        <f ca="1">IFERROR(__xludf.DUMMYFUNCTION("""COMPUTED_VALUE"""),4)</f>
        <v>4</v>
      </c>
      <c r="C108" s="1" t="str">
        <f ca="1">IFERROR(__xludf.DUMMYFUNCTION("""COMPUTED_VALUE"""),"Luke Edwards")</f>
        <v>Luke Edwards</v>
      </c>
      <c r="D108" s="1" t="str">
        <f ca="1">IFERROR(__xludf.DUMMYFUNCTION("""COMPUTED_VALUE"""),"U15")</f>
        <v>U15</v>
      </c>
      <c r="E108" s="1" t="str">
        <f ca="1">IFERROR(__xludf.DUMMYFUNCTION("""COMPUTED_VALUE"""),"B")</f>
        <v>B</v>
      </c>
      <c r="F108" s="1" t="str">
        <f ca="1">IFERROR(__xludf.DUMMYFUNCTION("""COMPUTED_VALUE"""),"Telford AC")</f>
        <v>Telford AC</v>
      </c>
      <c r="G108" s="1">
        <v>7</v>
      </c>
      <c r="I108" s="2">
        <f ca="1">IFERROR(VLOOKUP($H108, $B102:$F113, 2, FALSE),)</f>
        <v>0</v>
      </c>
      <c r="J108" s="25"/>
      <c r="K108" s="1">
        <f ca="1">IFERROR(VLOOKUP($H108, $B102:$F113, 3, FALSE),)</f>
        <v>0</v>
      </c>
      <c r="L108" s="1">
        <f ca="1">IFERROR(VLOOKUP($H108, $B102:$F113, 4, FALSE),)</f>
        <v>0</v>
      </c>
      <c r="M108" s="1">
        <f ca="1">IFERROR(VLOOKUP($H108, $B102:$F113, 5, FALSE),)</f>
        <v>0</v>
      </c>
    </row>
    <row r="109" spans="1:29" ht="12.75" x14ac:dyDescent="0.2">
      <c r="A109" s="1" t="str">
        <f ca="1">IFERROR(__xludf.DUMMYFUNCTION("""COMPUTED_VALUE"""),"U15B 100m")</f>
        <v>U15B 100m</v>
      </c>
      <c r="B109" s="1">
        <f ca="1">IFERROR(__xludf.DUMMYFUNCTION("""COMPUTED_VALUE"""),44)</f>
        <v>44</v>
      </c>
      <c r="C109" s="1" t="str">
        <f ca="1">IFERROR(__xludf.DUMMYFUNCTION("""COMPUTED_VALUE"""),"Mason Brooks")</f>
        <v>Mason Brooks</v>
      </c>
      <c r="D109" s="1" t="str">
        <f ca="1">IFERROR(__xludf.DUMMYFUNCTION("""COMPUTED_VALUE"""),"U15")</f>
        <v>U15</v>
      </c>
      <c r="E109" s="1" t="str">
        <f ca="1">IFERROR(__xludf.DUMMYFUNCTION("""COMPUTED_VALUE"""),"B")</f>
        <v>B</v>
      </c>
      <c r="F109" s="1" t="str">
        <f ca="1">IFERROR(__xludf.DUMMYFUNCTION("""COMPUTED_VALUE"""),"Telford AC")</f>
        <v>Telford AC</v>
      </c>
      <c r="G109" s="1">
        <v>8</v>
      </c>
      <c r="I109" s="2">
        <f ca="1">IFERROR(VLOOKUP($H109, $B102:$F113, 2, FALSE),)</f>
        <v>0</v>
      </c>
      <c r="J109" s="25"/>
      <c r="K109" s="1">
        <f ca="1">IFERROR(VLOOKUP($H109, $B102:$F113, 3, FALSE),)</f>
        <v>0</v>
      </c>
      <c r="L109" s="1">
        <f ca="1">IFERROR(VLOOKUP($H109, $B102:$F113, 4, FALSE),)</f>
        <v>0</v>
      </c>
      <c r="M109" s="1">
        <f ca="1">IFERROR(VLOOKUP($H109, $B102:$F113, 5, FALSE),)</f>
        <v>0</v>
      </c>
    </row>
    <row r="110" spans="1:29" ht="12.75" x14ac:dyDescent="0.2">
      <c r="A110" s="1" t="str">
        <f ca="1">IFERROR(__xludf.DUMMYFUNCTION("query('5 Wenlock'!A:G, ""select G,B,C,D,E,F where G contains '"" &amp; A100 &amp; ""'"", 0)"),"U15B 100m")</f>
        <v>U15B 100m</v>
      </c>
      <c r="B110" s="1">
        <f ca="1">IFERROR(__xludf.DUMMYFUNCTION("""COMPUTED_VALUE"""),5)</f>
        <v>5</v>
      </c>
      <c r="C110" s="1" t="str">
        <f ca="1">IFERROR(__xludf.DUMMYFUNCTION("""COMPUTED_VALUE"""),"Jack Archer")</f>
        <v>Jack Archer</v>
      </c>
      <c r="D110" s="1" t="str">
        <f ca="1">IFERROR(__xludf.DUMMYFUNCTION("""COMPUTED_VALUE"""),"U15")</f>
        <v>U15</v>
      </c>
      <c r="E110" s="1" t="str">
        <f ca="1">IFERROR(__xludf.DUMMYFUNCTION("""COMPUTED_VALUE"""),"B")</f>
        <v>B</v>
      </c>
      <c r="F110" s="1" t="str">
        <f ca="1">IFERROR(__xludf.DUMMYFUNCTION("""COMPUTED_VALUE"""),"Wenlock Olympians")</f>
        <v>Wenlock Olympians</v>
      </c>
      <c r="G110" s="1">
        <v>9</v>
      </c>
      <c r="I110" s="2">
        <f ca="1">IFERROR(VLOOKUP($H110, $B102:$F113, 2, FALSE),)</f>
        <v>0</v>
      </c>
      <c r="J110" s="25"/>
      <c r="K110" s="1">
        <f ca="1">IFERROR(VLOOKUP($H110, $B102:$F113, 3, FALSE),)</f>
        <v>0</v>
      </c>
      <c r="L110" s="1">
        <f ca="1">IFERROR(VLOOKUP($H110, $B102:$F113, 4, FALSE),)</f>
        <v>0</v>
      </c>
      <c r="M110" s="1">
        <f ca="1">IFERROR(VLOOKUP($H110, $B102:$F113, 5, FALSE),)</f>
        <v>0</v>
      </c>
    </row>
    <row r="111" spans="1:29" ht="12.75" x14ac:dyDescent="0.2">
      <c r="A111" s="1" t="str">
        <f ca="1">IFERROR(__xludf.DUMMYFUNCTION("""COMPUTED_VALUE"""),"U15B 100m")</f>
        <v>U15B 100m</v>
      </c>
      <c r="B111" s="1">
        <f ca="1">IFERROR(__xludf.DUMMYFUNCTION("""COMPUTED_VALUE"""),55)</f>
        <v>55</v>
      </c>
      <c r="C111" s="1" t="str">
        <f ca="1">IFERROR(__xludf.DUMMYFUNCTION("""COMPUTED_VALUE"""),"Zac Winnall")</f>
        <v>Zac Winnall</v>
      </c>
      <c r="D111" s="1" t="str">
        <f ca="1">IFERROR(__xludf.DUMMYFUNCTION("""COMPUTED_VALUE"""),"U15")</f>
        <v>U15</v>
      </c>
      <c r="E111" s="1" t="str">
        <f ca="1">IFERROR(__xludf.DUMMYFUNCTION("""COMPUTED_VALUE"""),"B")</f>
        <v>B</v>
      </c>
      <c r="F111" s="1" t="str">
        <f ca="1">IFERROR(__xludf.DUMMYFUNCTION("""COMPUTED_VALUE"""),"Wenlock Olympians")</f>
        <v>Wenlock Olympians</v>
      </c>
      <c r="G111" s="1">
        <v>10</v>
      </c>
      <c r="I111" s="2">
        <f ca="1">IFERROR(VLOOKUP($H111, $B102:$F113, 2, FALSE),)</f>
        <v>0</v>
      </c>
      <c r="J111" s="25"/>
      <c r="K111" s="1">
        <f ca="1">IFERROR(VLOOKUP($H111, $B102:$F113, 3, FALSE),)</f>
        <v>0</v>
      </c>
      <c r="L111" s="1">
        <f ca="1">IFERROR(VLOOKUP($H111, $B102:$F113, 4, FALSE),)</f>
        <v>0</v>
      </c>
      <c r="M111" s="1">
        <f ca="1">IFERROR(VLOOKUP($H111, $B102:$F113, 5, FALSE),)</f>
        <v>0</v>
      </c>
    </row>
    <row r="112" spans="1:29" ht="12.75" x14ac:dyDescent="0.2">
      <c r="A112" s="1" t="str">
        <f ca="1">IFERROR(__xludf.DUMMYFUNCTION("query('6 Maldwyn'!A:G, ""select G,B,C,D,E,F where G contains '"" &amp; A100 &amp; ""'"", 0)"),"U15B 100m")</f>
        <v>U15B 100m</v>
      </c>
      <c r="B112" s="1">
        <f ca="1">IFERROR(__xludf.DUMMYFUNCTION("""COMPUTED_VALUE"""),6)</f>
        <v>6</v>
      </c>
      <c r="C112" s="1"/>
      <c r="D112" s="1" t="str">
        <f ca="1">IFERROR(__xludf.DUMMYFUNCTION("""COMPUTED_VALUE"""),"U15")</f>
        <v>U15</v>
      </c>
      <c r="E112" s="1" t="str">
        <f ca="1">IFERROR(__xludf.DUMMYFUNCTION("""COMPUTED_VALUE"""),"B")</f>
        <v>B</v>
      </c>
      <c r="F112" s="1" t="str">
        <f ca="1">IFERROR(__xludf.DUMMYFUNCTION("""COMPUTED_VALUE"""),"Maldwyn Harriers")</f>
        <v>Maldwyn Harriers</v>
      </c>
      <c r="G112" s="1">
        <v>11</v>
      </c>
      <c r="I112" s="2">
        <f ca="1">IFERROR(VLOOKUP($H112, $B102:$F113, 2, FALSE),)</f>
        <v>0</v>
      </c>
      <c r="J112" s="25"/>
      <c r="K112" s="1">
        <f ca="1">IFERROR(VLOOKUP($H112, $B102:$F113, 3, FALSE),)</f>
        <v>0</v>
      </c>
      <c r="L112" s="1">
        <f ca="1">IFERROR(VLOOKUP($H112, $B102:$F113, 4, FALSE),)</f>
        <v>0</v>
      </c>
      <c r="M112" s="1">
        <f ca="1">IFERROR(VLOOKUP($H112, $B102:$F113, 5, FALSE),)</f>
        <v>0</v>
      </c>
    </row>
    <row r="113" spans="1:29" ht="12.75" x14ac:dyDescent="0.2">
      <c r="A113" s="1" t="str">
        <f ca="1">IFERROR(__xludf.DUMMYFUNCTION("""COMPUTED_VALUE"""),"U15B 100m")</f>
        <v>U15B 100m</v>
      </c>
      <c r="B113" s="1">
        <f ca="1">IFERROR(__xludf.DUMMYFUNCTION("""COMPUTED_VALUE"""),66)</f>
        <v>66</v>
      </c>
      <c r="C113" s="1"/>
      <c r="D113" s="1" t="str">
        <f ca="1">IFERROR(__xludf.DUMMYFUNCTION("""COMPUTED_VALUE"""),"U15")</f>
        <v>U15</v>
      </c>
      <c r="E113" s="1" t="str">
        <f ca="1">IFERROR(__xludf.DUMMYFUNCTION("""COMPUTED_VALUE"""),"B")</f>
        <v>B</v>
      </c>
      <c r="F113" s="1" t="str">
        <f ca="1">IFERROR(__xludf.DUMMYFUNCTION("""COMPUTED_VALUE"""),"Maldwyn Harriers")</f>
        <v>Maldwyn Harriers</v>
      </c>
      <c r="G113" s="1">
        <v>12</v>
      </c>
      <c r="I113" s="2">
        <f ca="1">IFERROR(VLOOKUP($H113, $B102:$F113, 2, FALSE),)</f>
        <v>0</v>
      </c>
      <c r="J113" s="25"/>
      <c r="K113" s="1">
        <f ca="1">IFERROR(VLOOKUP($H113, $B102:$F113, 3, FALSE),)</f>
        <v>0</v>
      </c>
      <c r="L113" s="1">
        <f ca="1">IFERROR(VLOOKUP($H113, $B102:$F113, 4, FALSE),)</f>
        <v>0</v>
      </c>
      <c r="M113" s="1">
        <f ca="1">IFERROR(VLOOKUP($H113, $B102:$F113, 5, FALSE),)</f>
        <v>0</v>
      </c>
    </row>
    <row r="114" spans="1:29" ht="12.75" x14ac:dyDescent="0.2">
      <c r="B114" s="32"/>
      <c r="C114" s="32"/>
      <c r="D114" s="32"/>
      <c r="E114" s="32"/>
      <c r="F114" s="32"/>
      <c r="G114" s="32"/>
      <c r="H114" s="33"/>
      <c r="I114" s="34"/>
      <c r="J114" s="35"/>
      <c r="K114" s="33"/>
      <c r="L114" s="33"/>
      <c r="M114" s="33"/>
      <c r="N114" s="33"/>
    </row>
    <row r="115" spans="1:29" ht="12.75" x14ac:dyDescent="0.2">
      <c r="A115" s="2" t="e">
        <f>Results!#REF!</f>
        <v>#REF!</v>
      </c>
      <c r="B115" s="2"/>
      <c r="C115" s="2"/>
      <c r="D115" s="2"/>
      <c r="E115" s="2"/>
      <c r="F115" s="2"/>
      <c r="G115" s="2" t="e">
        <f>A115</f>
        <v>#REF!</v>
      </c>
      <c r="H115" s="2" t="s">
        <v>233</v>
      </c>
      <c r="I115" s="2" t="s">
        <v>242</v>
      </c>
      <c r="J115" s="2" t="e">
        <f>#REF!</f>
        <v>#REF!</v>
      </c>
      <c r="K115" s="2"/>
      <c r="L115" s="2"/>
      <c r="M115" s="2" t="e">
        <f>G115</f>
        <v>#REF!</v>
      </c>
      <c r="N115" s="2"/>
    </row>
    <row r="116" spans="1:29" ht="17.25" x14ac:dyDescent="0.4">
      <c r="A116" s="37" t="str">
        <f ca="1">IFERROR(__xludf.DUMMYFUNCTION("query('1 Wrekin'!A:G, ""select G,B,C,D,E,F where G contains '"" &amp; A115 &amp; ""'"", 1)"),"")</f>
        <v/>
      </c>
      <c r="B116" s="2" t="str">
        <f ca="1">IFERROR(__xludf.DUMMYFUNCTION("""COMPUTED_VALUE"""),"Number")</f>
        <v>Number</v>
      </c>
      <c r="C116" s="2" t="str">
        <f ca="1">IFERROR(__xludf.DUMMYFUNCTION("""COMPUTED_VALUE"""),"Full Name")</f>
        <v>Full Name</v>
      </c>
      <c r="D116" s="2" t="str">
        <f ca="1">IFERROR(__xludf.DUMMYFUNCTION("""COMPUTED_VALUE"""),"Age Group")</f>
        <v>Age Group</v>
      </c>
      <c r="E116" s="2" t="str">
        <f ca="1">IFERROR(__xludf.DUMMYFUNCTION("""COMPUTED_VALUE"""),"Gender")</f>
        <v>Gender</v>
      </c>
      <c r="F116" s="2" t="str">
        <f ca="1">IFERROR(__xludf.DUMMYFUNCTION("""COMPUTED_VALUE"""),"Club")</f>
        <v>Club</v>
      </c>
      <c r="G116" s="2" t="s">
        <v>243</v>
      </c>
      <c r="H116" s="2" t="s">
        <v>41</v>
      </c>
      <c r="I116" s="2" t="s">
        <v>231</v>
      </c>
      <c r="J116" s="25" t="s">
        <v>244</v>
      </c>
      <c r="K116" s="2" t="s">
        <v>232</v>
      </c>
      <c r="L116" s="2" t="s">
        <v>44</v>
      </c>
      <c r="M116" s="2" t="s">
        <v>45</v>
      </c>
      <c r="N116" s="2" t="s">
        <v>234</v>
      </c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</row>
    <row r="117" spans="1:29" ht="12.75" x14ac:dyDescent="0.2">
      <c r="A117" s="1" t="str">
        <f ca="1">IFERROR(__xludf.DUMMYFUNCTION("""COMPUTED_VALUE"""),"U15B 100m")</f>
        <v>U15B 100m</v>
      </c>
      <c r="B117" s="1">
        <f ca="1">IFERROR(__xludf.DUMMYFUNCTION("""COMPUTED_VALUE"""),1)</f>
        <v>1</v>
      </c>
      <c r="C117" s="1" t="str">
        <f ca="1">IFERROR(__xludf.DUMMYFUNCTION("""COMPUTED_VALUE"""),"Robbie Fraser")</f>
        <v>Robbie Fraser</v>
      </c>
      <c r="D117" s="1" t="str">
        <f ca="1">IFERROR(__xludf.DUMMYFUNCTION("""COMPUTED_VALUE"""),"U15")</f>
        <v>U15</v>
      </c>
      <c r="E117" s="1" t="str">
        <f ca="1">IFERROR(__xludf.DUMMYFUNCTION("""COMPUTED_VALUE"""),"B")</f>
        <v>B</v>
      </c>
      <c r="F117" s="1" t="str">
        <f ca="1">IFERROR(__xludf.DUMMYFUNCTION("""COMPUTED_VALUE"""),"Wrekin Harriers")</f>
        <v>Wrekin Harriers</v>
      </c>
      <c r="G117" s="1">
        <v>1</v>
      </c>
      <c r="I117" s="2">
        <f ca="1">IFERROR(VLOOKUP($H117, $B117:$F128, 2, FALSE),)</f>
        <v>0</v>
      </c>
      <c r="J117" s="25"/>
      <c r="K117" s="1">
        <f ca="1">IFERROR(VLOOKUP($H117, $B117:$F128, 3, FALSE),)</f>
        <v>0</v>
      </c>
      <c r="L117" s="1">
        <f ca="1">IFERROR(VLOOKUP($H117, $B117:$F128, 4, FALSE),)</f>
        <v>0</v>
      </c>
      <c r="M117" s="1">
        <f ca="1">IFERROR(VLOOKUP($H117, $B117:$F128, 5, FALSE),)</f>
        <v>0</v>
      </c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</row>
    <row r="118" spans="1:29" ht="12.75" x14ac:dyDescent="0.2">
      <c r="A118" s="1" t="str">
        <f ca="1">IFERROR(__xludf.DUMMYFUNCTION("""COMPUTED_VALUE"""),"U15B 100m")</f>
        <v>U15B 100m</v>
      </c>
      <c r="B118" s="1">
        <f ca="1">IFERROR(__xludf.DUMMYFUNCTION("""COMPUTED_VALUE"""),11)</f>
        <v>11</v>
      </c>
      <c r="C118" s="1"/>
      <c r="D118" s="1" t="str">
        <f ca="1">IFERROR(__xludf.DUMMYFUNCTION("""COMPUTED_VALUE"""),"U15")</f>
        <v>U15</v>
      </c>
      <c r="E118" s="1" t="str">
        <f ca="1">IFERROR(__xludf.DUMMYFUNCTION("""COMPUTED_VALUE"""),"B")</f>
        <v>B</v>
      </c>
      <c r="F118" s="1" t="str">
        <f ca="1">IFERROR(__xludf.DUMMYFUNCTION("""COMPUTED_VALUE"""),"Wrekin Harriers")</f>
        <v>Wrekin Harriers</v>
      </c>
      <c r="G118" s="1">
        <v>2</v>
      </c>
      <c r="I118" s="2">
        <f ca="1">IFERROR(VLOOKUP($H118, $B117:$F128, 2, FALSE),)</f>
        <v>0</v>
      </c>
      <c r="J118" s="25"/>
      <c r="K118" s="1">
        <f ca="1">IFERROR(VLOOKUP($H118, $B117:$F128, 3, FALSE),)</f>
        <v>0</v>
      </c>
      <c r="L118" s="1">
        <f ca="1">IFERROR(VLOOKUP($H118, $B117:$F128, 4, FALSE),)</f>
        <v>0</v>
      </c>
      <c r="M118" s="1">
        <f ca="1">IFERROR(VLOOKUP($H118, $B117:$F128, 5, FALSE),)</f>
        <v>0</v>
      </c>
    </row>
    <row r="119" spans="1:29" ht="12.75" x14ac:dyDescent="0.2">
      <c r="A119" s="1" t="str">
        <f ca="1">IFERROR(__xludf.DUMMYFUNCTION("query('2 Oswestry'!A:G, ""select G,B,C,D,E,F where G contains '"" &amp; A115 &amp; ""'"", 0)"),"U15B 100m")</f>
        <v>U15B 100m</v>
      </c>
      <c r="B119" s="1">
        <f ca="1">IFERROR(__xludf.DUMMYFUNCTION("""COMPUTED_VALUE"""),2)</f>
        <v>2</v>
      </c>
      <c r="C119" s="1" t="str">
        <f ca="1">IFERROR(__xludf.DUMMYFUNCTION("""COMPUTED_VALUE"""),"Sam Bradshaw")</f>
        <v>Sam Bradshaw</v>
      </c>
      <c r="D119" s="1" t="str">
        <f ca="1">IFERROR(__xludf.DUMMYFUNCTION("""COMPUTED_VALUE"""),"U15")</f>
        <v>U15</v>
      </c>
      <c r="E119" s="1" t="str">
        <f ca="1">IFERROR(__xludf.DUMMYFUNCTION("""COMPUTED_VALUE"""),"B")</f>
        <v>B</v>
      </c>
      <c r="F119" s="1" t="str">
        <f ca="1">IFERROR(__xludf.DUMMYFUNCTION("""COMPUTED_VALUE"""),"Oswestry Olympians")</f>
        <v>Oswestry Olympians</v>
      </c>
      <c r="G119" s="1">
        <v>3</v>
      </c>
      <c r="I119" s="2">
        <f ca="1">IFERROR(VLOOKUP($H119, $B117:$F128, 2, FALSE),)</f>
        <v>0</v>
      </c>
      <c r="J119" s="25"/>
      <c r="K119" s="1">
        <f ca="1">IFERROR(VLOOKUP($H119, $B117:$F128, 3, FALSE),)</f>
        <v>0</v>
      </c>
      <c r="L119" s="1">
        <f ca="1">IFERROR(VLOOKUP($H119, $B117:$F128, 4, FALSE),)</f>
        <v>0</v>
      </c>
      <c r="M119" s="1">
        <f ca="1">IFERROR(VLOOKUP($H119, $B117:$F128, 5, FALSE),)</f>
        <v>0</v>
      </c>
    </row>
    <row r="120" spans="1:29" ht="12.75" x14ac:dyDescent="0.2">
      <c r="A120" s="1" t="str">
        <f ca="1">IFERROR(__xludf.DUMMYFUNCTION("""COMPUTED_VALUE"""),"U15B 100m")</f>
        <v>U15B 100m</v>
      </c>
      <c r="B120" s="1">
        <f ca="1">IFERROR(__xludf.DUMMYFUNCTION("""COMPUTED_VALUE"""),22)</f>
        <v>22</v>
      </c>
      <c r="C120" s="1" t="str">
        <f ca="1">IFERROR(__xludf.DUMMYFUNCTION("""COMPUTED_VALUE"""),"Charlie Lister")</f>
        <v>Charlie Lister</v>
      </c>
      <c r="D120" s="1" t="str">
        <f ca="1">IFERROR(__xludf.DUMMYFUNCTION("""COMPUTED_VALUE"""),"U15")</f>
        <v>U15</v>
      </c>
      <c r="E120" s="1" t="str">
        <f ca="1">IFERROR(__xludf.DUMMYFUNCTION("""COMPUTED_VALUE"""),"B")</f>
        <v>B</v>
      </c>
      <c r="F120" s="1" t="str">
        <f ca="1">IFERROR(__xludf.DUMMYFUNCTION("""COMPUTED_VALUE"""),"Oswestry Olympians")</f>
        <v>Oswestry Olympians</v>
      </c>
      <c r="G120" s="1">
        <v>4</v>
      </c>
      <c r="I120" s="2">
        <f ca="1">IFERROR(VLOOKUP($H120, $B117:$F128, 2, FALSE),)</f>
        <v>0</v>
      </c>
      <c r="J120" s="25"/>
      <c r="K120" s="1">
        <f ca="1">IFERROR(VLOOKUP($H120, $B117:$F128, 3, FALSE),)</f>
        <v>0</v>
      </c>
      <c r="L120" s="1">
        <f ca="1">IFERROR(VLOOKUP($H120, $B117:$F128, 4, FALSE),)</f>
        <v>0</v>
      </c>
      <c r="M120" s="1">
        <f ca="1">IFERROR(VLOOKUP($H120, $B117:$F128, 5, FALSE),)</f>
        <v>0</v>
      </c>
    </row>
    <row r="121" spans="1:29" ht="12.75" x14ac:dyDescent="0.2">
      <c r="A121" s="1" t="str">
        <f ca="1">IFERROR(__xludf.DUMMYFUNCTION("query('3 Shrewsbury'!A:G, ""select G,B,C,D,E,F where G contains '"" &amp; A115 &amp; ""'"", 0)"),"U15B 100m")</f>
        <v>U15B 100m</v>
      </c>
      <c r="B121" s="1">
        <f ca="1">IFERROR(__xludf.DUMMYFUNCTION("""COMPUTED_VALUE"""),3)</f>
        <v>3</v>
      </c>
      <c r="C121" s="1" t="str">
        <f ca="1">IFERROR(__xludf.DUMMYFUNCTION("""COMPUTED_VALUE"""),"Jack Harrison")</f>
        <v>Jack Harrison</v>
      </c>
      <c r="D121" s="1" t="str">
        <f ca="1">IFERROR(__xludf.DUMMYFUNCTION("""COMPUTED_VALUE"""),"U15")</f>
        <v>U15</v>
      </c>
      <c r="E121" s="1" t="str">
        <f ca="1">IFERROR(__xludf.DUMMYFUNCTION("""COMPUTED_VALUE"""),"B")</f>
        <v>B</v>
      </c>
      <c r="F121" s="1" t="str">
        <f ca="1">IFERROR(__xludf.DUMMYFUNCTION("""COMPUTED_VALUE"""),"Shrewsbury AC")</f>
        <v>Shrewsbury AC</v>
      </c>
      <c r="G121" s="1">
        <v>5</v>
      </c>
      <c r="I121" s="2">
        <f ca="1">IFERROR(VLOOKUP($H121, $B117:$F128, 2, FALSE),)</f>
        <v>0</v>
      </c>
      <c r="J121" s="25"/>
      <c r="K121" s="1">
        <f ca="1">IFERROR(VLOOKUP($H121, $B117:$F128, 3, FALSE),)</f>
        <v>0</v>
      </c>
      <c r="L121" s="1">
        <f ca="1">IFERROR(VLOOKUP($H121, $B117:$F128, 4, FALSE),)</f>
        <v>0</v>
      </c>
      <c r="M121" s="1">
        <f ca="1">IFERROR(VLOOKUP($H121, $B117:$F128, 5, FALSE),)</f>
        <v>0</v>
      </c>
    </row>
    <row r="122" spans="1:29" ht="12.75" x14ac:dyDescent="0.2">
      <c r="A122" s="1" t="str">
        <f ca="1">IFERROR(__xludf.DUMMYFUNCTION("""COMPUTED_VALUE"""),"U15B 100m")</f>
        <v>U15B 100m</v>
      </c>
      <c r="B122" s="1">
        <f ca="1">IFERROR(__xludf.DUMMYFUNCTION("""COMPUTED_VALUE"""),33)</f>
        <v>33</v>
      </c>
      <c r="C122" s="1" t="str">
        <f ca="1">IFERROR(__xludf.DUMMYFUNCTION("""COMPUTED_VALUE"""),"Daniel Williams")</f>
        <v>Daniel Williams</v>
      </c>
      <c r="D122" s="1" t="str">
        <f ca="1">IFERROR(__xludf.DUMMYFUNCTION("""COMPUTED_VALUE"""),"U15")</f>
        <v>U15</v>
      </c>
      <c r="E122" s="1" t="str">
        <f ca="1">IFERROR(__xludf.DUMMYFUNCTION("""COMPUTED_VALUE"""),"B")</f>
        <v>B</v>
      </c>
      <c r="F122" s="1" t="str">
        <f ca="1">IFERROR(__xludf.DUMMYFUNCTION("""COMPUTED_VALUE"""),"Shrewsbury AC")</f>
        <v>Shrewsbury AC</v>
      </c>
      <c r="G122" s="1">
        <v>6</v>
      </c>
      <c r="I122" s="2">
        <f ca="1">IFERROR(VLOOKUP($H122, $B117:$F128, 2, FALSE),)</f>
        <v>0</v>
      </c>
      <c r="J122" s="25"/>
      <c r="K122" s="1">
        <f ca="1">IFERROR(VLOOKUP($H122, $B117:$F128, 3, FALSE),)</f>
        <v>0</v>
      </c>
      <c r="L122" s="1">
        <f ca="1">IFERROR(VLOOKUP($H122, $B117:$F128, 4, FALSE),)</f>
        <v>0</v>
      </c>
      <c r="M122" s="1">
        <f ca="1">IFERROR(VLOOKUP($H122, $B117:$F128, 5, FALSE),)</f>
        <v>0</v>
      </c>
    </row>
    <row r="123" spans="1:29" ht="12.75" x14ac:dyDescent="0.2">
      <c r="A123" s="1" t="str">
        <f ca="1">IFERROR(__xludf.DUMMYFUNCTION("query('4 Telford'!A:G, ""select G,B,C,D,E,F where G contains '"" &amp; A115 &amp; ""'"", 0)"),"U15B 100m")</f>
        <v>U15B 100m</v>
      </c>
      <c r="B123" s="1">
        <f ca="1">IFERROR(__xludf.DUMMYFUNCTION("""COMPUTED_VALUE"""),4)</f>
        <v>4</v>
      </c>
      <c r="C123" s="1" t="str">
        <f ca="1">IFERROR(__xludf.DUMMYFUNCTION("""COMPUTED_VALUE"""),"Luke Edwards")</f>
        <v>Luke Edwards</v>
      </c>
      <c r="D123" s="1" t="str">
        <f ca="1">IFERROR(__xludf.DUMMYFUNCTION("""COMPUTED_VALUE"""),"U15")</f>
        <v>U15</v>
      </c>
      <c r="E123" s="1" t="str">
        <f ca="1">IFERROR(__xludf.DUMMYFUNCTION("""COMPUTED_VALUE"""),"B")</f>
        <v>B</v>
      </c>
      <c r="F123" s="1" t="str">
        <f ca="1">IFERROR(__xludf.DUMMYFUNCTION("""COMPUTED_VALUE"""),"Telford AC")</f>
        <v>Telford AC</v>
      </c>
      <c r="G123" s="1">
        <v>7</v>
      </c>
      <c r="I123" s="2">
        <f ca="1">IFERROR(VLOOKUP($H123, $B117:$F128, 2, FALSE),)</f>
        <v>0</v>
      </c>
      <c r="J123" s="25"/>
      <c r="K123" s="1">
        <f ca="1">IFERROR(VLOOKUP($H123, $B117:$F128, 3, FALSE),)</f>
        <v>0</v>
      </c>
      <c r="L123" s="1">
        <f ca="1">IFERROR(VLOOKUP($H123, $B117:$F128, 4, FALSE),)</f>
        <v>0</v>
      </c>
      <c r="M123" s="1">
        <f ca="1">IFERROR(VLOOKUP($H123, $B117:$F128, 5, FALSE),)</f>
        <v>0</v>
      </c>
    </row>
    <row r="124" spans="1:29" ht="12.75" x14ac:dyDescent="0.2">
      <c r="A124" s="1" t="str">
        <f ca="1">IFERROR(__xludf.DUMMYFUNCTION("""COMPUTED_VALUE"""),"U15B 100m")</f>
        <v>U15B 100m</v>
      </c>
      <c r="B124" s="1">
        <f ca="1">IFERROR(__xludf.DUMMYFUNCTION("""COMPUTED_VALUE"""),44)</f>
        <v>44</v>
      </c>
      <c r="C124" s="1" t="str">
        <f ca="1">IFERROR(__xludf.DUMMYFUNCTION("""COMPUTED_VALUE"""),"Mason Brooks")</f>
        <v>Mason Brooks</v>
      </c>
      <c r="D124" s="1" t="str">
        <f ca="1">IFERROR(__xludf.DUMMYFUNCTION("""COMPUTED_VALUE"""),"U15")</f>
        <v>U15</v>
      </c>
      <c r="E124" s="1" t="str">
        <f ca="1">IFERROR(__xludf.DUMMYFUNCTION("""COMPUTED_VALUE"""),"B")</f>
        <v>B</v>
      </c>
      <c r="F124" s="1" t="str">
        <f ca="1">IFERROR(__xludf.DUMMYFUNCTION("""COMPUTED_VALUE"""),"Telford AC")</f>
        <v>Telford AC</v>
      </c>
      <c r="G124" s="1">
        <v>8</v>
      </c>
      <c r="I124" s="2">
        <f ca="1">IFERROR(VLOOKUP($H124, $B117:$F128, 2, FALSE),)</f>
        <v>0</v>
      </c>
      <c r="J124" s="25"/>
      <c r="K124" s="1">
        <f ca="1">IFERROR(VLOOKUP($H124, $B117:$F128, 3, FALSE),)</f>
        <v>0</v>
      </c>
      <c r="L124" s="1">
        <f ca="1">IFERROR(VLOOKUP($H124, $B117:$F128, 4, FALSE),)</f>
        <v>0</v>
      </c>
      <c r="M124" s="1">
        <f ca="1">IFERROR(VLOOKUP($H124, $B117:$F128, 5, FALSE),)</f>
        <v>0</v>
      </c>
    </row>
    <row r="125" spans="1:29" ht="12.75" x14ac:dyDescent="0.2">
      <c r="A125" s="1" t="str">
        <f ca="1">IFERROR(__xludf.DUMMYFUNCTION("query('5 Wenlock'!A:G, ""select G,B,C,D,E,F where G contains '"" &amp; A115 &amp; ""'"", 0)"),"U15B 100m")</f>
        <v>U15B 100m</v>
      </c>
      <c r="B125" s="1">
        <f ca="1">IFERROR(__xludf.DUMMYFUNCTION("""COMPUTED_VALUE"""),5)</f>
        <v>5</v>
      </c>
      <c r="C125" s="1" t="str">
        <f ca="1">IFERROR(__xludf.DUMMYFUNCTION("""COMPUTED_VALUE"""),"Jack Archer")</f>
        <v>Jack Archer</v>
      </c>
      <c r="D125" s="1" t="str">
        <f ca="1">IFERROR(__xludf.DUMMYFUNCTION("""COMPUTED_VALUE"""),"U15")</f>
        <v>U15</v>
      </c>
      <c r="E125" s="1" t="str">
        <f ca="1">IFERROR(__xludf.DUMMYFUNCTION("""COMPUTED_VALUE"""),"B")</f>
        <v>B</v>
      </c>
      <c r="F125" s="1" t="str">
        <f ca="1">IFERROR(__xludf.DUMMYFUNCTION("""COMPUTED_VALUE"""),"Wenlock Olympians")</f>
        <v>Wenlock Olympians</v>
      </c>
      <c r="G125" s="1">
        <v>9</v>
      </c>
      <c r="I125" s="2">
        <f ca="1">IFERROR(VLOOKUP($H125, $B117:$F128, 2, FALSE),)</f>
        <v>0</v>
      </c>
      <c r="J125" s="25"/>
      <c r="K125" s="1">
        <f ca="1">IFERROR(VLOOKUP($H125, $B117:$F128, 3, FALSE),)</f>
        <v>0</v>
      </c>
      <c r="L125" s="1">
        <f ca="1">IFERROR(VLOOKUP($H125, $B117:$F128, 4, FALSE),)</f>
        <v>0</v>
      </c>
      <c r="M125" s="1">
        <f ca="1">IFERROR(VLOOKUP($H125, $B117:$F128, 5, FALSE),)</f>
        <v>0</v>
      </c>
    </row>
    <row r="126" spans="1:29" ht="12.75" x14ac:dyDescent="0.2">
      <c r="A126" s="1" t="str">
        <f ca="1">IFERROR(__xludf.DUMMYFUNCTION("""COMPUTED_VALUE"""),"U15B 100m")</f>
        <v>U15B 100m</v>
      </c>
      <c r="B126" s="1">
        <f ca="1">IFERROR(__xludf.DUMMYFUNCTION("""COMPUTED_VALUE"""),55)</f>
        <v>55</v>
      </c>
      <c r="C126" s="1" t="str">
        <f ca="1">IFERROR(__xludf.DUMMYFUNCTION("""COMPUTED_VALUE"""),"Zac Winnall")</f>
        <v>Zac Winnall</v>
      </c>
      <c r="D126" s="1" t="str">
        <f ca="1">IFERROR(__xludf.DUMMYFUNCTION("""COMPUTED_VALUE"""),"U15")</f>
        <v>U15</v>
      </c>
      <c r="E126" s="1" t="str">
        <f ca="1">IFERROR(__xludf.DUMMYFUNCTION("""COMPUTED_VALUE"""),"B")</f>
        <v>B</v>
      </c>
      <c r="F126" s="1" t="str">
        <f ca="1">IFERROR(__xludf.DUMMYFUNCTION("""COMPUTED_VALUE"""),"Wenlock Olympians")</f>
        <v>Wenlock Olympians</v>
      </c>
      <c r="G126" s="1">
        <v>10</v>
      </c>
      <c r="I126" s="2">
        <f ca="1">IFERROR(VLOOKUP($H126, $B117:$F128, 2, FALSE),)</f>
        <v>0</v>
      </c>
      <c r="J126" s="25"/>
      <c r="K126" s="1">
        <f ca="1">IFERROR(VLOOKUP($H126, $B117:$F128, 3, FALSE),)</f>
        <v>0</v>
      </c>
      <c r="L126" s="1">
        <f ca="1">IFERROR(VLOOKUP($H126, $B117:$F128, 4, FALSE),)</f>
        <v>0</v>
      </c>
      <c r="M126" s="1">
        <f ca="1">IFERROR(VLOOKUP($H126, $B117:$F128, 5, FALSE),)</f>
        <v>0</v>
      </c>
    </row>
    <row r="127" spans="1:29" ht="12.75" x14ac:dyDescent="0.2">
      <c r="A127" s="1" t="str">
        <f ca="1">IFERROR(__xludf.DUMMYFUNCTION("query('6 Maldwyn'!A:G, ""select G,B,C,D,E,F where G contains '"" &amp; A115 &amp; ""'"", 0)"),"U15B 100m")</f>
        <v>U15B 100m</v>
      </c>
      <c r="B127" s="1">
        <f ca="1">IFERROR(__xludf.DUMMYFUNCTION("""COMPUTED_VALUE"""),6)</f>
        <v>6</v>
      </c>
      <c r="C127" s="1"/>
      <c r="D127" s="1" t="str">
        <f ca="1">IFERROR(__xludf.DUMMYFUNCTION("""COMPUTED_VALUE"""),"U15")</f>
        <v>U15</v>
      </c>
      <c r="E127" s="1" t="str">
        <f ca="1">IFERROR(__xludf.DUMMYFUNCTION("""COMPUTED_VALUE"""),"B")</f>
        <v>B</v>
      </c>
      <c r="F127" s="1" t="str">
        <f ca="1">IFERROR(__xludf.DUMMYFUNCTION("""COMPUTED_VALUE"""),"Maldwyn Harriers")</f>
        <v>Maldwyn Harriers</v>
      </c>
      <c r="G127" s="1">
        <v>11</v>
      </c>
      <c r="I127" s="2">
        <f ca="1">IFERROR(VLOOKUP($H127, $B117:$F128, 2, FALSE),)</f>
        <v>0</v>
      </c>
      <c r="J127" s="25"/>
      <c r="K127" s="1">
        <f ca="1">IFERROR(VLOOKUP($H127, $B117:$F128, 3, FALSE),)</f>
        <v>0</v>
      </c>
      <c r="L127" s="1">
        <f ca="1">IFERROR(VLOOKUP($H127, $B117:$F128, 4, FALSE),)</f>
        <v>0</v>
      </c>
      <c r="M127" s="1">
        <f ca="1">IFERROR(VLOOKUP($H127, $B117:$F128, 5, FALSE),)</f>
        <v>0</v>
      </c>
    </row>
    <row r="128" spans="1:29" ht="12.75" x14ac:dyDescent="0.2">
      <c r="A128" s="1" t="str">
        <f ca="1">IFERROR(__xludf.DUMMYFUNCTION("""COMPUTED_VALUE"""),"U15B 100m")</f>
        <v>U15B 100m</v>
      </c>
      <c r="B128" s="1">
        <f ca="1">IFERROR(__xludf.DUMMYFUNCTION("""COMPUTED_VALUE"""),66)</f>
        <v>66</v>
      </c>
      <c r="C128" s="1"/>
      <c r="D128" s="1" t="str">
        <f ca="1">IFERROR(__xludf.DUMMYFUNCTION("""COMPUTED_VALUE"""),"U15")</f>
        <v>U15</v>
      </c>
      <c r="E128" s="1" t="str">
        <f ca="1">IFERROR(__xludf.DUMMYFUNCTION("""COMPUTED_VALUE"""),"B")</f>
        <v>B</v>
      </c>
      <c r="F128" s="1" t="str">
        <f ca="1">IFERROR(__xludf.DUMMYFUNCTION("""COMPUTED_VALUE"""),"Maldwyn Harriers")</f>
        <v>Maldwyn Harriers</v>
      </c>
      <c r="G128" s="1">
        <v>12</v>
      </c>
      <c r="I128" s="2">
        <f ca="1">IFERROR(VLOOKUP($H128, $B117:$F128, 2, FALSE),)</f>
        <v>0</v>
      </c>
      <c r="J128" s="25"/>
      <c r="K128" s="1">
        <f ca="1">IFERROR(VLOOKUP($H128, $B117:$F128, 3, FALSE),)</f>
        <v>0</v>
      </c>
      <c r="L128" s="1">
        <f ca="1">IFERROR(VLOOKUP($H128, $B117:$F128, 4, FALSE),)</f>
        <v>0</v>
      </c>
      <c r="M128" s="1">
        <f ca="1">IFERROR(VLOOKUP($H128, $B117:$F128, 5, FALSE),)</f>
        <v>0</v>
      </c>
    </row>
    <row r="129" spans="1:29" ht="12.75" x14ac:dyDescent="0.2">
      <c r="A129" s="32"/>
      <c r="B129" s="32"/>
      <c r="C129" s="32"/>
      <c r="D129" s="32"/>
      <c r="E129" s="32"/>
      <c r="F129" s="32"/>
      <c r="G129" s="32"/>
      <c r="H129" s="33"/>
      <c r="I129" s="34"/>
      <c r="J129" s="35"/>
      <c r="K129" s="33"/>
      <c r="L129" s="33"/>
      <c r="M129" s="33"/>
      <c r="N129" s="33"/>
    </row>
    <row r="130" spans="1:29" ht="12.75" x14ac:dyDescent="0.2">
      <c r="A130" s="2" t="e">
        <f>Results!#REF!</f>
        <v>#REF!</v>
      </c>
      <c r="B130" s="2"/>
      <c r="C130" s="2"/>
      <c r="D130" s="2"/>
      <c r="E130" s="2"/>
      <c r="F130" s="2"/>
      <c r="G130" s="2" t="e">
        <f>A130</f>
        <v>#REF!</v>
      </c>
      <c r="H130" s="2" t="s">
        <v>233</v>
      </c>
      <c r="I130" s="2" t="s">
        <v>242</v>
      </c>
      <c r="J130" s="2" t="e">
        <f>#REF!</f>
        <v>#REF!</v>
      </c>
      <c r="K130" s="2"/>
      <c r="L130" s="2"/>
      <c r="M130" s="2" t="e">
        <f>G130</f>
        <v>#REF!</v>
      </c>
      <c r="N130" s="2"/>
    </row>
    <row r="131" spans="1:29" ht="17.25" x14ac:dyDescent="0.4">
      <c r="A131" s="37" t="str">
        <f ca="1">IFERROR(__xludf.DUMMYFUNCTION("query('1 Wrekin'!A:G, ""select G,B,C,D,E,F where G contains '"" &amp; A130 &amp; ""'"", 1)"),"")</f>
        <v/>
      </c>
      <c r="B131" s="2" t="str">
        <f ca="1">IFERROR(__xludf.DUMMYFUNCTION("""COMPUTED_VALUE"""),"Number")</f>
        <v>Number</v>
      </c>
      <c r="C131" s="2" t="str">
        <f ca="1">IFERROR(__xludf.DUMMYFUNCTION("""COMPUTED_VALUE"""),"Full Name")</f>
        <v>Full Name</v>
      </c>
      <c r="D131" s="2" t="str">
        <f ca="1">IFERROR(__xludf.DUMMYFUNCTION("""COMPUTED_VALUE"""),"Age Group")</f>
        <v>Age Group</v>
      </c>
      <c r="E131" s="2" t="str">
        <f ca="1">IFERROR(__xludf.DUMMYFUNCTION("""COMPUTED_VALUE"""),"Gender")</f>
        <v>Gender</v>
      </c>
      <c r="F131" s="2" t="str">
        <f ca="1">IFERROR(__xludf.DUMMYFUNCTION("""COMPUTED_VALUE"""),"Club")</f>
        <v>Club</v>
      </c>
      <c r="G131" s="2" t="s">
        <v>243</v>
      </c>
      <c r="H131" s="2" t="s">
        <v>41</v>
      </c>
      <c r="I131" s="2" t="s">
        <v>231</v>
      </c>
      <c r="J131" s="25" t="s">
        <v>244</v>
      </c>
      <c r="K131" s="2" t="s">
        <v>232</v>
      </c>
      <c r="L131" s="2" t="s">
        <v>44</v>
      </c>
      <c r="M131" s="2" t="s">
        <v>45</v>
      </c>
      <c r="N131" s="2" t="s">
        <v>234</v>
      </c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</row>
    <row r="132" spans="1:29" ht="12.75" x14ac:dyDescent="0.2">
      <c r="A132" s="1" t="str">
        <f ca="1">IFERROR(__xludf.DUMMYFUNCTION("""COMPUTED_VALUE"""),"U17W 100m")</f>
        <v>U17W 100m</v>
      </c>
      <c r="B132" s="1">
        <f ca="1">IFERROR(__xludf.DUMMYFUNCTION("""COMPUTED_VALUE"""),1)</f>
        <v>1</v>
      </c>
      <c r="C132" s="1"/>
      <c r="D132" s="1" t="str">
        <f ca="1">IFERROR(__xludf.DUMMYFUNCTION("""COMPUTED_VALUE"""),"U17")</f>
        <v>U17</v>
      </c>
      <c r="E132" s="1" t="str">
        <f ca="1">IFERROR(__xludf.DUMMYFUNCTION("""COMPUTED_VALUE"""),"W")</f>
        <v>W</v>
      </c>
      <c r="F132" s="1" t="str">
        <f ca="1">IFERROR(__xludf.DUMMYFUNCTION("""COMPUTED_VALUE"""),"Wrekin Harriers")</f>
        <v>Wrekin Harriers</v>
      </c>
      <c r="G132" s="1">
        <v>1</v>
      </c>
      <c r="I132" s="2">
        <f ca="1">IFERROR(VLOOKUP($H132, $B132:$F143, 2, FALSE),)</f>
        <v>0</v>
      </c>
      <c r="J132" s="25"/>
      <c r="K132" s="1">
        <f ca="1">IFERROR(VLOOKUP($H132, $B132:$F143, 3, FALSE),)</f>
        <v>0</v>
      </c>
      <c r="L132" s="1">
        <f ca="1">IFERROR(VLOOKUP($H132, $B132:$F143, 4, FALSE),)</f>
        <v>0</v>
      </c>
      <c r="M132" s="1">
        <f ca="1">IFERROR(VLOOKUP($H132, $B132:$F143, 5, FALSE),)</f>
        <v>0</v>
      </c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</row>
    <row r="133" spans="1:29" ht="12.75" x14ac:dyDescent="0.2">
      <c r="A133" s="1" t="str">
        <f ca="1">IFERROR(__xludf.DUMMYFUNCTION("""COMPUTED_VALUE"""),"U17W 100m")</f>
        <v>U17W 100m</v>
      </c>
      <c r="B133" s="1">
        <f ca="1">IFERROR(__xludf.DUMMYFUNCTION("""COMPUTED_VALUE"""),11)</f>
        <v>11</v>
      </c>
      <c r="C133" s="1"/>
      <c r="D133" s="1" t="str">
        <f ca="1">IFERROR(__xludf.DUMMYFUNCTION("""COMPUTED_VALUE"""),"U17")</f>
        <v>U17</v>
      </c>
      <c r="E133" s="1" t="str">
        <f ca="1">IFERROR(__xludf.DUMMYFUNCTION("""COMPUTED_VALUE"""),"W")</f>
        <v>W</v>
      </c>
      <c r="F133" s="1" t="str">
        <f ca="1">IFERROR(__xludf.DUMMYFUNCTION("""COMPUTED_VALUE"""),"Wrekin Harriers")</f>
        <v>Wrekin Harriers</v>
      </c>
      <c r="G133" s="1">
        <v>2</v>
      </c>
      <c r="I133" s="2">
        <f ca="1">IFERROR(VLOOKUP($H133, $B132:$F143, 2, FALSE),)</f>
        <v>0</v>
      </c>
      <c r="J133" s="25"/>
      <c r="K133" s="1">
        <f ca="1">IFERROR(VLOOKUP($H133, $B132:$F143, 3, FALSE),)</f>
        <v>0</v>
      </c>
      <c r="L133" s="1">
        <f ca="1">IFERROR(VLOOKUP($H133, $B132:$F143, 4, FALSE),)</f>
        <v>0</v>
      </c>
      <c r="M133" s="1">
        <f ca="1">IFERROR(VLOOKUP($H133, $B132:$F143, 5, FALSE),)</f>
        <v>0</v>
      </c>
    </row>
    <row r="134" spans="1:29" ht="12.75" x14ac:dyDescent="0.2">
      <c r="A134" s="1" t="str">
        <f ca="1">IFERROR(__xludf.DUMMYFUNCTION("query('2 Oswestry'!A:G, ""select G,B,C,D,E,F where G contains '"" &amp; A130 &amp; ""'"", 0)"),"U17W 100m")</f>
        <v>U17W 100m</v>
      </c>
      <c r="B134" s="1">
        <f ca="1">IFERROR(__xludf.DUMMYFUNCTION("""COMPUTED_VALUE"""),2)</f>
        <v>2</v>
      </c>
      <c r="C134" s="1" t="str">
        <f ca="1">IFERROR(__xludf.DUMMYFUNCTION("""COMPUTED_VALUE"""),"Kate Hotchkiss")</f>
        <v>Kate Hotchkiss</v>
      </c>
      <c r="D134" s="1" t="str">
        <f ca="1">IFERROR(__xludf.DUMMYFUNCTION("""COMPUTED_VALUE"""),"U17")</f>
        <v>U17</v>
      </c>
      <c r="E134" s="1" t="str">
        <f ca="1">IFERROR(__xludf.DUMMYFUNCTION("""COMPUTED_VALUE"""),"W")</f>
        <v>W</v>
      </c>
      <c r="F134" s="1" t="str">
        <f ca="1">IFERROR(__xludf.DUMMYFUNCTION("""COMPUTED_VALUE"""),"Oswestry Olympians")</f>
        <v>Oswestry Olympians</v>
      </c>
      <c r="G134" s="1">
        <v>3</v>
      </c>
      <c r="I134" s="2">
        <f ca="1">IFERROR(VLOOKUP($H134, $B132:$F143, 2, FALSE),)</f>
        <v>0</v>
      </c>
      <c r="J134" s="25"/>
      <c r="K134" s="1">
        <f ca="1">IFERROR(VLOOKUP($H134, $B132:$F143, 3, FALSE),)</f>
        <v>0</v>
      </c>
      <c r="L134" s="1">
        <f ca="1">IFERROR(VLOOKUP($H134, $B132:$F143, 4, FALSE),)</f>
        <v>0</v>
      </c>
      <c r="M134" s="1">
        <f ca="1">IFERROR(VLOOKUP($H134, $B132:$F143, 5, FALSE),)</f>
        <v>0</v>
      </c>
    </row>
    <row r="135" spans="1:29" ht="12.75" x14ac:dyDescent="0.2">
      <c r="A135" s="1" t="str">
        <f ca="1">IFERROR(__xludf.DUMMYFUNCTION("""COMPUTED_VALUE"""),"U17W 100m")</f>
        <v>U17W 100m</v>
      </c>
      <c r="B135" s="1">
        <f ca="1">IFERROR(__xludf.DUMMYFUNCTION("""COMPUTED_VALUE"""),22)</f>
        <v>22</v>
      </c>
      <c r="C135" s="1" t="str">
        <f ca="1">IFERROR(__xludf.DUMMYFUNCTION("""COMPUTED_VALUE"""),"Rebecca Tinsley")</f>
        <v>Rebecca Tinsley</v>
      </c>
      <c r="D135" s="1" t="str">
        <f ca="1">IFERROR(__xludf.DUMMYFUNCTION("""COMPUTED_VALUE"""),"U17")</f>
        <v>U17</v>
      </c>
      <c r="E135" s="1" t="str">
        <f ca="1">IFERROR(__xludf.DUMMYFUNCTION("""COMPUTED_VALUE"""),"W")</f>
        <v>W</v>
      </c>
      <c r="F135" s="1" t="str">
        <f ca="1">IFERROR(__xludf.DUMMYFUNCTION("""COMPUTED_VALUE"""),"Oswestry Olympians")</f>
        <v>Oswestry Olympians</v>
      </c>
      <c r="G135" s="1">
        <v>4</v>
      </c>
      <c r="I135" s="2">
        <f ca="1">IFERROR(VLOOKUP($H135, $B132:$F143, 2, FALSE),)</f>
        <v>0</v>
      </c>
      <c r="J135" s="25"/>
      <c r="K135" s="1">
        <f ca="1">IFERROR(VLOOKUP($H135, $B132:$F143, 3, FALSE),)</f>
        <v>0</v>
      </c>
      <c r="L135" s="1">
        <f ca="1">IFERROR(VLOOKUP($H135, $B132:$F143, 4, FALSE),)</f>
        <v>0</v>
      </c>
      <c r="M135" s="1">
        <f ca="1">IFERROR(VLOOKUP($H135, $B132:$F143, 5, FALSE),)</f>
        <v>0</v>
      </c>
    </row>
    <row r="136" spans="1:29" ht="12.75" x14ac:dyDescent="0.2">
      <c r="A136" s="1" t="str">
        <f ca="1">IFERROR(__xludf.DUMMYFUNCTION("query('3 Shrewsbury'!A:G, ""select G,B,C,D,E,F where G contains '"" &amp; A130 &amp; ""'"", 0)"),"U17W 100m")</f>
        <v>U17W 100m</v>
      </c>
      <c r="B136" s="1">
        <f ca="1">IFERROR(__xludf.DUMMYFUNCTION("""COMPUTED_VALUE"""),3)</f>
        <v>3</v>
      </c>
      <c r="C136" s="1" t="str">
        <f ca="1">IFERROR(__xludf.DUMMYFUNCTION("""COMPUTED_VALUE"""),"Menna Pugsley")</f>
        <v>Menna Pugsley</v>
      </c>
      <c r="D136" s="1" t="str">
        <f ca="1">IFERROR(__xludf.DUMMYFUNCTION("""COMPUTED_VALUE"""),"U17")</f>
        <v>U17</v>
      </c>
      <c r="E136" s="1" t="str">
        <f ca="1">IFERROR(__xludf.DUMMYFUNCTION("""COMPUTED_VALUE"""),"W")</f>
        <v>W</v>
      </c>
      <c r="F136" s="1" t="str">
        <f ca="1">IFERROR(__xludf.DUMMYFUNCTION("""COMPUTED_VALUE"""),"Shrewsbury AC")</f>
        <v>Shrewsbury AC</v>
      </c>
      <c r="G136" s="1">
        <v>5</v>
      </c>
      <c r="I136" s="2">
        <f ca="1">IFERROR(VLOOKUP($H136, $B132:$F143, 2, FALSE),)</f>
        <v>0</v>
      </c>
      <c r="J136" s="25"/>
      <c r="K136" s="1">
        <f ca="1">IFERROR(VLOOKUP($H136, $B132:$F143, 3, FALSE),)</f>
        <v>0</v>
      </c>
      <c r="L136" s="1">
        <f ca="1">IFERROR(VLOOKUP($H136, $B132:$F143, 4, FALSE),)</f>
        <v>0</v>
      </c>
      <c r="M136" s="1">
        <f ca="1">IFERROR(VLOOKUP($H136, $B132:$F143, 5, FALSE),)</f>
        <v>0</v>
      </c>
    </row>
    <row r="137" spans="1:29" ht="12.75" x14ac:dyDescent="0.2">
      <c r="A137" s="1" t="str">
        <f ca="1">IFERROR(__xludf.DUMMYFUNCTION("""COMPUTED_VALUE"""),"U17W 100m")</f>
        <v>U17W 100m</v>
      </c>
      <c r="B137" s="1">
        <f ca="1">IFERROR(__xludf.DUMMYFUNCTION("""COMPUTED_VALUE"""),33)</f>
        <v>33</v>
      </c>
      <c r="C137" s="1" t="str">
        <f ca="1">IFERROR(__xludf.DUMMYFUNCTION("""COMPUTED_VALUE"""),"Lucie Houlston")</f>
        <v>Lucie Houlston</v>
      </c>
      <c r="D137" s="1" t="str">
        <f ca="1">IFERROR(__xludf.DUMMYFUNCTION("""COMPUTED_VALUE"""),"U17")</f>
        <v>U17</v>
      </c>
      <c r="E137" s="1" t="str">
        <f ca="1">IFERROR(__xludf.DUMMYFUNCTION("""COMPUTED_VALUE"""),"W")</f>
        <v>W</v>
      </c>
      <c r="F137" s="1" t="str">
        <f ca="1">IFERROR(__xludf.DUMMYFUNCTION("""COMPUTED_VALUE"""),"Shrewsbury AC")</f>
        <v>Shrewsbury AC</v>
      </c>
      <c r="G137" s="1">
        <v>6</v>
      </c>
      <c r="I137" s="2">
        <f ca="1">IFERROR(VLOOKUP($H137, $B132:$F143, 2, FALSE),)</f>
        <v>0</v>
      </c>
      <c r="J137" s="25"/>
      <c r="K137" s="1">
        <f ca="1">IFERROR(VLOOKUP($H137, $B132:$F143, 3, FALSE),)</f>
        <v>0</v>
      </c>
      <c r="L137" s="1">
        <f ca="1">IFERROR(VLOOKUP($H137, $B132:$F143, 4, FALSE),)</f>
        <v>0</v>
      </c>
      <c r="M137" s="1">
        <f ca="1">IFERROR(VLOOKUP($H137, $B132:$F143, 5, FALSE),)</f>
        <v>0</v>
      </c>
    </row>
    <row r="138" spans="1:29" ht="12.75" x14ac:dyDescent="0.2">
      <c r="A138" s="1" t="str">
        <f ca="1">IFERROR(__xludf.DUMMYFUNCTION("query('4 Telford'!A:G, ""select G,B,C,D,E,F where G contains '"" &amp; A130 &amp; ""'"", 0)"),"U17W 100m")</f>
        <v>U17W 100m</v>
      </c>
      <c r="B138" s="1">
        <f ca="1">IFERROR(__xludf.DUMMYFUNCTION("""COMPUTED_VALUE"""),4)</f>
        <v>4</v>
      </c>
      <c r="C138" s="1" t="str">
        <f ca="1">IFERROR(__xludf.DUMMYFUNCTION("""COMPUTED_VALUE"""),"Kaci-lee Jesson")</f>
        <v>Kaci-lee Jesson</v>
      </c>
      <c r="D138" s="1" t="str">
        <f ca="1">IFERROR(__xludf.DUMMYFUNCTION("""COMPUTED_VALUE"""),"U17")</f>
        <v>U17</v>
      </c>
      <c r="E138" s="1" t="str">
        <f ca="1">IFERROR(__xludf.DUMMYFUNCTION("""COMPUTED_VALUE"""),"W")</f>
        <v>W</v>
      </c>
      <c r="F138" s="1" t="str">
        <f ca="1">IFERROR(__xludf.DUMMYFUNCTION("""COMPUTED_VALUE"""),"Telford AC")</f>
        <v>Telford AC</v>
      </c>
      <c r="G138" s="1">
        <v>7</v>
      </c>
      <c r="I138" s="2">
        <f ca="1">IFERROR(VLOOKUP($H138, $B132:$F143, 2, FALSE),)</f>
        <v>0</v>
      </c>
      <c r="J138" s="25"/>
      <c r="K138" s="1">
        <f ca="1">IFERROR(VLOOKUP($H138, $B132:$F143, 3, FALSE),)</f>
        <v>0</v>
      </c>
      <c r="L138" s="1">
        <f ca="1">IFERROR(VLOOKUP($H138, $B132:$F143, 4, FALSE),)</f>
        <v>0</v>
      </c>
      <c r="M138" s="1">
        <f ca="1">IFERROR(VLOOKUP($H138, $B132:$F143, 5, FALSE),)</f>
        <v>0</v>
      </c>
    </row>
    <row r="139" spans="1:29" ht="12.75" x14ac:dyDescent="0.2">
      <c r="A139" s="1" t="str">
        <f ca="1">IFERROR(__xludf.DUMMYFUNCTION("""COMPUTED_VALUE"""),"U17W 100m")</f>
        <v>U17W 100m</v>
      </c>
      <c r="B139" s="1">
        <f ca="1">IFERROR(__xludf.DUMMYFUNCTION("""COMPUTED_VALUE"""),44)</f>
        <v>44</v>
      </c>
      <c r="C139" s="1" t="str">
        <f ca="1">IFERROR(__xludf.DUMMYFUNCTION("""COMPUTED_VALUE"""),"Grace Gray")</f>
        <v>Grace Gray</v>
      </c>
      <c r="D139" s="1" t="str">
        <f ca="1">IFERROR(__xludf.DUMMYFUNCTION("""COMPUTED_VALUE"""),"U17")</f>
        <v>U17</v>
      </c>
      <c r="E139" s="1" t="str">
        <f ca="1">IFERROR(__xludf.DUMMYFUNCTION("""COMPUTED_VALUE"""),"W")</f>
        <v>W</v>
      </c>
      <c r="F139" s="1" t="str">
        <f ca="1">IFERROR(__xludf.DUMMYFUNCTION("""COMPUTED_VALUE"""),"Telford AC")</f>
        <v>Telford AC</v>
      </c>
      <c r="G139" s="1">
        <v>8</v>
      </c>
      <c r="I139" s="2">
        <f ca="1">IFERROR(VLOOKUP($H139, $B132:$F143, 2, FALSE),)</f>
        <v>0</v>
      </c>
      <c r="J139" s="25"/>
      <c r="K139" s="1">
        <f ca="1">IFERROR(VLOOKUP($H139, $B132:$F143, 3, FALSE),)</f>
        <v>0</v>
      </c>
      <c r="L139" s="1">
        <f ca="1">IFERROR(VLOOKUP($H139, $B132:$F143, 4, FALSE),)</f>
        <v>0</v>
      </c>
      <c r="M139" s="1">
        <f ca="1">IFERROR(VLOOKUP($H139, $B132:$F143, 5, FALSE),)</f>
        <v>0</v>
      </c>
    </row>
    <row r="140" spans="1:29" ht="12.75" x14ac:dyDescent="0.2">
      <c r="A140" s="1" t="str">
        <f ca="1">IFERROR(__xludf.DUMMYFUNCTION("query('5 Wenlock'!A:G, ""select G,B,C,D,E,F where G contains '"" &amp; A130 &amp; ""'"", 0)"),"U17W 100m")</f>
        <v>U17W 100m</v>
      </c>
      <c r="B140" s="1">
        <f ca="1">IFERROR(__xludf.DUMMYFUNCTION("""COMPUTED_VALUE"""),5)</f>
        <v>5</v>
      </c>
      <c r="C140" s="1" t="str">
        <f ca="1">IFERROR(__xludf.DUMMYFUNCTION("""COMPUTED_VALUE"""),"Lucy Ockendon")</f>
        <v>Lucy Ockendon</v>
      </c>
      <c r="D140" s="1" t="str">
        <f ca="1">IFERROR(__xludf.DUMMYFUNCTION("""COMPUTED_VALUE"""),"U17")</f>
        <v>U17</v>
      </c>
      <c r="E140" s="1" t="str">
        <f ca="1">IFERROR(__xludf.DUMMYFUNCTION("""COMPUTED_VALUE"""),"W")</f>
        <v>W</v>
      </c>
      <c r="F140" s="1" t="str">
        <f ca="1">IFERROR(__xludf.DUMMYFUNCTION("""COMPUTED_VALUE"""),"Wenlock Olympians")</f>
        <v>Wenlock Olympians</v>
      </c>
      <c r="G140" s="1">
        <v>9</v>
      </c>
      <c r="I140" s="2">
        <f ca="1">IFERROR(VLOOKUP($H140, $B132:$F143, 2, FALSE),)</f>
        <v>0</v>
      </c>
      <c r="J140" s="25"/>
      <c r="K140" s="1">
        <f ca="1">IFERROR(VLOOKUP($H140, $B132:$F143, 3, FALSE),)</f>
        <v>0</v>
      </c>
      <c r="L140" s="1">
        <f ca="1">IFERROR(VLOOKUP($H140, $B132:$F143, 4, FALSE),)</f>
        <v>0</v>
      </c>
      <c r="M140" s="1">
        <f ca="1">IFERROR(VLOOKUP($H140, $B132:$F143, 5, FALSE),)</f>
        <v>0</v>
      </c>
    </row>
    <row r="141" spans="1:29" ht="12.75" x14ac:dyDescent="0.2">
      <c r="A141" s="1" t="str">
        <f ca="1">IFERROR(__xludf.DUMMYFUNCTION("""COMPUTED_VALUE"""),"U17W 100m")</f>
        <v>U17W 100m</v>
      </c>
      <c r="B141" s="1">
        <f ca="1">IFERROR(__xludf.DUMMYFUNCTION("""COMPUTED_VALUE"""),55)</f>
        <v>55</v>
      </c>
      <c r="C141" s="1" t="str">
        <f ca="1">IFERROR(__xludf.DUMMYFUNCTION("""COMPUTED_VALUE"""),"Holly Worthington")</f>
        <v>Holly Worthington</v>
      </c>
      <c r="D141" s="1" t="str">
        <f ca="1">IFERROR(__xludf.DUMMYFUNCTION("""COMPUTED_VALUE"""),"U17")</f>
        <v>U17</v>
      </c>
      <c r="E141" s="1" t="str">
        <f ca="1">IFERROR(__xludf.DUMMYFUNCTION("""COMPUTED_VALUE"""),"W")</f>
        <v>W</v>
      </c>
      <c r="F141" s="1" t="str">
        <f ca="1">IFERROR(__xludf.DUMMYFUNCTION("""COMPUTED_VALUE"""),"Wenlock Olympians")</f>
        <v>Wenlock Olympians</v>
      </c>
      <c r="G141" s="1">
        <v>10</v>
      </c>
      <c r="I141" s="2">
        <f ca="1">IFERROR(VLOOKUP($H141, $B132:$F143, 2, FALSE),)</f>
        <v>0</v>
      </c>
      <c r="J141" s="25"/>
      <c r="K141" s="1">
        <f ca="1">IFERROR(VLOOKUP($H141, $B132:$F143, 3, FALSE),)</f>
        <v>0</v>
      </c>
      <c r="L141" s="1">
        <f ca="1">IFERROR(VLOOKUP($H141, $B132:$F143, 4, FALSE),)</f>
        <v>0</v>
      </c>
      <c r="M141" s="1">
        <f ca="1">IFERROR(VLOOKUP($H141, $B132:$F143, 5, FALSE),)</f>
        <v>0</v>
      </c>
    </row>
    <row r="142" spans="1:29" ht="12.75" x14ac:dyDescent="0.2">
      <c r="A142" s="1" t="str">
        <f ca="1">IFERROR(__xludf.DUMMYFUNCTION("query('6 Maldwyn'!A:G, ""select G,B,C,D,E,F where G contains '"" &amp; A130 &amp; ""'"", 0)"),"U17W 100m")</f>
        <v>U17W 100m</v>
      </c>
      <c r="B142" s="1">
        <f ca="1">IFERROR(__xludf.DUMMYFUNCTION("""COMPUTED_VALUE"""),6)</f>
        <v>6</v>
      </c>
      <c r="C142" s="1"/>
      <c r="D142" s="1" t="str">
        <f ca="1">IFERROR(__xludf.DUMMYFUNCTION("""COMPUTED_VALUE"""),"U17")</f>
        <v>U17</v>
      </c>
      <c r="E142" s="1" t="str">
        <f ca="1">IFERROR(__xludf.DUMMYFUNCTION("""COMPUTED_VALUE"""),"W")</f>
        <v>W</v>
      </c>
      <c r="F142" s="1" t="str">
        <f ca="1">IFERROR(__xludf.DUMMYFUNCTION("""COMPUTED_VALUE"""),"Maldwyn Harriers")</f>
        <v>Maldwyn Harriers</v>
      </c>
      <c r="G142" s="1">
        <v>11</v>
      </c>
      <c r="I142" s="2">
        <f ca="1">IFERROR(VLOOKUP($H142, $B132:$F143, 2, FALSE),)</f>
        <v>0</v>
      </c>
      <c r="J142" s="25"/>
      <c r="K142" s="1">
        <f ca="1">IFERROR(VLOOKUP($H142, $B132:$F143, 3, FALSE),)</f>
        <v>0</v>
      </c>
      <c r="L142" s="1">
        <f ca="1">IFERROR(VLOOKUP($H142, $B132:$F143, 4, FALSE),)</f>
        <v>0</v>
      </c>
      <c r="M142" s="1">
        <f ca="1">IFERROR(VLOOKUP($H142, $B132:$F143, 5, FALSE),)</f>
        <v>0</v>
      </c>
    </row>
    <row r="143" spans="1:29" ht="12.75" x14ac:dyDescent="0.2">
      <c r="A143" s="1" t="str">
        <f ca="1">IFERROR(__xludf.DUMMYFUNCTION("""COMPUTED_VALUE"""),"U17W 100m")</f>
        <v>U17W 100m</v>
      </c>
      <c r="B143" s="1">
        <f ca="1">IFERROR(__xludf.DUMMYFUNCTION("""COMPUTED_VALUE"""),66)</f>
        <v>66</v>
      </c>
      <c r="C143" s="1"/>
      <c r="D143" s="1" t="str">
        <f ca="1">IFERROR(__xludf.DUMMYFUNCTION("""COMPUTED_VALUE"""),"U17")</f>
        <v>U17</v>
      </c>
      <c r="E143" s="1" t="str">
        <f ca="1">IFERROR(__xludf.DUMMYFUNCTION("""COMPUTED_VALUE"""),"W")</f>
        <v>W</v>
      </c>
      <c r="F143" s="1" t="str">
        <f ca="1">IFERROR(__xludf.DUMMYFUNCTION("""COMPUTED_VALUE"""),"Maldwyn Harriers")</f>
        <v>Maldwyn Harriers</v>
      </c>
      <c r="G143" s="1">
        <v>12</v>
      </c>
      <c r="I143" s="2">
        <f ca="1">IFERROR(VLOOKUP($H143, $B132:$F143, 2, FALSE),)</f>
        <v>0</v>
      </c>
      <c r="J143" s="25"/>
      <c r="K143" s="1">
        <f ca="1">IFERROR(VLOOKUP($H143, $B132:$F143, 3, FALSE),)</f>
        <v>0</v>
      </c>
      <c r="L143" s="1">
        <f ca="1">IFERROR(VLOOKUP($H143, $B132:$F143, 4, FALSE),)</f>
        <v>0</v>
      </c>
      <c r="M143" s="1">
        <f ca="1">IFERROR(VLOOKUP($H143, $B132:$F143, 5, FALSE),)</f>
        <v>0</v>
      </c>
    </row>
    <row r="144" spans="1:29" ht="12.75" x14ac:dyDescent="0.2">
      <c r="A144" s="32"/>
      <c r="I144" s="2"/>
      <c r="J144" s="25"/>
    </row>
    <row r="145" spans="1:29" ht="12.75" x14ac:dyDescent="0.2">
      <c r="A145" s="2" t="e">
        <f>Results!#REF!</f>
        <v>#REF!</v>
      </c>
      <c r="B145" s="2"/>
      <c r="C145" s="2"/>
      <c r="D145" s="2"/>
      <c r="E145" s="2"/>
      <c r="F145" s="2"/>
      <c r="G145" s="2" t="e">
        <f>A145</f>
        <v>#REF!</v>
      </c>
      <c r="H145" s="2" t="s">
        <v>233</v>
      </c>
      <c r="I145" s="2" t="s">
        <v>242</v>
      </c>
      <c r="J145" s="2" t="e">
        <f>#REF!</f>
        <v>#REF!</v>
      </c>
      <c r="K145" s="2"/>
      <c r="L145" s="2"/>
      <c r="M145" s="2" t="e">
        <f>G145</f>
        <v>#REF!</v>
      </c>
      <c r="N145" s="2"/>
    </row>
    <row r="146" spans="1:29" ht="17.25" x14ac:dyDescent="0.4">
      <c r="A146" s="37" t="str">
        <f ca="1">IFERROR(__xludf.DUMMYFUNCTION("query('1 Wrekin'!A:G, ""select G,B,C,D,E,F where G contains '"" &amp; A145 &amp; ""'"", 1)"),"")</f>
        <v/>
      </c>
      <c r="B146" s="2" t="str">
        <f ca="1">IFERROR(__xludf.DUMMYFUNCTION("""COMPUTED_VALUE"""),"Number")</f>
        <v>Number</v>
      </c>
      <c r="C146" s="2" t="str">
        <f ca="1">IFERROR(__xludf.DUMMYFUNCTION("""COMPUTED_VALUE"""),"Full Name")</f>
        <v>Full Name</v>
      </c>
      <c r="D146" s="2" t="str">
        <f ca="1">IFERROR(__xludf.DUMMYFUNCTION("""COMPUTED_VALUE"""),"Age Group")</f>
        <v>Age Group</v>
      </c>
      <c r="E146" s="2" t="str">
        <f ca="1">IFERROR(__xludf.DUMMYFUNCTION("""COMPUTED_VALUE"""),"Gender")</f>
        <v>Gender</v>
      </c>
      <c r="F146" s="2" t="str">
        <f ca="1">IFERROR(__xludf.DUMMYFUNCTION("""COMPUTED_VALUE"""),"Club")</f>
        <v>Club</v>
      </c>
      <c r="G146" s="2" t="s">
        <v>243</v>
      </c>
      <c r="H146" s="2" t="s">
        <v>41</v>
      </c>
      <c r="I146" s="2" t="s">
        <v>231</v>
      </c>
      <c r="J146" s="25" t="s">
        <v>244</v>
      </c>
      <c r="K146" s="2" t="s">
        <v>232</v>
      </c>
      <c r="L146" s="2" t="s">
        <v>44</v>
      </c>
      <c r="M146" s="2" t="s">
        <v>45</v>
      </c>
      <c r="N146" s="2" t="s">
        <v>234</v>
      </c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</row>
    <row r="147" spans="1:29" ht="12.75" x14ac:dyDescent="0.2">
      <c r="A147" s="1" t="str">
        <f ca="1">IFERROR(__xludf.DUMMYFUNCTION("""COMPUTED_VALUE"""),"U17W 100m")</f>
        <v>U17W 100m</v>
      </c>
      <c r="B147" s="1">
        <f ca="1">IFERROR(__xludf.DUMMYFUNCTION("""COMPUTED_VALUE"""),1)</f>
        <v>1</v>
      </c>
      <c r="C147" s="1"/>
      <c r="D147" s="1" t="str">
        <f ca="1">IFERROR(__xludf.DUMMYFUNCTION("""COMPUTED_VALUE"""),"U17")</f>
        <v>U17</v>
      </c>
      <c r="E147" s="1" t="str">
        <f ca="1">IFERROR(__xludf.DUMMYFUNCTION("""COMPUTED_VALUE"""),"W")</f>
        <v>W</v>
      </c>
      <c r="F147" s="1" t="str">
        <f ca="1">IFERROR(__xludf.DUMMYFUNCTION("""COMPUTED_VALUE"""),"Wrekin Harriers")</f>
        <v>Wrekin Harriers</v>
      </c>
      <c r="G147" s="1">
        <v>1</v>
      </c>
      <c r="I147" s="2">
        <f ca="1">IFERROR(VLOOKUP($H147, $B147:$F158, 2, FALSE),)</f>
        <v>0</v>
      </c>
      <c r="J147" s="25"/>
      <c r="K147" s="1">
        <f ca="1">IFERROR(VLOOKUP($H147, $B147:$F158, 3, FALSE),)</f>
        <v>0</v>
      </c>
      <c r="L147" s="1">
        <f ca="1">IFERROR(VLOOKUP($H147, $B147:$F158, 4, FALSE),)</f>
        <v>0</v>
      </c>
      <c r="M147" s="1">
        <f ca="1">IFERROR(VLOOKUP($H147, $B147:$F158, 5, FALSE),)</f>
        <v>0</v>
      </c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</row>
    <row r="148" spans="1:29" ht="12.75" x14ac:dyDescent="0.2">
      <c r="A148" s="1" t="str">
        <f ca="1">IFERROR(__xludf.DUMMYFUNCTION("""COMPUTED_VALUE"""),"U17W 100m")</f>
        <v>U17W 100m</v>
      </c>
      <c r="B148" s="1">
        <f ca="1">IFERROR(__xludf.DUMMYFUNCTION("""COMPUTED_VALUE"""),11)</f>
        <v>11</v>
      </c>
      <c r="C148" s="1"/>
      <c r="D148" s="1" t="str">
        <f ca="1">IFERROR(__xludf.DUMMYFUNCTION("""COMPUTED_VALUE"""),"U17")</f>
        <v>U17</v>
      </c>
      <c r="E148" s="1" t="str">
        <f ca="1">IFERROR(__xludf.DUMMYFUNCTION("""COMPUTED_VALUE"""),"W")</f>
        <v>W</v>
      </c>
      <c r="F148" s="1" t="str">
        <f ca="1">IFERROR(__xludf.DUMMYFUNCTION("""COMPUTED_VALUE"""),"Wrekin Harriers")</f>
        <v>Wrekin Harriers</v>
      </c>
      <c r="G148" s="1">
        <v>2</v>
      </c>
      <c r="I148" s="2">
        <f ca="1">IFERROR(VLOOKUP($H148, $B147:$F158, 2, FALSE),)</f>
        <v>0</v>
      </c>
      <c r="J148" s="25"/>
      <c r="K148" s="1">
        <f ca="1">IFERROR(VLOOKUP($H148, $B147:$F158, 3, FALSE),)</f>
        <v>0</v>
      </c>
      <c r="L148" s="1">
        <f ca="1">IFERROR(VLOOKUP($H148, $B147:$F158, 4, FALSE),)</f>
        <v>0</v>
      </c>
      <c r="M148" s="1">
        <f ca="1">IFERROR(VLOOKUP($H148, $B147:$F158, 5, FALSE),)</f>
        <v>0</v>
      </c>
    </row>
    <row r="149" spans="1:29" ht="12.75" x14ac:dyDescent="0.2">
      <c r="A149" s="1" t="str">
        <f ca="1">IFERROR(__xludf.DUMMYFUNCTION("query('2 Oswestry'!A:G, ""select G,B,C,D,E,F where G contains '"" &amp; A145 &amp; ""'"", 0)"),"U17W 100m")</f>
        <v>U17W 100m</v>
      </c>
      <c r="B149" s="1">
        <f ca="1">IFERROR(__xludf.DUMMYFUNCTION("""COMPUTED_VALUE"""),2)</f>
        <v>2</v>
      </c>
      <c r="C149" s="1" t="str">
        <f ca="1">IFERROR(__xludf.DUMMYFUNCTION("""COMPUTED_VALUE"""),"Kate Hotchkiss")</f>
        <v>Kate Hotchkiss</v>
      </c>
      <c r="D149" s="1" t="str">
        <f ca="1">IFERROR(__xludf.DUMMYFUNCTION("""COMPUTED_VALUE"""),"U17")</f>
        <v>U17</v>
      </c>
      <c r="E149" s="1" t="str">
        <f ca="1">IFERROR(__xludf.DUMMYFUNCTION("""COMPUTED_VALUE"""),"W")</f>
        <v>W</v>
      </c>
      <c r="F149" s="1" t="str">
        <f ca="1">IFERROR(__xludf.DUMMYFUNCTION("""COMPUTED_VALUE"""),"Oswestry Olympians")</f>
        <v>Oswestry Olympians</v>
      </c>
      <c r="G149" s="1">
        <v>3</v>
      </c>
      <c r="I149" s="2">
        <f ca="1">IFERROR(VLOOKUP($H149, $B147:$F158, 2, FALSE),)</f>
        <v>0</v>
      </c>
      <c r="J149" s="25"/>
      <c r="K149" s="1">
        <f ca="1">IFERROR(VLOOKUP($H149, $B147:$F158, 3, FALSE),)</f>
        <v>0</v>
      </c>
      <c r="L149" s="1">
        <f ca="1">IFERROR(VLOOKUP($H149, $B147:$F158, 4, FALSE),)</f>
        <v>0</v>
      </c>
      <c r="M149" s="1">
        <f ca="1">IFERROR(VLOOKUP($H149, $B147:$F158, 5, FALSE),)</f>
        <v>0</v>
      </c>
    </row>
    <row r="150" spans="1:29" ht="12.75" x14ac:dyDescent="0.2">
      <c r="A150" s="1" t="str">
        <f ca="1">IFERROR(__xludf.DUMMYFUNCTION("""COMPUTED_VALUE"""),"U17W 100m")</f>
        <v>U17W 100m</v>
      </c>
      <c r="B150" s="1">
        <f ca="1">IFERROR(__xludf.DUMMYFUNCTION("""COMPUTED_VALUE"""),22)</f>
        <v>22</v>
      </c>
      <c r="C150" s="1" t="str">
        <f ca="1">IFERROR(__xludf.DUMMYFUNCTION("""COMPUTED_VALUE"""),"Rebecca Tinsley")</f>
        <v>Rebecca Tinsley</v>
      </c>
      <c r="D150" s="1" t="str">
        <f ca="1">IFERROR(__xludf.DUMMYFUNCTION("""COMPUTED_VALUE"""),"U17")</f>
        <v>U17</v>
      </c>
      <c r="E150" s="1" t="str">
        <f ca="1">IFERROR(__xludf.DUMMYFUNCTION("""COMPUTED_VALUE"""),"W")</f>
        <v>W</v>
      </c>
      <c r="F150" s="1" t="str">
        <f ca="1">IFERROR(__xludf.DUMMYFUNCTION("""COMPUTED_VALUE"""),"Oswestry Olympians")</f>
        <v>Oswestry Olympians</v>
      </c>
      <c r="G150" s="1">
        <v>4</v>
      </c>
      <c r="I150" s="2">
        <f ca="1">IFERROR(VLOOKUP($H150, $B147:$F158, 2, FALSE),)</f>
        <v>0</v>
      </c>
      <c r="J150" s="25"/>
      <c r="K150" s="1">
        <f ca="1">IFERROR(VLOOKUP($H150, $B147:$F158, 3, FALSE),)</f>
        <v>0</v>
      </c>
      <c r="L150" s="1">
        <f ca="1">IFERROR(VLOOKUP($H150, $B147:$F158, 4, FALSE),)</f>
        <v>0</v>
      </c>
      <c r="M150" s="1">
        <f ca="1">IFERROR(VLOOKUP($H150, $B147:$F158, 5, FALSE),)</f>
        <v>0</v>
      </c>
    </row>
    <row r="151" spans="1:29" ht="12.75" x14ac:dyDescent="0.2">
      <c r="A151" s="1" t="str">
        <f ca="1">IFERROR(__xludf.DUMMYFUNCTION("query('3 Shrewsbury'!A:G, ""select G,B,C,D,E,F where G contains '"" &amp; A145 &amp; ""'"", 0)"),"U17W 100m")</f>
        <v>U17W 100m</v>
      </c>
      <c r="B151" s="1">
        <f ca="1">IFERROR(__xludf.DUMMYFUNCTION("""COMPUTED_VALUE"""),3)</f>
        <v>3</v>
      </c>
      <c r="C151" s="1" t="str">
        <f ca="1">IFERROR(__xludf.DUMMYFUNCTION("""COMPUTED_VALUE"""),"Menna Pugsley")</f>
        <v>Menna Pugsley</v>
      </c>
      <c r="D151" s="1" t="str">
        <f ca="1">IFERROR(__xludf.DUMMYFUNCTION("""COMPUTED_VALUE"""),"U17")</f>
        <v>U17</v>
      </c>
      <c r="E151" s="1" t="str">
        <f ca="1">IFERROR(__xludf.DUMMYFUNCTION("""COMPUTED_VALUE"""),"W")</f>
        <v>W</v>
      </c>
      <c r="F151" s="1" t="str">
        <f ca="1">IFERROR(__xludf.DUMMYFUNCTION("""COMPUTED_VALUE"""),"Shrewsbury AC")</f>
        <v>Shrewsbury AC</v>
      </c>
      <c r="G151" s="1">
        <v>5</v>
      </c>
      <c r="I151" s="2">
        <f ca="1">IFERROR(VLOOKUP($H151, $B147:$F158, 2, FALSE),)</f>
        <v>0</v>
      </c>
      <c r="J151" s="25"/>
      <c r="K151" s="1">
        <f ca="1">IFERROR(VLOOKUP($H151, $B147:$F158, 3, FALSE),)</f>
        <v>0</v>
      </c>
      <c r="L151" s="1">
        <f ca="1">IFERROR(VLOOKUP($H151, $B147:$F158, 4, FALSE),)</f>
        <v>0</v>
      </c>
      <c r="M151" s="1">
        <f ca="1">IFERROR(VLOOKUP($H151, $B147:$F158, 5, FALSE),)</f>
        <v>0</v>
      </c>
    </row>
    <row r="152" spans="1:29" ht="12.75" x14ac:dyDescent="0.2">
      <c r="A152" s="1" t="str">
        <f ca="1">IFERROR(__xludf.DUMMYFUNCTION("""COMPUTED_VALUE"""),"U17W 100m")</f>
        <v>U17W 100m</v>
      </c>
      <c r="B152" s="1">
        <f ca="1">IFERROR(__xludf.DUMMYFUNCTION("""COMPUTED_VALUE"""),33)</f>
        <v>33</v>
      </c>
      <c r="C152" s="1" t="str">
        <f ca="1">IFERROR(__xludf.DUMMYFUNCTION("""COMPUTED_VALUE"""),"Lucie Houlston")</f>
        <v>Lucie Houlston</v>
      </c>
      <c r="D152" s="1" t="str">
        <f ca="1">IFERROR(__xludf.DUMMYFUNCTION("""COMPUTED_VALUE"""),"U17")</f>
        <v>U17</v>
      </c>
      <c r="E152" s="1" t="str">
        <f ca="1">IFERROR(__xludf.DUMMYFUNCTION("""COMPUTED_VALUE"""),"W")</f>
        <v>W</v>
      </c>
      <c r="F152" s="1" t="str">
        <f ca="1">IFERROR(__xludf.DUMMYFUNCTION("""COMPUTED_VALUE"""),"Shrewsbury AC")</f>
        <v>Shrewsbury AC</v>
      </c>
      <c r="G152" s="1">
        <v>6</v>
      </c>
      <c r="I152" s="2">
        <f ca="1">IFERROR(VLOOKUP($H152, $B147:$F158, 2, FALSE),)</f>
        <v>0</v>
      </c>
      <c r="J152" s="25"/>
      <c r="K152" s="1">
        <f ca="1">IFERROR(VLOOKUP($H152, $B147:$F158, 3, FALSE),)</f>
        <v>0</v>
      </c>
      <c r="L152" s="1">
        <f ca="1">IFERROR(VLOOKUP($H152, $B147:$F158, 4, FALSE),)</f>
        <v>0</v>
      </c>
      <c r="M152" s="1">
        <f ca="1">IFERROR(VLOOKUP($H152, $B147:$F158, 5, FALSE),)</f>
        <v>0</v>
      </c>
    </row>
    <row r="153" spans="1:29" ht="12.75" x14ac:dyDescent="0.2">
      <c r="A153" s="1" t="str">
        <f ca="1">IFERROR(__xludf.DUMMYFUNCTION("query('4 Telford'!A:G, ""select G,B,C,D,E,F where G contains '"" &amp; A145 &amp; ""'"", 0)"),"U17W 100m")</f>
        <v>U17W 100m</v>
      </c>
      <c r="B153" s="1">
        <f ca="1">IFERROR(__xludf.DUMMYFUNCTION("""COMPUTED_VALUE"""),4)</f>
        <v>4</v>
      </c>
      <c r="C153" s="1" t="str">
        <f ca="1">IFERROR(__xludf.DUMMYFUNCTION("""COMPUTED_VALUE"""),"Kaci-lee Jesson")</f>
        <v>Kaci-lee Jesson</v>
      </c>
      <c r="D153" s="1" t="str">
        <f ca="1">IFERROR(__xludf.DUMMYFUNCTION("""COMPUTED_VALUE"""),"U17")</f>
        <v>U17</v>
      </c>
      <c r="E153" s="1" t="str">
        <f ca="1">IFERROR(__xludf.DUMMYFUNCTION("""COMPUTED_VALUE"""),"W")</f>
        <v>W</v>
      </c>
      <c r="F153" s="1" t="str">
        <f ca="1">IFERROR(__xludf.DUMMYFUNCTION("""COMPUTED_VALUE"""),"Telford AC")</f>
        <v>Telford AC</v>
      </c>
      <c r="G153" s="1">
        <v>7</v>
      </c>
      <c r="I153" s="2">
        <f ca="1">IFERROR(VLOOKUP($H153, $B147:$F158, 2, FALSE),)</f>
        <v>0</v>
      </c>
      <c r="J153" s="25"/>
      <c r="K153" s="1">
        <f ca="1">IFERROR(VLOOKUP($H153, $B147:$F158, 3, FALSE),)</f>
        <v>0</v>
      </c>
      <c r="L153" s="1">
        <f ca="1">IFERROR(VLOOKUP($H153, $B147:$F158, 4, FALSE),)</f>
        <v>0</v>
      </c>
      <c r="M153" s="1">
        <f ca="1">IFERROR(VLOOKUP($H153, $B147:$F158, 5, FALSE),)</f>
        <v>0</v>
      </c>
    </row>
    <row r="154" spans="1:29" ht="12.75" x14ac:dyDescent="0.2">
      <c r="A154" s="1" t="str">
        <f ca="1">IFERROR(__xludf.DUMMYFUNCTION("""COMPUTED_VALUE"""),"U17W 100m")</f>
        <v>U17W 100m</v>
      </c>
      <c r="B154" s="1">
        <f ca="1">IFERROR(__xludf.DUMMYFUNCTION("""COMPUTED_VALUE"""),44)</f>
        <v>44</v>
      </c>
      <c r="C154" s="1" t="str">
        <f ca="1">IFERROR(__xludf.DUMMYFUNCTION("""COMPUTED_VALUE"""),"Grace Gray")</f>
        <v>Grace Gray</v>
      </c>
      <c r="D154" s="1" t="str">
        <f ca="1">IFERROR(__xludf.DUMMYFUNCTION("""COMPUTED_VALUE"""),"U17")</f>
        <v>U17</v>
      </c>
      <c r="E154" s="1" t="str">
        <f ca="1">IFERROR(__xludf.DUMMYFUNCTION("""COMPUTED_VALUE"""),"W")</f>
        <v>W</v>
      </c>
      <c r="F154" s="1" t="str">
        <f ca="1">IFERROR(__xludf.DUMMYFUNCTION("""COMPUTED_VALUE"""),"Telford AC")</f>
        <v>Telford AC</v>
      </c>
      <c r="G154" s="1">
        <v>8</v>
      </c>
      <c r="I154" s="2">
        <f ca="1">IFERROR(VLOOKUP($H154, $B147:$F158, 2, FALSE),)</f>
        <v>0</v>
      </c>
      <c r="J154" s="25"/>
      <c r="K154" s="1">
        <f ca="1">IFERROR(VLOOKUP($H154, $B147:$F158, 3, FALSE),)</f>
        <v>0</v>
      </c>
      <c r="L154" s="1">
        <f ca="1">IFERROR(VLOOKUP($H154, $B147:$F158, 4, FALSE),)</f>
        <v>0</v>
      </c>
      <c r="M154" s="1">
        <f ca="1">IFERROR(VLOOKUP($H154, $B147:$F158, 5, FALSE),)</f>
        <v>0</v>
      </c>
    </row>
    <row r="155" spans="1:29" ht="12.75" x14ac:dyDescent="0.2">
      <c r="A155" s="1" t="str">
        <f ca="1">IFERROR(__xludf.DUMMYFUNCTION("query('5 Wenlock'!A:G, ""select G,B,C,D,E,F where G contains '"" &amp; A145 &amp; ""'"", 0)"),"U17W 100m")</f>
        <v>U17W 100m</v>
      </c>
      <c r="B155" s="1">
        <f ca="1">IFERROR(__xludf.DUMMYFUNCTION("""COMPUTED_VALUE"""),5)</f>
        <v>5</v>
      </c>
      <c r="C155" s="1" t="str">
        <f ca="1">IFERROR(__xludf.DUMMYFUNCTION("""COMPUTED_VALUE"""),"Lucy Ockendon")</f>
        <v>Lucy Ockendon</v>
      </c>
      <c r="D155" s="1" t="str">
        <f ca="1">IFERROR(__xludf.DUMMYFUNCTION("""COMPUTED_VALUE"""),"U17")</f>
        <v>U17</v>
      </c>
      <c r="E155" s="1" t="str">
        <f ca="1">IFERROR(__xludf.DUMMYFUNCTION("""COMPUTED_VALUE"""),"W")</f>
        <v>W</v>
      </c>
      <c r="F155" s="1" t="str">
        <f ca="1">IFERROR(__xludf.DUMMYFUNCTION("""COMPUTED_VALUE"""),"Wenlock Olympians")</f>
        <v>Wenlock Olympians</v>
      </c>
      <c r="G155" s="1">
        <v>9</v>
      </c>
      <c r="I155" s="2">
        <f ca="1">IFERROR(VLOOKUP($H155, $B147:$F158, 2, FALSE),)</f>
        <v>0</v>
      </c>
      <c r="J155" s="25"/>
      <c r="K155" s="1">
        <f ca="1">IFERROR(VLOOKUP($H155, $B147:$F158, 3, FALSE),)</f>
        <v>0</v>
      </c>
      <c r="L155" s="1">
        <f ca="1">IFERROR(VLOOKUP($H155, $B147:$F158, 4, FALSE),)</f>
        <v>0</v>
      </c>
      <c r="M155" s="1">
        <f ca="1">IFERROR(VLOOKUP($H155, $B147:$F158, 5, FALSE),)</f>
        <v>0</v>
      </c>
    </row>
    <row r="156" spans="1:29" ht="12.75" x14ac:dyDescent="0.2">
      <c r="A156" s="1" t="str">
        <f ca="1">IFERROR(__xludf.DUMMYFUNCTION("""COMPUTED_VALUE"""),"U17W 100m")</f>
        <v>U17W 100m</v>
      </c>
      <c r="B156" s="1">
        <f ca="1">IFERROR(__xludf.DUMMYFUNCTION("""COMPUTED_VALUE"""),55)</f>
        <v>55</v>
      </c>
      <c r="C156" s="1" t="str">
        <f ca="1">IFERROR(__xludf.DUMMYFUNCTION("""COMPUTED_VALUE"""),"Holly Worthington")</f>
        <v>Holly Worthington</v>
      </c>
      <c r="D156" s="1" t="str">
        <f ca="1">IFERROR(__xludf.DUMMYFUNCTION("""COMPUTED_VALUE"""),"U17")</f>
        <v>U17</v>
      </c>
      <c r="E156" s="1" t="str">
        <f ca="1">IFERROR(__xludf.DUMMYFUNCTION("""COMPUTED_VALUE"""),"W")</f>
        <v>W</v>
      </c>
      <c r="F156" s="1" t="str">
        <f ca="1">IFERROR(__xludf.DUMMYFUNCTION("""COMPUTED_VALUE"""),"Wenlock Olympians")</f>
        <v>Wenlock Olympians</v>
      </c>
      <c r="G156" s="1">
        <v>10</v>
      </c>
      <c r="I156" s="2">
        <f ca="1">IFERROR(VLOOKUP($H156, $B147:$F158, 2, FALSE),)</f>
        <v>0</v>
      </c>
      <c r="J156" s="25"/>
      <c r="K156" s="1">
        <f ca="1">IFERROR(VLOOKUP($H156, $B147:$F158, 3, FALSE),)</f>
        <v>0</v>
      </c>
      <c r="L156" s="1">
        <f ca="1">IFERROR(VLOOKUP($H156, $B147:$F158, 4, FALSE),)</f>
        <v>0</v>
      </c>
      <c r="M156" s="1">
        <f ca="1">IFERROR(VLOOKUP($H156, $B147:$F158, 5, FALSE),)</f>
        <v>0</v>
      </c>
    </row>
    <row r="157" spans="1:29" ht="12.75" x14ac:dyDescent="0.2">
      <c r="A157" s="1" t="str">
        <f ca="1">IFERROR(__xludf.DUMMYFUNCTION("query('6 Maldwyn'!A:G, ""select G,B,C,D,E,F where G contains '"" &amp; A145 &amp; ""'"", 0)"),"U17W 100m")</f>
        <v>U17W 100m</v>
      </c>
      <c r="B157" s="1">
        <f ca="1">IFERROR(__xludf.DUMMYFUNCTION("""COMPUTED_VALUE"""),6)</f>
        <v>6</v>
      </c>
      <c r="C157" s="1"/>
      <c r="D157" s="1" t="str">
        <f ca="1">IFERROR(__xludf.DUMMYFUNCTION("""COMPUTED_VALUE"""),"U17")</f>
        <v>U17</v>
      </c>
      <c r="E157" s="1" t="str">
        <f ca="1">IFERROR(__xludf.DUMMYFUNCTION("""COMPUTED_VALUE"""),"W")</f>
        <v>W</v>
      </c>
      <c r="F157" s="1" t="str">
        <f ca="1">IFERROR(__xludf.DUMMYFUNCTION("""COMPUTED_VALUE"""),"Maldwyn Harriers")</f>
        <v>Maldwyn Harriers</v>
      </c>
      <c r="G157" s="1">
        <v>11</v>
      </c>
      <c r="I157" s="2">
        <f ca="1">IFERROR(VLOOKUP($H157, $B147:$F158, 2, FALSE),)</f>
        <v>0</v>
      </c>
      <c r="J157" s="25"/>
      <c r="K157" s="1">
        <f ca="1">IFERROR(VLOOKUP($H157, $B147:$F158, 3, FALSE),)</f>
        <v>0</v>
      </c>
      <c r="L157" s="1">
        <f ca="1">IFERROR(VLOOKUP($H157, $B147:$F158, 4, FALSE),)</f>
        <v>0</v>
      </c>
      <c r="M157" s="1">
        <f ca="1">IFERROR(VLOOKUP($H157, $B147:$F158, 5, FALSE),)</f>
        <v>0</v>
      </c>
    </row>
    <row r="158" spans="1:29" ht="12.75" x14ac:dyDescent="0.2">
      <c r="A158" s="1" t="str">
        <f ca="1">IFERROR(__xludf.DUMMYFUNCTION("""COMPUTED_VALUE"""),"U17W 100m")</f>
        <v>U17W 100m</v>
      </c>
      <c r="B158" s="1">
        <f ca="1">IFERROR(__xludf.DUMMYFUNCTION("""COMPUTED_VALUE"""),66)</f>
        <v>66</v>
      </c>
      <c r="C158" s="1"/>
      <c r="D158" s="1" t="str">
        <f ca="1">IFERROR(__xludf.DUMMYFUNCTION("""COMPUTED_VALUE"""),"U17")</f>
        <v>U17</v>
      </c>
      <c r="E158" s="1" t="str">
        <f ca="1">IFERROR(__xludf.DUMMYFUNCTION("""COMPUTED_VALUE"""),"W")</f>
        <v>W</v>
      </c>
      <c r="F158" s="1" t="str">
        <f ca="1">IFERROR(__xludf.DUMMYFUNCTION("""COMPUTED_VALUE"""),"Maldwyn Harriers")</f>
        <v>Maldwyn Harriers</v>
      </c>
      <c r="G158" s="1">
        <v>12</v>
      </c>
      <c r="I158" s="2">
        <f ca="1">IFERROR(VLOOKUP($H158, $B147:$F158, 2, FALSE),)</f>
        <v>0</v>
      </c>
      <c r="J158" s="25"/>
      <c r="K158" s="1">
        <f ca="1">IFERROR(VLOOKUP($H158, $B147:$F158, 3, FALSE),)</f>
        <v>0</v>
      </c>
      <c r="L158" s="1">
        <f ca="1">IFERROR(VLOOKUP($H158, $B147:$F158, 4, FALSE),)</f>
        <v>0</v>
      </c>
      <c r="M158" s="1">
        <f ca="1">IFERROR(VLOOKUP($H158, $B147:$F158, 5, FALSE),)</f>
        <v>0</v>
      </c>
    </row>
    <row r="159" spans="1:29" ht="12.75" x14ac:dyDescent="0.2">
      <c r="A159" s="32"/>
      <c r="B159" s="32"/>
      <c r="C159" s="32"/>
      <c r="D159" s="32"/>
      <c r="E159" s="32"/>
      <c r="F159" s="32"/>
      <c r="G159" s="32"/>
      <c r="H159" s="33"/>
      <c r="I159" s="34"/>
      <c r="J159" s="35"/>
      <c r="K159" s="33"/>
      <c r="L159" s="33"/>
      <c r="M159" s="33"/>
      <c r="N159" s="33"/>
    </row>
    <row r="160" spans="1:29" ht="12.75" x14ac:dyDescent="0.2">
      <c r="A160" s="2" t="e">
        <f>Results!#REF!</f>
        <v>#REF!</v>
      </c>
      <c r="B160" s="2"/>
      <c r="C160" s="2"/>
      <c r="D160" s="2"/>
      <c r="E160" s="2"/>
      <c r="F160" s="2"/>
      <c r="G160" s="2" t="e">
        <f>A160</f>
        <v>#REF!</v>
      </c>
      <c r="H160" s="2" t="s">
        <v>233</v>
      </c>
      <c r="I160" s="2" t="s">
        <v>242</v>
      </c>
      <c r="J160" s="2" t="e">
        <f>#REF!</f>
        <v>#REF!</v>
      </c>
      <c r="K160" s="2"/>
      <c r="L160" s="2"/>
      <c r="M160" s="2" t="e">
        <f>G160</f>
        <v>#REF!</v>
      </c>
      <c r="N160" s="2"/>
    </row>
    <row r="161" spans="1:29" ht="17.25" x14ac:dyDescent="0.4">
      <c r="A161" s="37" t="str">
        <f ca="1">IFERROR(__xludf.DUMMYFUNCTION("query('1 Wrekin'!A:G, ""select G,B,C,D,E,F where G contains '"" &amp; A160 &amp; ""'"", 1)"),"")</f>
        <v/>
      </c>
      <c r="B161" s="2" t="str">
        <f ca="1">IFERROR(__xludf.DUMMYFUNCTION("""COMPUTED_VALUE"""),"Number")</f>
        <v>Number</v>
      </c>
      <c r="C161" s="2" t="str">
        <f ca="1">IFERROR(__xludf.DUMMYFUNCTION("""COMPUTED_VALUE"""),"Full Name")</f>
        <v>Full Name</v>
      </c>
      <c r="D161" s="2" t="str">
        <f ca="1">IFERROR(__xludf.DUMMYFUNCTION("""COMPUTED_VALUE"""),"Age Group")</f>
        <v>Age Group</v>
      </c>
      <c r="E161" s="2" t="str">
        <f ca="1">IFERROR(__xludf.DUMMYFUNCTION("""COMPUTED_VALUE"""),"Gender")</f>
        <v>Gender</v>
      </c>
      <c r="F161" s="2" t="str">
        <f ca="1">IFERROR(__xludf.DUMMYFUNCTION("""COMPUTED_VALUE"""),"Club")</f>
        <v>Club</v>
      </c>
      <c r="G161" s="2" t="s">
        <v>243</v>
      </c>
      <c r="H161" s="2" t="s">
        <v>41</v>
      </c>
      <c r="I161" s="2" t="s">
        <v>231</v>
      </c>
      <c r="J161" s="25" t="s">
        <v>244</v>
      </c>
      <c r="K161" s="2" t="s">
        <v>232</v>
      </c>
      <c r="L161" s="2" t="s">
        <v>44</v>
      </c>
      <c r="M161" s="2" t="s">
        <v>45</v>
      </c>
      <c r="N161" s="2" t="s">
        <v>234</v>
      </c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</row>
    <row r="162" spans="1:29" ht="12.75" x14ac:dyDescent="0.2">
      <c r="A162" s="1" t="str">
        <f ca="1">IFERROR(__xludf.DUMMYFUNCTION("""COMPUTED_VALUE"""),"U17M 100m")</f>
        <v>U17M 100m</v>
      </c>
      <c r="B162" s="1">
        <f ca="1">IFERROR(__xludf.DUMMYFUNCTION("""COMPUTED_VALUE"""),1)</f>
        <v>1</v>
      </c>
      <c r="C162" s="1"/>
      <c r="D162" s="1" t="str">
        <f ca="1">IFERROR(__xludf.DUMMYFUNCTION("""COMPUTED_VALUE"""),"U17")</f>
        <v>U17</v>
      </c>
      <c r="E162" s="1" t="str">
        <f ca="1">IFERROR(__xludf.DUMMYFUNCTION("""COMPUTED_VALUE"""),"M")</f>
        <v>M</v>
      </c>
      <c r="F162" s="1" t="str">
        <f ca="1">IFERROR(__xludf.DUMMYFUNCTION("""COMPUTED_VALUE"""),"Wrekin Harriers")</f>
        <v>Wrekin Harriers</v>
      </c>
      <c r="G162" s="1">
        <v>1</v>
      </c>
      <c r="I162" s="2">
        <f ca="1">IFERROR(VLOOKUP($H162, $B162:$F173, 2, FALSE),)</f>
        <v>0</v>
      </c>
      <c r="J162" s="25"/>
      <c r="K162" s="1">
        <f ca="1">IFERROR(VLOOKUP($H162, $B162:$F173, 3, FALSE),)</f>
        <v>0</v>
      </c>
      <c r="L162" s="1">
        <f ca="1">IFERROR(VLOOKUP($H162, $B162:$F173, 4, FALSE),)</f>
        <v>0</v>
      </c>
      <c r="M162" s="1">
        <f ca="1">IFERROR(VLOOKUP($H162, $B162:$F173, 5, FALSE),)</f>
        <v>0</v>
      </c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</row>
    <row r="163" spans="1:29" ht="12.75" x14ac:dyDescent="0.2">
      <c r="A163" s="1" t="str">
        <f ca="1">IFERROR(__xludf.DUMMYFUNCTION("""COMPUTED_VALUE"""),"U17M 100m")</f>
        <v>U17M 100m</v>
      </c>
      <c r="B163" s="1">
        <f ca="1">IFERROR(__xludf.DUMMYFUNCTION("""COMPUTED_VALUE"""),11)</f>
        <v>11</v>
      </c>
      <c r="C163" s="1"/>
      <c r="D163" s="1" t="str">
        <f ca="1">IFERROR(__xludf.DUMMYFUNCTION("""COMPUTED_VALUE"""),"U17")</f>
        <v>U17</v>
      </c>
      <c r="E163" s="1" t="str">
        <f ca="1">IFERROR(__xludf.DUMMYFUNCTION("""COMPUTED_VALUE"""),"M")</f>
        <v>M</v>
      </c>
      <c r="F163" s="1" t="str">
        <f ca="1">IFERROR(__xludf.DUMMYFUNCTION("""COMPUTED_VALUE"""),"Wrekin Harriers")</f>
        <v>Wrekin Harriers</v>
      </c>
      <c r="G163" s="1">
        <v>2</v>
      </c>
      <c r="I163" s="2">
        <f ca="1">IFERROR(VLOOKUP($H163, $B162:$F173, 2, FALSE),)</f>
        <v>0</v>
      </c>
      <c r="J163" s="25"/>
      <c r="K163" s="1">
        <f ca="1">IFERROR(VLOOKUP($H163, $B162:$F173, 3, FALSE),)</f>
        <v>0</v>
      </c>
      <c r="L163" s="1">
        <f ca="1">IFERROR(VLOOKUP($H163, $B162:$F173, 4, FALSE),)</f>
        <v>0</v>
      </c>
      <c r="M163" s="1">
        <f ca="1">IFERROR(VLOOKUP($H163, $B162:$F173, 5, FALSE),)</f>
        <v>0</v>
      </c>
    </row>
    <row r="164" spans="1:29" ht="12.75" x14ac:dyDescent="0.2">
      <c r="A164" s="1" t="str">
        <f ca="1">IFERROR(__xludf.DUMMYFUNCTION("query('2 Oswestry'!A:G, ""select G,B,C,D,E,F where G contains '"" &amp; A160 &amp; ""'"", 0)"),"U17M 100m")</f>
        <v>U17M 100m</v>
      </c>
      <c r="B164" s="1">
        <f ca="1">IFERROR(__xludf.DUMMYFUNCTION("""COMPUTED_VALUE"""),2)</f>
        <v>2</v>
      </c>
      <c r="C164" s="1" t="str">
        <f ca="1">IFERROR(__xludf.DUMMYFUNCTION("""COMPUTED_VALUE"""),"Archie Calloway")</f>
        <v>Archie Calloway</v>
      </c>
      <c r="D164" s="1" t="str">
        <f ca="1">IFERROR(__xludf.DUMMYFUNCTION("""COMPUTED_VALUE"""),"U17")</f>
        <v>U17</v>
      </c>
      <c r="E164" s="1" t="str">
        <f ca="1">IFERROR(__xludf.DUMMYFUNCTION("""COMPUTED_VALUE"""),"M")</f>
        <v>M</v>
      </c>
      <c r="F164" s="1" t="str">
        <f ca="1">IFERROR(__xludf.DUMMYFUNCTION("""COMPUTED_VALUE"""),"Oswestry Olympians")</f>
        <v>Oswestry Olympians</v>
      </c>
      <c r="G164" s="1">
        <v>3</v>
      </c>
      <c r="I164" s="2">
        <f ca="1">IFERROR(VLOOKUP($H164, $B162:$F173, 2, FALSE),)</f>
        <v>0</v>
      </c>
      <c r="J164" s="25"/>
      <c r="K164" s="1">
        <f ca="1">IFERROR(VLOOKUP($H164, $B162:$F173, 3, FALSE),)</f>
        <v>0</v>
      </c>
      <c r="L164" s="1">
        <f ca="1">IFERROR(VLOOKUP($H164, $B162:$F173, 4, FALSE),)</f>
        <v>0</v>
      </c>
      <c r="M164" s="1">
        <f ca="1">IFERROR(VLOOKUP($H164, $B162:$F173, 5, FALSE),)</f>
        <v>0</v>
      </c>
    </row>
    <row r="165" spans="1:29" ht="12.75" x14ac:dyDescent="0.2">
      <c r="A165" s="1" t="str">
        <f ca="1">IFERROR(__xludf.DUMMYFUNCTION("""COMPUTED_VALUE"""),"U17M 100m")</f>
        <v>U17M 100m</v>
      </c>
      <c r="B165" s="1">
        <f ca="1">IFERROR(__xludf.DUMMYFUNCTION("""COMPUTED_VALUE"""),22)</f>
        <v>22</v>
      </c>
      <c r="C165" s="1"/>
      <c r="D165" s="1" t="str">
        <f ca="1">IFERROR(__xludf.DUMMYFUNCTION("""COMPUTED_VALUE"""),"U17")</f>
        <v>U17</v>
      </c>
      <c r="E165" s="1" t="str">
        <f ca="1">IFERROR(__xludf.DUMMYFUNCTION("""COMPUTED_VALUE"""),"M")</f>
        <v>M</v>
      </c>
      <c r="F165" s="1" t="str">
        <f ca="1">IFERROR(__xludf.DUMMYFUNCTION("""COMPUTED_VALUE"""),"Oswestry Olympians")</f>
        <v>Oswestry Olympians</v>
      </c>
      <c r="G165" s="1">
        <v>4</v>
      </c>
      <c r="I165" s="2">
        <f ca="1">IFERROR(VLOOKUP($H165, $B162:$F173, 2, FALSE),)</f>
        <v>0</v>
      </c>
      <c r="J165" s="25"/>
      <c r="K165" s="1">
        <f ca="1">IFERROR(VLOOKUP($H165, $B162:$F173, 3, FALSE),)</f>
        <v>0</v>
      </c>
      <c r="L165" s="1">
        <f ca="1">IFERROR(VLOOKUP($H165, $B162:$F173, 4, FALSE),)</f>
        <v>0</v>
      </c>
      <c r="M165" s="1">
        <f ca="1">IFERROR(VLOOKUP($H165, $B162:$F173, 5, FALSE),)</f>
        <v>0</v>
      </c>
    </row>
    <row r="166" spans="1:29" ht="12.75" x14ac:dyDescent="0.2">
      <c r="A166" s="1" t="str">
        <f ca="1">IFERROR(__xludf.DUMMYFUNCTION("query('3 Shrewsbury'!A:G, ""select G,B,C,D,E,F where G contains '"" &amp; A160 &amp; ""'"", 0)"),"U17M 100m")</f>
        <v>U17M 100m</v>
      </c>
      <c r="B166" s="1">
        <f ca="1">IFERROR(__xludf.DUMMYFUNCTION("""COMPUTED_VALUE"""),3)</f>
        <v>3</v>
      </c>
      <c r="C166" s="1" t="str">
        <f ca="1">IFERROR(__xludf.DUMMYFUNCTION("""COMPUTED_VALUE"""),"Ianto Closs")</f>
        <v>Ianto Closs</v>
      </c>
      <c r="D166" s="1" t="str">
        <f ca="1">IFERROR(__xludf.DUMMYFUNCTION("""COMPUTED_VALUE"""),"U17")</f>
        <v>U17</v>
      </c>
      <c r="E166" s="1" t="str">
        <f ca="1">IFERROR(__xludf.DUMMYFUNCTION("""COMPUTED_VALUE"""),"M")</f>
        <v>M</v>
      </c>
      <c r="F166" s="1" t="str">
        <f ca="1">IFERROR(__xludf.DUMMYFUNCTION("""COMPUTED_VALUE"""),"Shrewsbury AC")</f>
        <v>Shrewsbury AC</v>
      </c>
      <c r="G166" s="1">
        <v>5</v>
      </c>
      <c r="I166" s="2">
        <f ca="1">IFERROR(VLOOKUP($H166, $B162:$F173, 2, FALSE),)</f>
        <v>0</v>
      </c>
      <c r="J166" s="25"/>
      <c r="K166" s="1">
        <f ca="1">IFERROR(VLOOKUP($H166, $B162:$F173, 3, FALSE),)</f>
        <v>0</v>
      </c>
      <c r="L166" s="1">
        <f ca="1">IFERROR(VLOOKUP($H166, $B162:$F173, 4, FALSE),)</f>
        <v>0</v>
      </c>
      <c r="M166" s="1">
        <f ca="1">IFERROR(VLOOKUP($H166, $B162:$F173, 5, FALSE),)</f>
        <v>0</v>
      </c>
    </row>
    <row r="167" spans="1:29" ht="12.75" x14ac:dyDescent="0.2">
      <c r="A167" s="1" t="str">
        <f ca="1">IFERROR(__xludf.DUMMYFUNCTION("""COMPUTED_VALUE"""),"U17M 100m")</f>
        <v>U17M 100m</v>
      </c>
      <c r="B167" s="1">
        <f ca="1">IFERROR(__xludf.DUMMYFUNCTION("""COMPUTED_VALUE"""),33)</f>
        <v>33</v>
      </c>
      <c r="C167" s="1"/>
      <c r="D167" s="1" t="str">
        <f ca="1">IFERROR(__xludf.DUMMYFUNCTION("""COMPUTED_VALUE"""),"U17")</f>
        <v>U17</v>
      </c>
      <c r="E167" s="1" t="str">
        <f ca="1">IFERROR(__xludf.DUMMYFUNCTION("""COMPUTED_VALUE"""),"M")</f>
        <v>M</v>
      </c>
      <c r="F167" s="1" t="str">
        <f ca="1">IFERROR(__xludf.DUMMYFUNCTION("""COMPUTED_VALUE"""),"Shrewsbury AC")</f>
        <v>Shrewsbury AC</v>
      </c>
      <c r="G167" s="1">
        <v>6</v>
      </c>
      <c r="I167" s="2">
        <f ca="1">IFERROR(VLOOKUP($H167, $B162:$F173, 2, FALSE),)</f>
        <v>0</v>
      </c>
      <c r="J167" s="25"/>
      <c r="K167" s="1">
        <f ca="1">IFERROR(VLOOKUP($H167, $B162:$F173, 3, FALSE),)</f>
        <v>0</v>
      </c>
      <c r="L167" s="1">
        <f ca="1">IFERROR(VLOOKUP($H167, $B162:$F173, 4, FALSE),)</f>
        <v>0</v>
      </c>
      <c r="M167" s="1">
        <f ca="1">IFERROR(VLOOKUP($H167, $B162:$F173, 5, FALSE),)</f>
        <v>0</v>
      </c>
    </row>
    <row r="168" spans="1:29" ht="12.75" x14ac:dyDescent="0.2">
      <c r="A168" s="1" t="str">
        <f ca="1">IFERROR(__xludf.DUMMYFUNCTION("query('4 Telford'!A:G, ""select G,B,C,D,E,F where G contains '"" &amp; A160 &amp; ""'"", 0)"),"U17M 100m")</f>
        <v>U17M 100m</v>
      </c>
      <c r="B168" s="1">
        <f ca="1">IFERROR(__xludf.DUMMYFUNCTION("""COMPUTED_VALUE"""),4)</f>
        <v>4</v>
      </c>
      <c r="C168" s="1" t="str">
        <f ca="1">IFERROR(__xludf.DUMMYFUNCTION("""COMPUTED_VALUE"""),"Ebamiyo Sanu")</f>
        <v>Ebamiyo Sanu</v>
      </c>
      <c r="D168" s="1" t="str">
        <f ca="1">IFERROR(__xludf.DUMMYFUNCTION("""COMPUTED_VALUE"""),"U17")</f>
        <v>U17</v>
      </c>
      <c r="E168" s="1" t="str">
        <f ca="1">IFERROR(__xludf.DUMMYFUNCTION("""COMPUTED_VALUE"""),"M")</f>
        <v>M</v>
      </c>
      <c r="F168" s="1" t="str">
        <f ca="1">IFERROR(__xludf.DUMMYFUNCTION("""COMPUTED_VALUE"""),"Telford AC")</f>
        <v>Telford AC</v>
      </c>
      <c r="G168" s="1">
        <v>7</v>
      </c>
      <c r="I168" s="2">
        <f ca="1">IFERROR(VLOOKUP($H168, $B162:$F173, 2, FALSE),)</f>
        <v>0</v>
      </c>
      <c r="J168" s="25"/>
      <c r="K168" s="1">
        <f ca="1">IFERROR(VLOOKUP($H168, $B162:$F173, 3, FALSE),)</f>
        <v>0</v>
      </c>
      <c r="L168" s="1">
        <f ca="1">IFERROR(VLOOKUP($H168, $B162:$F173, 4, FALSE),)</f>
        <v>0</v>
      </c>
      <c r="M168" s="1">
        <f ca="1">IFERROR(VLOOKUP($H168, $B162:$F173, 5, FALSE),)</f>
        <v>0</v>
      </c>
    </row>
    <row r="169" spans="1:29" ht="12.75" x14ac:dyDescent="0.2">
      <c r="A169" s="1" t="str">
        <f ca="1">IFERROR(__xludf.DUMMYFUNCTION("""COMPUTED_VALUE"""),"U17M 100m")</f>
        <v>U17M 100m</v>
      </c>
      <c r="B169" s="1">
        <f ca="1">IFERROR(__xludf.DUMMYFUNCTION("""COMPUTED_VALUE"""),44)</f>
        <v>44</v>
      </c>
      <c r="C169" s="1" t="str">
        <f ca="1">IFERROR(__xludf.DUMMYFUNCTION("""COMPUTED_VALUE"""),"Barnaby Rhodes")</f>
        <v>Barnaby Rhodes</v>
      </c>
      <c r="D169" s="1" t="str">
        <f ca="1">IFERROR(__xludf.DUMMYFUNCTION("""COMPUTED_VALUE"""),"U17")</f>
        <v>U17</v>
      </c>
      <c r="E169" s="1" t="str">
        <f ca="1">IFERROR(__xludf.DUMMYFUNCTION("""COMPUTED_VALUE"""),"M")</f>
        <v>M</v>
      </c>
      <c r="F169" s="1" t="str">
        <f ca="1">IFERROR(__xludf.DUMMYFUNCTION("""COMPUTED_VALUE"""),"Telford AC")</f>
        <v>Telford AC</v>
      </c>
      <c r="G169" s="1">
        <v>8</v>
      </c>
      <c r="I169" s="2">
        <f ca="1">IFERROR(VLOOKUP($H169, $B162:$F173, 2, FALSE),)</f>
        <v>0</v>
      </c>
      <c r="J169" s="25"/>
      <c r="K169" s="1">
        <f ca="1">IFERROR(VLOOKUP($H169, $B162:$F173, 3, FALSE),)</f>
        <v>0</v>
      </c>
      <c r="L169" s="1">
        <f ca="1">IFERROR(VLOOKUP($H169, $B162:$F173, 4, FALSE),)</f>
        <v>0</v>
      </c>
      <c r="M169" s="1">
        <f ca="1">IFERROR(VLOOKUP($H169, $B162:$F173, 5, FALSE),)</f>
        <v>0</v>
      </c>
    </row>
    <row r="170" spans="1:29" ht="12.75" x14ac:dyDescent="0.2">
      <c r="A170" s="1" t="str">
        <f ca="1">IFERROR(__xludf.DUMMYFUNCTION("query('5 Wenlock'!A:G, ""select G,B,C,D,E,F where G contains '"" &amp; A160 &amp; ""'"", 0)"),"U17M 100m")</f>
        <v>U17M 100m</v>
      </c>
      <c r="B170" s="1">
        <f ca="1">IFERROR(__xludf.DUMMYFUNCTION("""COMPUTED_VALUE"""),5)</f>
        <v>5</v>
      </c>
      <c r="C170" s="1"/>
      <c r="D170" s="1" t="str">
        <f ca="1">IFERROR(__xludf.DUMMYFUNCTION("""COMPUTED_VALUE"""),"U17")</f>
        <v>U17</v>
      </c>
      <c r="E170" s="1" t="str">
        <f ca="1">IFERROR(__xludf.DUMMYFUNCTION("""COMPUTED_VALUE"""),"M")</f>
        <v>M</v>
      </c>
      <c r="F170" s="1" t="str">
        <f ca="1">IFERROR(__xludf.DUMMYFUNCTION("""COMPUTED_VALUE"""),"Wenlock Olympians")</f>
        <v>Wenlock Olympians</v>
      </c>
      <c r="G170" s="1">
        <v>9</v>
      </c>
      <c r="I170" s="2">
        <f ca="1">IFERROR(VLOOKUP($H170, $B162:$F173, 2, FALSE),)</f>
        <v>0</v>
      </c>
      <c r="J170" s="25"/>
      <c r="K170" s="1">
        <f ca="1">IFERROR(VLOOKUP($H170, $B162:$F173, 3, FALSE),)</f>
        <v>0</v>
      </c>
      <c r="L170" s="1">
        <f ca="1">IFERROR(VLOOKUP($H170, $B162:$F173, 4, FALSE),)</f>
        <v>0</v>
      </c>
      <c r="M170" s="1">
        <f ca="1">IFERROR(VLOOKUP($H170, $B162:$F173, 5, FALSE),)</f>
        <v>0</v>
      </c>
    </row>
    <row r="171" spans="1:29" ht="12.75" x14ac:dyDescent="0.2">
      <c r="A171" s="1" t="str">
        <f ca="1">IFERROR(__xludf.DUMMYFUNCTION("""COMPUTED_VALUE"""),"U17M 100m")</f>
        <v>U17M 100m</v>
      </c>
      <c r="B171" s="1">
        <f ca="1">IFERROR(__xludf.DUMMYFUNCTION("""COMPUTED_VALUE"""),55)</f>
        <v>55</v>
      </c>
      <c r="C171" s="1"/>
      <c r="D171" s="1" t="str">
        <f ca="1">IFERROR(__xludf.DUMMYFUNCTION("""COMPUTED_VALUE"""),"U17")</f>
        <v>U17</v>
      </c>
      <c r="E171" s="1" t="str">
        <f ca="1">IFERROR(__xludf.DUMMYFUNCTION("""COMPUTED_VALUE"""),"M")</f>
        <v>M</v>
      </c>
      <c r="F171" s="1" t="str">
        <f ca="1">IFERROR(__xludf.DUMMYFUNCTION("""COMPUTED_VALUE"""),"Wenlock Olympians")</f>
        <v>Wenlock Olympians</v>
      </c>
      <c r="G171" s="1">
        <v>10</v>
      </c>
      <c r="I171" s="2">
        <f ca="1">IFERROR(VLOOKUP($H171, $B162:$F173, 2, FALSE),)</f>
        <v>0</v>
      </c>
      <c r="J171" s="25"/>
      <c r="K171" s="1">
        <f ca="1">IFERROR(VLOOKUP($H171, $B162:$F173, 3, FALSE),)</f>
        <v>0</v>
      </c>
      <c r="L171" s="1">
        <f ca="1">IFERROR(VLOOKUP($H171, $B162:$F173, 4, FALSE),)</f>
        <v>0</v>
      </c>
      <c r="M171" s="1">
        <f ca="1">IFERROR(VLOOKUP($H171, $B162:$F173, 5, FALSE),)</f>
        <v>0</v>
      </c>
    </row>
    <row r="172" spans="1:29" ht="12.75" x14ac:dyDescent="0.2">
      <c r="A172" s="1" t="str">
        <f ca="1">IFERROR(__xludf.DUMMYFUNCTION("query('6 Maldwyn'!A:G, ""select G,B,C,D,E,F where G contains '"" &amp; A160 &amp; ""'"", 0)"),"U17M 100m")</f>
        <v>U17M 100m</v>
      </c>
      <c r="B172" s="1">
        <f ca="1">IFERROR(__xludf.DUMMYFUNCTION("""COMPUTED_VALUE"""),6)</f>
        <v>6</v>
      </c>
      <c r="C172" s="1"/>
      <c r="D172" s="1" t="str">
        <f ca="1">IFERROR(__xludf.DUMMYFUNCTION("""COMPUTED_VALUE"""),"U17")</f>
        <v>U17</v>
      </c>
      <c r="E172" s="1" t="str">
        <f ca="1">IFERROR(__xludf.DUMMYFUNCTION("""COMPUTED_VALUE"""),"M")</f>
        <v>M</v>
      </c>
      <c r="F172" s="1" t="str">
        <f ca="1">IFERROR(__xludf.DUMMYFUNCTION("""COMPUTED_VALUE"""),"Maldwyn Harriers")</f>
        <v>Maldwyn Harriers</v>
      </c>
      <c r="G172" s="1">
        <v>11</v>
      </c>
      <c r="I172" s="2">
        <f ca="1">IFERROR(VLOOKUP($H172, $B162:$F173, 2, FALSE),)</f>
        <v>0</v>
      </c>
      <c r="J172" s="25"/>
      <c r="K172" s="1">
        <f ca="1">IFERROR(VLOOKUP($H172, $B162:$F173, 3, FALSE),)</f>
        <v>0</v>
      </c>
      <c r="L172" s="1">
        <f ca="1">IFERROR(VLOOKUP($H172, $B162:$F173, 4, FALSE),)</f>
        <v>0</v>
      </c>
      <c r="M172" s="1">
        <f ca="1">IFERROR(VLOOKUP($H172, $B162:$F173, 5, FALSE),)</f>
        <v>0</v>
      </c>
    </row>
    <row r="173" spans="1:29" ht="12.75" x14ac:dyDescent="0.2">
      <c r="A173" s="1" t="str">
        <f ca="1">IFERROR(__xludf.DUMMYFUNCTION("""COMPUTED_VALUE"""),"U17M 100m")</f>
        <v>U17M 100m</v>
      </c>
      <c r="B173" s="1">
        <f ca="1">IFERROR(__xludf.DUMMYFUNCTION("""COMPUTED_VALUE"""),66)</f>
        <v>66</v>
      </c>
      <c r="C173" s="1"/>
      <c r="D173" s="1" t="str">
        <f ca="1">IFERROR(__xludf.DUMMYFUNCTION("""COMPUTED_VALUE"""),"U17")</f>
        <v>U17</v>
      </c>
      <c r="E173" s="1" t="str">
        <f ca="1">IFERROR(__xludf.DUMMYFUNCTION("""COMPUTED_VALUE"""),"M")</f>
        <v>M</v>
      </c>
      <c r="F173" s="1" t="str">
        <f ca="1">IFERROR(__xludf.DUMMYFUNCTION("""COMPUTED_VALUE"""),"Maldwyn Harriers")</f>
        <v>Maldwyn Harriers</v>
      </c>
      <c r="G173" s="1">
        <v>12</v>
      </c>
      <c r="I173" s="2">
        <f ca="1">IFERROR(VLOOKUP($H173, $B162:$F173, 2, FALSE),)</f>
        <v>0</v>
      </c>
      <c r="J173" s="25"/>
      <c r="K173" s="1">
        <f ca="1">IFERROR(VLOOKUP($H173, $B162:$F173, 3, FALSE),)</f>
        <v>0</v>
      </c>
      <c r="L173" s="1">
        <f ca="1">IFERROR(VLOOKUP($H173, $B162:$F173, 4, FALSE),)</f>
        <v>0</v>
      </c>
      <c r="M173" s="1">
        <f ca="1">IFERROR(VLOOKUP($H173, $B162:$F173, 5, FALSE),)</f>
        <v>0</v>
      </c>
    </row>
    <row r="174" spans="1:29" ht="12.75" x14ac:dyDescent="0.2">
      <c r="B174" s="32"/>
      <c r="C174" s="32"/>
      <c r="D174" s="32"/>
      <c r="E174" s="32"/>
      <c r="F174" s="32"/>
      <c r="G174" s="32"/>
      <c r="H174" s="33"/>
      <c r="I174" s="34"/>
      <c r="J174" s="35"/>
      <c r="K174" s="33"/>
      <c r="L174" s="33"/>
      <c r="M174" s="33"/>
      <c r="N174" s="33"/>
    </row>
    <row r="175" spans="1:29" ht="12.75" x14ac:dyDescent="0.2">
      <c r="A175" s="2" t="e">
        <f>#REF!</f>
        <v>#REF!</v>
      </c>
      <c r="B175" s="2"/>
      <c r="C175" s="2"/>
      <c r="D175" s="2"/>
      <c r="E175" s="2"/>
      <c r="F175" s="2"/>
      <c r="G175" s="2" t="e">
        <f>A175</f>
        <v>#REF!</v>
      </c>
      <c r="H175" s="2" t="s">
        <v>233</v>
      </c>
      <c r="I175" s="2" t="s">
        <v>242</v>
      </c>
      <c r="J175" s="2" t="e">
        <f>#REF!</f>
        <v>#REF!</v>
      </c>
      <c r="K175" s="2"/>
      <c r="L175" s="2"/>
      <c r="M175" s="2" t="e">
        <f>G175</f>
        <v>#REF!</v>
      </c>
      <c r="N175" s="2"/>
    </row>
    <row r="176" spans="1:29" ht="17.25" x14ac:dyDescent="0.4">
      <c r="A176" s="37" t="str">
        <f ca="1">IFERROR(__xludf.DUMMYFUNCTION("query('1 Wrekin'!A:G, ""select G,B,C,D,E,F where G contains '"" &amp; A175 &amp; ""'"", 1)"),"#REF!")</f>
        <v>#REF!</v>
      </c>
      <c r="B176" s="2"/>
      <c r="C176" s="2"/>
      <c r="D176" s="2"/>
      <c r="E176" s="2"/>
      <c r="F176" s="2"/>
      <c r="G176" s="2" t="s">
        <v>243</v>
      </c>
      <c r="H176" s="2" t="s">
        <v>41</v>
      </c>
      <c r="I176" s="2" t="s">
        <v>231</v>
      </c>
      <c r="J176" s="25" t="s">
        <v>244</v>
      </c>
      <c r="K176" s="2" t="s">
        <v>232</v>
      </c>
      <c r="L176" s="2" t="s">
        <v>44</v>
      </c>
      <c r="M176" s="2" t="s">
        <v>45</v>
      </c>
      <c r="N176" s="2" t="s">
        <v>234</v>
      </c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</row>
    <row r="177" spans="1:29" ht="12.75" x14ac:dyDescent="0.2">
      <c r="A177" s="1"/>
      <c r="B177" s="1"/>
      <c r="C177" s="1"/>
      <c r="D177" s="1"/>
      <c r="E177" s="1"/>
      <c r="F177" s="1"/>
      <c r="G177" s="1">
        <v>1</v>
      </c>
      <c r="I177" s="2">
        <f>IFERROR(VLOOKUP($H177, $B177:$F188, 2, FALSE),)</f>
        <v>0</v>
      </c>
      <c r="J177" s="25"/>
      <c r="K177" s="1">
        <f>IFERROR(VLOOKUP($H177, $B177:$F188, 3, FALSE),)</f>
        <v>0</v>
      </c>
      <c r="L177" s="1">
        <f>IFERROR(VLOOKUP($H177, $B177:$F188, 4, FALSE),)</f>
        <v>0</v>
      </c>
      <c r="M177" s="1">
        <f>IFERROR(VLOOKUP($H177, $B177:$F188, 5, FALSE),)</f>
        <v>0</v>
      </c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</row>
    <row r="178" spans="1:29" ht="12.75" x14ac:dyDescent="0.2">
      <c r="A178" s="1"/>
      <c r="B178" s="1"/>
      <c r="C178" s="1"/>
      <c r="D178" s="1"/>
      <c r="E178" s="1"/>
      <c r="F178" s="1"/>
      <c r="G178" s="1">
        <v>2</v>
      </c>
      <c r="I178" s="2">
        <f>IFERROR(VLOOKUP($H178, $B177:$F188, 2, FALSE),)</f>
        <v>0</v>
      </c>
      <c r="J178" s="25"/>
      <c r="K178" s="1">
        <f>IFERROR(VLOOKUP($H178, $B177:$F188, 3, FALSE),)</f>
        <v>0</v>
      </c>
      <c r="L178" s="1">
        <f>IFERROR(VLOOKUP($H178, $B177:$F188, 4, FALSE),)</f>
        <v>0</v>
      </c>
      <c r="M178" s="1">
        <f>IFERROR(VLOOKUP($H178, $B177:$F188, 5, FALSE),)</f>
        <v>0</v>
      </c>
    </row>
    <row r="179" spans="1:29" ht="12.75" x14ac:dyDescent="0.2">
      <c r="A179" s="1" t="str">
        <f ca="1">IFERROR(__xludf.DUMMYFUNCTION("query('2 Oswestry'!A:G, ""select G,B,C,D,E,F where G contains '"" &amp; A175 &amp; ""'"", 0)"),"#REF!")</f>
        <v>#REF!</v>
      </c>
      <c r="B179" s="1"/>
      <c r="C179" s="1"/>
      <c r="D179" s="1"/>
      <c r="E179" s="1"/>
      <c r="F179" s="1"/>
      <c r="G179" s="1">
        <v>3</v>
      </c>
      <c r="I179" s="2">
        <f>IFERROR(VLOOKUP($H179, $B177:$F188, 2, FALSE),)</f>
        <v>0</v>
      </c>
      <c r="J179" s="25"/>
      <c r="K179" s="1">
        <f>IFERROR(VLOOKUP($H179, $B177:$F188, 3, FALSE),)</f>
        <v>0</v>
      </c>
      <c r="L179" s="1">
        <f>IFERROR(VLOOKUP($H179, $B177:$F188, 4, FALSE),)</f>
        <v>0</v>
      </c>
      <c r="M179" s="1">
        <f>IFERROR(VLOOKUP($H179, $B177:$F188, 5, FALSE),)</f>
        <v>0</v>
      </c>
    </row>
    <row r="180" spans="1:29" ht="12.75" x14ac:dyDescent="0.2">
      <c r="A180" s="1"/>
      <c r="B180" s="1"/>
      <c r="C180" s="1"/>
      <c r="D180" s="1"/>
      <c r="E180" s="1"/>
      <c r="F180" s="1"/>
      <c r="G180" s="1">
        <v>4</v>
      </c>
      <c r="I180" s="2">
        <f>IFERROR(VLOOKUP($H180, $B177:$F188, 2, FALSE),)</f>
        <v>0</v>
      </c>
      <c r="J180" s="25"/>
      <c r="K180" s="1">
        <f>IFERROR(VLOOKUP($H180, $B177:$F188, 3, FALSE),)</f>
        <v>0</v>
      </c>
      <c r="L180" s="1">
        <f>IFERROR(VLOOKUP($H180, $B177:$F188, 4, FALSE),)</f>
        <v>0</v>
      </c>
      <c r="M180" s="1">
        <f>IFERROR(VLOOKUP($H180, $B177:$F188, 5, FALSE),)</f>
        <v>0</v>
      </c>
    </row>
    <row r="181" spans="1:29" ht="12.75" x14ac:dyDescent="0.2">
      <c r="A181" s="1" t="str">
        <f ca="1">IFERROR(__xludf.DUMMYFUNCTION("query('3 Shrewsbury'!A:G, ""select G,B,C,D,E,F where G contains '"" &amp; A175 &amp; ""'"", 0)"),"#REF!")</f>
        <v>#REF!</v>
      </c>
      <c r="B181" s="1"/>
      <c r="C181" s="1"/>
      <c r="D181" s="1"/>
      <c r="E181" s="1"/>
      <c r="F181" s="1"/>
      <c r="G181" s="1">
        <v>5</v>
      </c>
      <c r="I181" s="2">
        <f>IFERROR(VLOOKUP($H181, $B177:$F188, 2, FALSE),)</f>
        <v>0</v>
      </c>
      <c r="J181" s="25"/>
      <c r="K181" s="1">
        <f>IFERROR(VLOOKUP($H181, $B177:$F188, 3, FALSE),)</f>
        <v>0</v>
      </c>
      <c r="L181" s="1">
        <f>IFERROR(VLOOKUP($H181, $B177:$F188, 4, FALSE),)</f>
        <v>0</v>
      </c>
      <c r="M181" s="1">
        <f>IFERROR(VLOOKUP($H181, $B177:$F188, 5, FALSE),)</f>
        <v>0</v>
      </c>
    </row>
    <row r="182" spans="1:29" ht="12.75" x14ac:dyDescent="0.2">
      <c r="A182" s="1"/>
      <c r="B182" s="1"/>
      <c r="C182" s="1"/>
      <c r="D182" s="1"/>
      <c r="E182" s="1"/>
      <c r="F182" s="1"/>
      <c r="G182" s="1">
        <v>6</v>
      </c>
      <c r="I182" s="2">
        <f>IFERROR(VLOOKUP($H182, $B177:$F188, 2, FALSE),)</f>
        <v>0</v>
      </c>
      <c r="J182" s="25"/>
      <c r="K182" s="1">
        <f>IFERROR(VLOOKUP($H182, $B177:$F188, 3, FALSE),)</f>
        <v>0</v>
      </c>
      <c r="L182" s="1">
        <f>IFERROR(VLOOKUP($H182, $B177:$F188, 4, FALSE),)</f>
        <v>0</v>
      </c>
      <c r="M182" s="1">
        <f>IFERROR(VLOOKUP($H182, $B177:$F188, 5, FALSE),)</f>
        <v>0</v>
      </c>
    </row>
    <row r="183" spans="1:29" ht="12.75" x14ac:dyDescent="0.2">
      <c r="A183" s="1" t="str">
        <f ca="1">IFERROR(__xludf.DUMMYFUNCTION("query('4 Telford'!A:G, ""select G,B,C,D,E,F where G contains '"" &amp; A175 &amp; ""'"", 0)"),"#REF!")</f>
        <v>#REF!</v>
      </c>
      <c r="B183" s="1"/>
      <c r="C183" s="1"/>
      <c r="D183" s="1"/>
      <c r="E183" s="1"/>
      <c r="F183" s="1"/>
      <c r="G183" s="1">
        <v>7</v>
      </c>
      <c r="I183" s="2">
        <f>IFERROR(VLOOKUP($H183, $B177:$F188, 2, FALSE),)</f>
        <v>0</v>
      </c>
      <c r="J183" s="25"/>
      <c r="K183" s="1">
        <f>IFERROR(VLOOKUP($H183, $B177:$F188, 3, FALSE),)</f>
        <v>0</v>
      </c>
      <c r="L183" s="1">
        <f>IFERROR(VLOOKUP($H183, $B177:$F188, 4, FALSE),)</f>
        <v>0</v>
      </c>
      <c r="M183" s="1">
        <f>IFERROR(VLOOKUP($H183, $B177:$F188, 5, FALSE),)</f>
        <v>0</v>
      </c>
    </row>
    <row r="184" spans="1:29" ht="12.75" x14ac:dyDescent="0.2">
      <c r="A184" s="1"/>
      <c r="B184" s="1"/>
      <c r="C184" s="1"/>
      <c r="D184" s="1"/>
      <c r="E184" s="1"/>
      <c r="F184" s="1"/>
      <c r="G184" s="1">
        <v>8</v>
      </c>
      <c r="I184" s="2">
        <f>IFERROR(VLOOKUP($H184, $B177:$F188, 2, FALSE),)</f>
        <v>0</v>
      </c>
      <c r="J184" s="25"/>
      <c r="K184" s="1">
        <f>IFERROR(VLOOKUP($H184, $B177:$F188, 3, FALSE),)</f>
        <v>0</v>
      </c>
      <c r="L184" s="1">
        <f>IFERROR(VLOOKUP($H184, $B177:$F188, 4, FALSE),)</f>
        <v>0</v>
      </c>
      <c r="M184" s="1">
        <f>IFERROR(VLOOKUP($H184, $B177:$F188, 5, FALSE),)</f>
        <v>0</v>
      </c>
    </row>
    <row r="185" spans="1:29" ht="12.75" x14ac:dyDescent="0.2">
      <c r="A185" s="1" t="str">
        <f ca="1">IFERROR(__xludf.DUMMYFUNCTION("query('5 Wenlock'!A:G, ""select G,B,C,D,E,F where G contains '"" &amp; A175 &amp; ""'"", 0)"),"#REF!")</f>
        <v>#REF!</v>
      </c>
      <c r="B185" s="1"/>
      <c r="C185" s="1"/>
      <c r="D185" s="1"/>
      <c r="E185" s="1"/>
      <c r="F185" s="1"/>
      <c r="G185" s="1">
        <v>9</v>
      </c>
      <c r="I185" s="2">
        <f>IFERROR(VLOOKUP($H185, $B177:$F188, 2, FALSE),)</f>
        <v>0</v>
      </c>
      <c r="J185" s="25"/>
      <c r="K185" s="1">
        <f>IFERROR(VLOOKUP($H185, $B177:$F188, 3, FALSE),)</f>
        <v>0</v>
      </c>
      <c r="L185" s="1">
        <f>IFERROR(VLOOKUP($H185, $B177:$F188, 4, FALSE),)</f>
        <v>0</v>
      </c>
      <c r="M185" s="1">
        <f>IFERROR(VLOOKUP($H185, $B177:$F188, 5, FALSE),)</f>
        <v>0</v>
      </c>
    </row>
    <row r="186" spans="1:29" ht="12.75" x14ac:dyDescent="0.2">
      <c r="A186" s="1"/>
      <c r="B186" s="1"/>
      <c r="C186" s="1"/>
      <c r="D186" s="1"/>
      <c r="E186" s="1"/>
      <c r="F186" s="1"/>
      <c r="G186" s="1">
        <v>10</v>
      </c>
      <c r="I186" s="2">
        <f>IFERROR(VLOOKUP($H186, $B177:$F188, 2, FALSE),)</f>
        <v>0</v>
      </c>
      <c r="J186" s="25"/>
      <c r="K186" s="1">
        <f>IFERROR(VLOOKUP($H186, $B177:$F188, 3, FALSE),)</f>
        <v>0</v>
      </c>
      <c r="L186" s="1">
        <f>IFERROR(VLOOKUP($H186, $B177:$F188, 4, FALSE),)</f>
        <v>0</v>
      </c>
      <c r="M186" s="1">
        <f>IFERROR(VLOOKUP($H186, $B177:$F188, 5, FALSE),)</f>
        <v>0</v>
      </c>
    </row>
    <row r="187" spans="1:29" ht="12.75" x14ac:dyDescent="0.2">
      <c r="A187" s="1" t="str">
        <f ca="1">IFERROR(__xludf.DUMMYFUNCTION("query('6 Maldwyn'!A:G, ""select G,B,C,D,E,F where G contains '"" &amp; A175 &amp; ""'"", 0)"),"#REF!")</f>
        <v>#REF!</v>
      </c>
      <c r="B187" s="1"/>
      <c r="C187" s="1"/>
      <c r="D187" s="1"/>
      <c r="E187" s="1"/>
      <c r="F187" s="1"/>
      <c r="G187" s="1">
        <v>11</v>
      </c>
      <c r="I187" s="2">
        <f>IFERROR(VLOOKUP($H187, $B177:$F188, 2, FALSE),)</f>
        <v>0</v>
      </c>
      <c r="J187" s="25"/>
      <c r="K187" s="1">
        <f>IFERROR(VLOOKUP($H187, $B177:$F188, 3, FALSE),)</f>
        <v>0</v>
      </c>
      <c r="L187" s="1">
        <f>IFERROR(VLOOKUP($H187, $B177:$F188, 4, FALSE),)</f>
        <v>0</v>
      </c>
      <c r="M187" s="1">
        <f>IFERROR(VLOOKUP($H187, $B177:$F188, 5, FALSE),)</f>
        <v>0</v>
      </c>
    </row>
    <row r="188" spans="1:29" ht="12.75" x14ac:dyDescent="0.2">
      <c r="A188" s="1"/>
      <c r="B188" s="1"/>
      <c r="C188" s="1"/>
      <c r="D188" s="1"/>
      <c r="E188" s="1"/>
      <c r="F188" s="1"/>
      <c r="G188" s="1">
        <v>12</v>
      </c>
      <c r="I188" s="2">
        <f>IFERROR(VLOOKUP($H188, $B177:$F188, 2, FALSE),)</f>
        <v>0</v>
      </c>
      <c r="J188" s="25"/>
      <c r="K188" s="1">
        <f>IFERROR(VLOOKUP($H188, $B177:$F188, 3, FALSE),)</f>
        <v>0</v>
      </c>
      <c r="L188" s="1">
        <f>IFERROR(VLOOKUP($H188, $B177:$F188, 4, FALSE),)</f>
        <v>0</v>
      </c>
      <c r="M188" s="1">
        <f>IFERROR(VLOOKUP($H188, $B177:$F188, 5, FALSE),)</f>
        <v>0</v>
      </c>
    </row>
    <row r="189" spans="1:29" ht="12.75" x14ac:dyDescent="0.2">
      <c r="A189" s="32"/>
      <c r="B189" s="32"/>
      <c r="C189" s="32"/>
      <c r="D189" s="32"/>
      <c r="E189" s="32"/>
      <c r="F189" s="32"/>
      <c r="G189" s="32"/>
      <c r="H189" s="33"/>
      <c r="I189" s="34"/>
      <c r="J189" s="35"/>
      <c r="K189" s="33"/>
      <c r="L189" s="33"/>
      <c r="M189" s="33"/>
      <c r="N189" s="33"/>
    </row>
    <row r="190" spans="1:29" ht="12.75" x14ac:dyDescent="0.2">
      <c r="A190" s="2" t="e">
        <f>Results!#REF!</f>
        <v>#REF!</v>
      </c>
      <c r="B190" s="2"/>
      <c r="C190" s="2"/>
      <c r="D190" s="2"/>
      <c r="E190" s="2"/>
      <c r="F190" s="2"/>
      <c r="G190" s="2" t="e">
        <f>A190</f>
        <v>#REF!</v>
      </c>
      <c r="H190" s="2" t="s">
        <v>233</v>
      </c>
      <c r="I190" s="2" t="s">
        <v>242</v>
      </c>
      <c r="J190" s="2" t="e">
        <f>#REF!</f>
        <v>#REF!</v>
      </c>
      <c r="K190" s="2"/>
      <c r="L190" s="2"/>
      <c r="M190" s="2" t="e">
        <f>G190</f>
        <v>#REF!</v>
      </c>
      <c r="N190" s="2"/>
    </row>
    <row r="191" spans="1:29" ht="17.25" x14ac:dyDescent="0.4">
      <c r="A191" s="38" t="str">
        <f ca="1">IFERROR(__xludf.DUMMYFUNCTION("query('1 Wrekin'!A:G, ""select G,B,C,D,E,F where G contains '"" &amp; A190 &amp; ""'"", 1)"),"")</f>
        <v/>
      </c>
      <c r="B191" s="2" t="str">
        <f ca="1">IFERROR(__xludf.DUMMYFUNCTION("""COMPUTED_VALUE"""),"Number")</f>
        <v>Number</v>
      </c>
      <c r="C191" s="2" t="str">
        <f ca="1">IFERROR(__xludf.DUMMYFUNCTION("""COMPUTED_VALUE"""),"Full Name")</f>
        <v>Full Name</v>
      </c>
      <c r="D191" s="2" t="str">
        <f ca="1">IFERROR(__xludf.DUMMYFUNCTION("""COMPUTED_VALUE"""),"Age Group")</f>
        <v>Age Group</v>
      </c>
      <c r="E191" s="2" t="str">
        <f ca="1">IFERROR(__xludf.DUMMYFUNCTION("""COMPUTED_VALUE"""),"Gender")</f>
        <v>Gender</v>
      </c>
      <c r="F191" s="2" t="str">
        <f ca="1">IFERROR(__xludf.DUMMYFUNCTION("""COMPUTED_VALUE"""),"Club")</f>
        <v>Club</v>
      </c>
      <c r="G191" s="2" t="s">
        <v>243</v>
      </c>
      <c r="H191" s="2" t="s">
        <v>41</v>
      </c>
      <c r="I191" s="2" t="s">
        <v>231</v>
      </c>
      <c r="J191" s="25" t="s">
        <v>244</v>
      </c>
      <c r="K191" s="2" t="s">
        <v>232</v>
      </c>
      <c r="L191" s="2" t="s">
        <v>44</v>
      </c>
      <c r="M191" s="2" t="s">
        <v>45</v>
      </c>
      <c r="N191" s="2" t="s">
        <v>234</v>
      </c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</row>
    <row r="192" spans="1:29" ht="12.75" x14ac:dyDescent="0.2">
      <c r="A192" s="33" t="str">
        <f ca="1">IFERROR(__xludf.DUMMYFUNCTION("""COMPUTED_VALUE"""),"U11B Long Jump")</f>
        <v>U11B Long Jump</v>
      </c>
      <c r="B192" s="1">
        <f ca="1">IFERROR(__xludf.DUMMYFUNCTION("""COMPUTED_VALUE"""),1)</f>
        <v>1</v>
      </c>
      <c r="C192" s="1" t="str">
        <f ca="1">IFERROR(__xludf.DUMMYFUNCTION("""COMPUTED_VALUE"""),"Tom Griffiths")</f>
        <v>Tom Griffiths</v>
      </c>
      <c r="D192" s="1" t="str">
        <f ca="1">IFERROR(__xludf.DUMMYFUNCTION("""COMPUTED_VALUE"""),"U11")</f>
        <v>U11</v>
      </c>
      <c r="E192" s="1" t="str">
        <f ca="1">IFERROR(__xludf.DUMMYFUNCTION("""COMPUTED_VALUE"""),"B")</f>
        <v>B</v>
      </c>
      <c r="F192" s="1" t="str">
        <f ca="1">IFERROR(__xludf.DUMMYFUNCTION("""COMPUTED_VALUE"""),"Wrekin Harriers")</f>
        <v>Wrekin Harriers</v>
      </c>
      <c r="G192" s="1">
        <v>1</v>
      </c>
      <c r="I192" s="2">
        <f ca="1">IFERROR(VLOOKUP($H192, $B192:$F203, 2, FALSE),)</f>
        <v>0</v>
      </c>
      <c r="J192" s="25"/>
      <c r="K192" s="1">
        <f ca="1">IFERROR(VLOOKUP($H192, $B192:$F203, 3, FALSE),)</f>
        <v>0</v>
      </c>
      <c r="L192" s="1">
        <f ca="1">IFERROR(VLOOKUP($H192, $B192:$F203, 4, FALSE),)</f>
        <v>0</v>
      </c>
      <c r="M192" s="1">
        <f ca="1">IFERROR(VLOOKUP($H192, $B192:$F203, 5, FALSE),)</f>
        <v>0</v>
      </c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</row>
    <row r="193" spans="1:29" ht="12.75" x14ac:dyDescent="0.2">
      <c r="A193" s="33" t="str">
        <f ca="1">IFERROR(__xludf.DUMMYFUNCTION("""COMPUTED_VALUE"""),"U11B Long Jump")</f>
        <v>U11B Long Jump</v>
      </c>
      <c r="B193" s="1">
        <f ca="1">IFERROR(__xludf.DUMMYFUNCTION("""COMPUTED_VALUE"""),11)</f>
        <v>11</v>
      </c>
      <c r="C193" s="1" t="str">
        <f ca="1">IFERROR(__xludf.DUMMYFUNCTION("""COMPUTED_VALUE"""),"Charlie Prince")</f>
        <v>Charlie Prince</v>
      </c>
      <c r="D193" s="1" t="str">
        <f ca="1">IFERROR(__xludf.DUMMYFUNCTION("""COMPUTED_VALUE"""),"U11")</f>
        <v>U11</v>
      </c>
      <c r="E193" s="1" t="str">
        <f ca="1">IFERROR(__xludf.DUMMYFUNCTION("""COMPUTED_VALUE"""),"B")</f>
        <v>B</v>
      </c>
      <c r="F193" s="1" t="str">
        <f ca="1">IFERROR(__xludf.DUMMYFUNCTION("""COMPUTED_VALUE"""),"Wrekin Harriers")</f>
        <v>Wrekin Harriers</v>
      </c>
      <c r="G193" s="1">
        <v>2</v>
      </c>
      <c r="I193" s="2">
        <f ca="1">IFERROR(VLOOKUP($H193, $B192:$F203, 2, FALSE),)</f>
        <v>0</v>
      </c>
      <c r="J193" s="25"/>
      <c r="K193" s="1">
        <f ca="1">IFERROR(VLOOKUP($H193, $B192:$F203, 3, FALSE),)</f>
        <v>0</v>
      </c>
      <c r="L193" s="1">
        <f ca="1">IFERROR(VLOOKUP($H193, $B192:$F203, 4, FALSE),)</f>
        <v>0</v>
      </c>
      <c r="M193" s="1">
        <f ca="1">IFERROR(VLOOKUP($H193, $B192:$F203, 5, FALSE),)</f>
        <v>0</v>
      </c>
    </row>
    <row r="194" spans="1:29" ht="12.75" x14ac:dyDescent="0.2">
      <c r="A194" s="39" t="str">
        <f ca="1">IFERROR(__xludf.DUMMYFUNCTION("query('2 Oswestry'!A:G, ""select G,B,C,D,E,F where G contains '"" &amp; A190 &amp; ""'"", 0)"),"U11B Long Jump")</f>
        <v>U11B Long Jump</v>
      </c>
      <c r="B194" s="1">
        <f ca="1">IFERROR(__xludf.DUMMYFUNCTION("""COMPUTED_VALUE"""),2)</f>
        <v>2</v>
      </c>
      <c r="C194" s="1" t="str">
        <f ca="1">IFERROR(__xludf.DUMMYFUNCTION("""COMPUTED_VALUE"""),"Finley Jones")</f>
        <v>Finley Jones</v>
      </c>
      <c r="D194" s="1" t="str">
        <f ca="1">IFERROR(__xludf.DUMMYFUNCTION("""COMPUTED_VALUE"""),"U11")</f>
        <v>U11</v>
      </c>
      <c r="E194" s="1" t="str">
        <f ca="1">IFERROR(__xludf.DUMMYFUNCTION("""COMPUTED_VALUE"""),"B")</f>
        <v>B</v>
      </c>
      <c r="F194" s="1" t="str">
        <f ca="1">IFERROR(__xludf.DUMMYFUNCTION("""COMPUTED_VALUE"""),"Oswestry Olympians")</f>
        <v>Oswestry Olympians</v>
      </c>
      <c r="G194" s="1">
        <v>3</v>
      </c>
      <c r="I194" s="2">
        <f ca="1">IFERROR(VLOOKUP($H194, $B192:$F203, 2, FALSE),)</f>
        <v>0</v>
      </c>
      <c r="J194" s="25"/>
      <c r="K194" s="1">
        <f ca="1">IFERROR(VLOOKUP($H194, $B192:$F203, 3, FALSE),)</f>
        <v>0</v>
      </c>
      <c r="L194" s="1">
        <f ca="1">IFERROR(VLOOKUP($H194, $B192:$F203, 4, FALSE),)</f>
        <v>0</v>
      </c>
      <c r="M194" s="1">
        <f ca="1">IFERROR(VLOOKUP($H194, $B192:$F203, 5, FALSE),)</f>
        <v>0</v>
      </c>
    </row>
    <row r="195" spans="1:29" ht="12.75" x14ac:dyDescent="0.2">
      <c r="A195" s="33" t="str">
        <f ca="1">IFERROR(__xludf.DUMMYFUNCTION("""COMPUTED_VALUE"""),"U11B Long Jump")</f>
        <v>U11B Long Jump</v>
      </c>
      <c r="B195" s="1">
        <f ca="1">IFERROR(__xludf.DUMMYFUNCTION("""COMPUTED_VALUE"""),22)</f>
        <v>22</v>
      </c>
      <c r="C195" s="1" t="str">
        <f ca="1">IFERROR(__xludf.DUMMYFUNCTION("""COMPUTED_VALUE"""),"William Arran")</f>
        <v>William Arran</v>
      </c>
      <c r="D195" s="1" t="str">
        <f ca="1">IFERROR(__xludf.DUMMYFUNCTION("""COMPUTED_VALUE"""),"U11")</f>
        <v>U11</v>
      </c>
      <c r="E195" s="1" t="str">
        <f ca="1">IFERROR(__xludf.DUMMYFUNCTION("""COMPUTED_VALUE"""),"B")</f>
        <v>B</v>
      </c>
      <c r="F195" s="1" t="str">
        <f ca="1">IFERROR(__xludf.DUMMYFUNCTION("""COMPUTED_VALUE"""),"Oswestry Olympians")</f>
        <v>Oswestry Olympians</v>
      </c>
      <c r="G195" s="1">
        <v>4</v>
      </c>
      <c r="I195" s="2">
        <f ca="1">IFERROR(VLOOKUP($H195, $B192:$F203, 2, FALSE),)</f>
        <v>0</v>
      </c>
      <c r="J195" s="25"/>
      <c r="K195" s="1">
        <f ca="1">IFERROR(VLOOKUP($H195, $B192:$F203, 3, FALSE),)</f>
        <v>0</v>
      </c>
      <c r="L195" s="1">
        <f ca="1">IFERROR(VLOOKUP($H195, $B192:$F203, 4, FALSE),)</f>
        <v>0</v>
      </c>
      <c r="M195" s="1">
        <f ca="1">IFERROR(VLOOKUP($H195, $B192:$F203, 5, FALSE),)</f>
        <v>0</v>
      </c>
    </row>
    <row r="196" spans="1:29" ht="12.75" x14ac:dyDescent="0.2">
      <c r="A196" s="39" t="str">
        <f ca="1">IFERROR(__xludf.DUMMYFUNCTION("query('3 Shrewsbury'!A:G, ""select G,B,C,D,E,F where G contains '"" &amp; A190 &amp; ""'"", 0)"),"U11B Long Jump")</f>
        <v>U11B Long Jump</v>
      </c>
      <c r="B196" s="1">
        <f ca="1">IFERROR(__xludf.DUMMYFUNCTION("""COMPUTED_VALUE"""),3)</f>
        <v>3</v>
      </c>
      <c r="C196" s="1" t="str">
        <f ca="1">IFERROR(__xludf.DUMMYFUNCTION("""COMPUTED_VALUE"""),"Jakob Eiben")</f>
        <v>Jakob Eiben</v>
      </c>
      <c r="D196" s="1" t="str">
        <f ca="1">IFERROR(__xludf.DUMMYFUNCTION("""COMPUTED_VALUE"""),"U11")</f>
        <v>U11</v>
      </c>
      <c r="E196" s="1" t="str">
        <f ca="1">IFERROR(__xludf.DUMMYFUNCTION("""COMPUTED_VALUE"""),"B")</f>
        <v>B</v>
      </c>
      <c r="F196" s="1" t="str">
        <f ca="1">IFERROR(__xludf.DUMMYFUNCTION("""COMPUTED_VALUE"""),"Shrewsbury AC")</f>
        <v>Shrewsbury AC</v>
      </c>
      <c r="G196" s="1">
        <v>5</v>
      </c>
      <c r="I196" s="2">
        <f ca="1">IFERROR(VLOOKUP($H196, $B192:$F203, 2, FALSE),)</f>
        <v>0</v>
      </c>
      <c r="J196" s="25"/>
      <c r="K196" s="1">
        <f ca="1">IFERROR(VLOOKUP($H196, $B192:$F203, 3, FALSE),)</f>
        <v>0</v>
      </c>
      <c r="L196" s="1">
        <f ca="1">IFERROR(VLOOKUP($H196, $B192:$F203, 4, FALSE),)</f>
        <v>0</v>
      </c>
      <c r="M196" s="1">
        <f ca="1">IFERROR(VLOOKUP($H196, $B192:$F203, 5, FALSE),)</f>
        <v>0</v>
      </c>
    </row>
    <row r="197" spans="1:29" ht="12.75" x14ac:dyDescent="0.2">
      <c r="A197" s="33" t="str">
        <f ca="1">IFERROR(__xludf.DUMMYFUNCTION("""COMPUTED_VALUE"""),"U11B Long Jump")</f>
        <v>U11B Long Jump</v>
      </c>
      <c r="B197" s="1">
        <f ca="1">IFERROR(__xludf.DUMMYFUNCTION("""COMPUTED_VALUE"""),33)</f>
        <v>33</v>
      </c>
      <c r="C197" s="1" t="str">
        <f ca="1">IFERROR(__xludf.DUMMYFUNCTION("""COMPUTED_VALUE"""),"Joseph Baldwin")</f>
        <v>Joseph Baldwin</v>
      </c>
      <c r="D197" s="1" t="str">
        <f ca="1">IFERROR(__xludf.DUMMYFUNCTION("""COMPUTED_VALUE"""),"U11")</f>
        <v>U11</v>
      </c>
      <c r="E197" s="1" t="str">
        <f ca="1">IFERROR(__xludf.DUMMYFUNCTION("""COMPUTED_VALUE"""),"B")</f>
        <v>B</v>
      </c>
      <c r="F197" s="1" t="str">
        <f ca="1">IFERROR(__xludf.DUMMYFUNCTION("""COMPUTED_VALUE"""),"Shrewsbury AC")</f>
        <v>Shrewsbury AC</v>
      </c>
      <c r="G197" s="1">
        <v>6</v>
      </c>
      <c r="I197" s="2">
        <f ca="1">IFERROR(VLOOKUP($H197, $B192:$F203, 2, FALSE),)</f>
        <v>0</v>
      </c>
      <c r="J197" s="25"/>
      <c r="K197" s="1">
        <f ca="1">IFERROR(VLOOKUP($H197, $B192:$F203, 3, FALSE),)</f>
        <v>0</v>
      </c>
      <c r="L197" s="1">
        <f ca="1">IFERROR(VLOOKUP($H197, $B192:$F203, 4, FALSE),)</f>
        <v>0</v>
      </c>
      <c r="M197" s="1">
        <f ca="1">IFERROR(VLOOKUP($H197, $B192:$F203, 5, FALSE),)</f>
        <v>0</v>
      </c>
    </row>
    <row r="198" spans="1:29" ht="12.75" x14ac:dyDescent="0.2">
      <c r="A198" s="39" t="str">
        <f ca="1">IFERROR(__xludf.DUMMYFUNCTION("query('4 Telford'!A:G, ""select G,B,C,D,E,F where G contains '"" &amp; A190 &amp; ""'"", 0)"),"U11B Long Jump")</f>
        <v>U11B Long Jump</v>
      </c>
      <c r="B198" s="1">
        <f ca="1">IFERROR(__xludf.DUMMYFUNCTION("""COMPUTED_VALUE"""),4)</f>
        <v>4</v>
      </c>
      <c r="C198" s="1" t="str">
        <f ca="1">IFERROR(__xludf.DUMMYFUNCTION("""COMPUTED_VALUE"""),"Tommy Clarke")</f>
        <v>Tommy Clarke</v>
      </c>
      <c r="D198" s="1" t="str">
        <f ca="1">IFERROR(__xludf.DUMMYFUNCTION("""COMPUTED_VALUE"""),"U11")</f>
        <v>U11</v>
      </c>
      <c r="E198" s="1" t="str">
        <f ca="1">IFERROR(__xludf.DUMMYFUNCTION("""COMPUTED_VALUE"""),"B")</f>
        <v>B</v>
      </c>
      <c r="F198" s="1" t="str">
        <f ca="1">IFERROR(__xludf.DUMMYFUNCTION("""COMPUTED_VALUE"""),"Telford AC")</f>
        <v>Telford AC</v>
      </c>
      <c r="G198" s="1">
        <v>7</v>
      </c>
      <c r="I198" s="2">
        <f ca="1">IFERROR(VLOOKUP($H198, $B192:$F203, 2, FALSE),)</f>
        <v>0</v>
      </c>
      <c r="J198" s="25"/>
      <c r="K198" s="1">
        <f ca="1">IFERROR(VLOOKUP($H198, $B192:$F203, 3, FALSE),)</f>
        <v>0</v>
      </c>
      <c r="L198" s="1">
        <f ca="1">IFERROR(VLOOKUP($H198, $B192:$F203, 4, FALSE),)</f>
        <v>0</v>
      </c>
      <c r="M198" s="1">
        <f ca="1">IFERROR(VLOOKUP($H198, $B192:$F203, 5, FALSE),)</f>
        <v>0</v>
      </c>
    </row>
    <row r="199" spans="1:29" ht="12.75" x14ac:dyDescent="0.2">
      <c r="A199" s="33" t="str">
        <f ca="1">IFERROR(__xludf.DUMMYFUNCTION("""COMPUTED_VALUE"""),"U11B Long Jump")</f>
        <v>U11B Long Jump</v>
      </c>
      <c r="B199" s="1">
        <f ca="1">IFERROR(__xludf.DUMMYFUNCTION("""COMPUTED_VALUE"""),44)</f>
        <v>44</v>
      </c>
      <c r="C199" s="1" t="str">
        <f ca="1">IFERROR(__xludf.DUMMYFUNCTION("""COMPUTED_VALUE"""),"William Slow")</f>
        <v>William Slow</v>
      </c>
      <c r="D199" s="1" t="str">
        <f ca="1">IFERROR(__xludf.DUMMYFUNCTION("""COMPUTED_VALUE"""),"U11")</f>
        <v>U11</v>
      </c>
      <c r="E199" s="1" t="str">
        <f ca="1">IFERROR(__xludf.DUMMYFUNCTION("""COMPUTED_VALUE"""),"B")</f>
        <v>B</v>
      </c>
      <c r="F199" s="1" t="str">
        <f ca="1">IFERROR(__xludf.DUMMYFUNCTION("""COMPUTED_VALUE"""),"Telford AC")</f>
        <v>Telford AC</v>
      </c>
      <c r="G199" s="1">
        <v>8</v>
      </c>
      <c r="I199" s="2">
        <f ca="1">IFERROR(VLOOKUP($H199, $B192:$F203, 2, FALSE),)</f>
        <v>0</v>
      </c>
      <c r="J199" s="25"/>
      <c r="K199" s="1">
        <f ca="1">IFERROR(VLOOKUP($H199, $B192:$F203, 3, FALSE),)</f>
        <v>0</v>
      </c>
      <c r="L199" s="1">
        <f ca="1">IFERROR(VLOOKUP($H199, $B192:$F203, 4, FALSE),)</f>
        <v>0</v>
      </c>
      <c r="M199" s="1">
        <f ca="1">IFERROR(VLOOKUP($H199, $B192:$F203, 5, FALSE),)</f>
        <v>0</v>
      </c>
    </row>
    <row r="200" spans="1:29" ht="12.75" x14ac:dyDescent="0.2">
      <c r="A200" s="39" t="str">
        <f ca="1">IFERROR(__xludf.DUMMYFUNCTION("query('5 Wenlock'!A:G, ""select G,B,C,D,E,F where G contains '"" &amp; A190 &amp; ""'"", 0)"),"U11B Long Jump")</f>
        <v>U11B Long Jump</v>
      </c>
      <c r="B200" s="1">
        <f ca="1">IFERROR(__xludf.DUMMYFUNCTION("""COMPUTED_VALUE"""),5)</f>
        <v>5</v>
      </c>
      <c r="C200" s="1" t="str">
        <f ca="1">IFERROR(__xludf.DUMMYFUNCTION("""COMPUTED_VALUE"""),"Eddie Gibbons")</f>
        <v>Eddie Gibbons</v>
      </c>
      <c r="D200" s="1" t="str">
        <f ca="1">IFERROR(__xludf.DUMMYFUNCTION("""COMPUTED_VALUE"""),"U11")</f>
        <v>U11</v>
      </c>
      <c r="E200" s="1" t="str">
        <f ca="1">IFERROR(__xludf.DUMMYFUNCTION("""COMPUTED_VALUE"""),"B")</f>
        <v>B</v>
      </c>
      <c r="F200" s="1" t="str">
        <f ca="1">IFERROR(__xludf.DUMMYFUNCTION("""COMPUTED_VALUE"""),"Wenlock Olympians")</f>
        <v>Wenlock Olympians</v>
      </c>
      <c r="G200" s="1">
        <v>9</v>
      </c>
      <c r="I200" s="2">
        <f ca="1">IFERROR(VLOOKUP($H200, $B192:$F203, 2, FALSE),)</f>
        <v>0</v>
      </c>
      <c r="J200" s="25"/>
      <c r="K200" s="1">
        <f ca="1">IFERROR(VLOOKUP($H200, $B192:$F203, 3, FALSE),)</f>
        <v>0</v>
      </c>
      <c r="L200" s="1">
        <f ca="1">IFERROR(VLOOKUP($H200, $B192:$F203, 4, FALSE),)</f>
        <v>0</v>
      </c>
      <c r="M200" s="1">
        <f ca="1">IFERROR(VLOOKUP($H200, $B192:$F203, 5, FALSE),)</f>
        <v>0</v>
      </c>
    </row>
    <row r="201" spans="1:29" ht="12.75" x14ac:dyDescent="0.2">
      <c r="A201" s="33" t="str">
        <f ca="1">IFERROR(__xludf.DUMMYFUNCTION("""COMPUTED_VALUE"""),"U11B Long Jump")</f>
        <v>U11B Long Jump</v>
      </c>
      <c r="B201" s="1">
        <f ca="1">IFERROR(__xludf.DUMMYFUNCTION("""COMPUTED_VALUE"""),55)</f>
        <v>55</v>
      </c>
      <c r="C201" s="1" t="str">
        <f ca="1">IFERROR(__xludf.DUMMYFUNCTION("""COMPUTED_VALUE"""),"Fionn Munslow")</f>
        <v>Fionn Munslow</v>
      </c>
      <c r="D201" s="1" t="str">
        <f ca="1">IFERROR(__xludf.DUMMYFUNCTION("""COMPUTED_VALUE"""),"U11")</f>
        <v>U11</v>
      </c>
      <c r="E201" s="1" t="str">
        <f ca="1">IFERROR(__xludf.DUMMYFUNCTION("""COMPUTED_VALUE"""),"B")</f>
        <v>B</v>
      </c>
      <c r="F201" s="1" t="str">
        <f ca="1">IFERROR(__xludf.DUMMYFUNCTION("""COMPUTED_VALUE"""),"Wenlock Olympians")</f>
        <v>Wenlock Olympians</v>
      </c>
      <c r="G201" s="1">
        <v>10</v>
      </c>
      <c r="I201" s="2">
        <f ca="1">IFERROR(VLOOKUP($H201, $B192:$F203, 2, FALSE),)</f>
        <v>0</v>
      </c>
      <c r="J201" s="25"/>
      <c r="K201" s="1">
        <f ca="1">IFERROR(VLOOKUP($H201, $B192:$F203, 3, FALSE),)</f>
        <v>0</v>
      </c>
      <c r="L201" s="1">
        <f ca="1">IFERROR(VLOOKUP($H201, $B192:$F203, 4, FALSE),)</f>
        <v>0</v>
      </c>
      <c r="M201" s="1">
        <f ca="1">IFERROR(VLOOKUP($H201, $B192:$F203, 5, FALSE),)</f>
        <v>0</v>
      </c>
    </row>
    <row r="202" spans="1:29" ht="12.75" x14ac:dyDescent="0.2">
      <c r="A202" s="39" t="str">
        <f ca="1">IFERROR(__xludf.DUMMYFUNCTION("query('6 Maldwyn'!A:G, ""select G,B,C,D,E,F where G contains '"" &amp; A190 &amp; ""'"", 0)"),"U11B Long Jump")</f>
        <v>U11B Long Jump</v>
      </c>
      <c r="B202" s="1">
        <f ca="1">IFERROR(__xludf.DUMMYFUNCTION("""COMPUTED_VALUE"""),6)</f>
        <v>6</v>
      </c>
      <c r="C202" s="1"/>
      <c r="D202" s="1" t="str">
        <f ca="1">IFERROR(__xludf.DUMMYFUNCTION("""COMPUTED_VALUE"""),"U11")</f>
        <v>U11</v>
      </c>
      <c r="E202" s="1" t="str">
        <f ca="1">IFERROR(__xludf.DUMMYFUNCTION("""COMPUTED_VALUE"""),"B")</f>
        <v>B</v>
      </c>
      <c r="F202" s="1" t="str">
        <f ca="1">IFERROR(__xludf.DUMMYFUNCTION("""COMPUTED_VALUE"""),"Maldwyn Harriers")</f>
        <v>Maldwyn Harriers</v>
      </c>
      <c r="G202" s="1">
        <v>11</v>
      </c>
      <c r="I202" s="2">
        <f ca="1">IFERROR(VLOOKUP($H202, $B192:$F203, 2, FALSE),)</f>
        <v>0</v>
      </c>
      <c r="J202" s="25"/>
      <c r="K202" s="1">
        <f ca="1">IFERROR(VLOOKUP($H202, $B192:$F203, 3, FALSE),)</f>
        <v>0</v>
      </c>
      <c r="L202" s="1">
        <f ca="1">IFERROR(VLOOKUP($H202, $B192:$F203, 4, FALSE),)</f>
        <v>0</v>
      </c>
      <c r="M202" s="1">
        <f ca="1">IFERROR(VLOOKUP($H202, $B192:$F203, 5, FALSE),)</f>
        <v>0</v>
      </c>
    </row>
    <row r="203" spans="1:29" ht="12.75" x14ac:dyDescent="0.2">
      <c r="A203" s="33" t="str">
        <f ca="1">IFERROR(__xludf.DUMMYFUNCTION("""COMPUTED_VALUE"""),"U11B Long Jump")</f>
        <v>U11B Long Jump</v>
      </c>
      <c r="B203" s="1">
        <f ca="1">IFERROR(__xludf.DUMMYFUNCTION("""COMPUTED_VALUE"""),66)</f>
        <v>66</v>
      </c>
      <c r="C203" s="1"/>
      <c r="D203" s="1" t="str">
        <f ca="1">IFERROR(__xludf.DUMMYFUNCTION("""COMPUTED_VALUE"""),"U11")</f>
        <v>U11</v>
      </c>
      <c r="E203" s="1" t="str">
        <f ca="1">IFERROR(__xludf.DUMMYFUNCTION("""COMPUTED_VALUE"""),"B")</f>
        <v>B</v>
      </c>
      <c r="F203" s="1" t="str">
        <f ca="1">IFERROR(__xludf.DUMMYFUNCTION("""COMPUTED_VALUE"""),"Maldwyn Harriers")</f>
        <v>Maldwyn Harriers</v>
      </c>
      <c r="G203" s="1">
        <v>12</v>
      </c>
      <c r="I203" s="2">
        <f ca="1">IFERROR(VLOOKUP($H203, $B192:$F203, 2, FALSE),)</f>
        <v>0</v>
      </c>
      <c r="J203" s="25"/>
      <c r="K203" s="1">
        <f ca="1">IFERROR(VLOOKUP($H203, $B192:$F203, 3, FALSE),)</f>
        <v>0</v>
      </c>
      <c r="L203" s="1">
        <f ca="1">IFERROR(VLOOKUP($H203, $B192:$F203, 4, FALSE),)</f>
        <v>0</v>
      </c>
      <c r="M203" s="1">
        <f ca="1">IFERROR(VLOOKUP($H203, $B192:$F203, 5, FALSE),)</f>
        <v>0</v>
      </c>
    </row>
    <row r="204" spans="1:29" ht="12.75" x14ac:dyDescent="0.2">
      <c r="A204" s="33"/>
      <c r="I204" s="2"/>
      <c r="J204" s="25"/>
    </row>
    <row r="205" spans="1:29" ht="12.75" x14ac:dyDescent="0.2">
      <c r="A205" s="2" t="e">
        <f>Results!#REF!</f>
        <v>#REF!</v>
      </c>
      <c r="B205" s="2"/>
      <c r="C205" s="2"/>
      <c r="D205" s="2"/>
      <c r="E205" s="2"/>
      <c r="F205" s="2"/>
      <c r="G205" s="2" t="e">
        <f>A205</f>
        <v>#REF!</v>
      </c>
      <c r="H205" s="2" t="s">
        <v>233</v>
      </c>
      <c r="I205" s="2" t="s">
        <v>242</v>
      </c>
      <c r="J205" s="2" t="e">
        <f>#REF!</f>
        <v>#REF!</v>
      </c>
      <c r="K205" s="2"/>
      <c r="L205" s="2"/>
      <c r="M205" s="2" t="e">
        <f>G205</f>
        <v>#REF!</v>
      </c>
      <c r="N205" s="2"/>
    </row>
    <row r="206" spans="1:29" ht="17.25" x14ac:dyDescent="0.4">
      <c r="A206" s="38" t="str">
        <f ca="1">IFERROR(__xludf.DUMMYFUNCTION("query('1 Wrekin'!A:G, ""select G,B,C,D,E,F where G contains '"" &amp; A205 &amp; ""'"", 1)"),"")</f>
        <v/>
      </c>
      <c r="B206" s="2" t="str">
        <f ca="1">IFERROR(__xludf.DUMMYFUNCTION("""COMPUTED_VALUE"""),"Number")</f>
        <v>Number</v>
      </c>
      <c r="C206" s="2" t="str">
        <f ca="1">IFERROR(__xludf.DUMMYFUNCTION("""COMPUTED_VALUE"""),"Full Name")</f>
        <v>Full Name</v>
      </c>
      <c r="D206" s="2" t="str">
        <f ca="1">IFERROR(__xludf.DUMMYFUNCTION("""COMPUTED_VALUE"""),"Age Group")</f>
        <v>Age Group</v>
      </c>
      <c r="E206" s="2" t="str">
        <f ca="1">IFERROR(__xludf.DUMMYFUNCTION("""COMPUTED_VALUE"""),"Gender")</f>
        <v>Gender</v>
      </c>
      <c r="F206" s="2" t="str">
        <f ca="1">IFERROR(__xludf.DUMMYFUNCTION("""COMPUTED_VALUE"""),"Club")</f>
        <v>Club</v>
      </c>
      <c r="G206" s="2" t="s">
        <v>243</v>
      </c>
      <c r="H206" s="2" t="s">
        <v>41</v>
      </c>
      <c r="I206" s="2" t="s">
        <v>231</v>
      </c>
      <c r="J206" s="25" t="s">
        <v>244</v>
      </c>
      <c r="K206" s="2" t="s">
        <v>232</v>
      </c>
      <c r="L206" s="2" t="s">
        <v>44</v>
      </c>
      <c r="M206" s="2" t="s">
        <v>45</v>
      </c>
      <c r="N206" s="2" t="s">
        <v>234</v>
      </c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</row>
    <row r="207" spans="1:29" ht="12.75" x14ac:dyDescent="0.2">
      <c r="A207" s="33" t="str">
        <f ca="1">IFERROR(__xludf.DUMMYFUNCTION("""COMPUTED_VALUE"""),"U13B High Jump")</f>
        <v>U13B High Jump</v>
      </c>
      <c r="B207" s="1">
        <f ca="1">IFERROR(__xludf.DUMMYFUNCTION("""COMPUTED_VALUE"""),1)</f>
        <v>1</v>
      </c>
      <c r="C207" s="1" t="str">
        <f ca="1">IFERROR(__xludf.DUMMYFUNCTION("""COMPUTED_VALUE"""),"Daniel Naylor")</f>
        <v>Daniel Naylor</v>
      </c>
      <c r="D207" s="1" t="str">
        <f ca="1">IFERROR(__xludf.DUMMYFUNCTION("""COMPUTED_VALUE"""),"U13")</f>
        <v>U13</v>
      </c>
      <c r="E207" s="1" t="str">
        <f ca="1">IFERROR(__xludf.DUMMYFUNCTION("""COMPUTED_VALUE"""),"B")</f>
        <v>B</v>
      </c>
      <c r="F207" s="1" t="str">
        <f ca="1">IFERROR(__xludf.DUMMYFUNCTION("""COMPUTED_VALUE"""),"Wrekin Harriers")</f>
        <v>Wrekin Harriers</v>
      </c>
      <c r="G207" s="1">
        <v>1</v>
      </c>
      <c r="I207" s="2">
        <f ca="1">IFERROR(VLOOKUP($H207, $B207:$F218, 2, FALSE),)</f>
        <v>0</v>
      </c>
      <c r="J207" s="25"/>
      <c r="K207" s="1">
        <f ca="1">IFERROR(VLOOKUP($H207, $B207:$F218, 3, FALSE),)</f>
        <v>0</v>
      </c>
      <c r="L207" s="1">
        <f ca="1">IFERROR(VLOOKUP($H207, $B207:$F218, 4, FALSE),)</f>
        <v>0</v>
      </c>
      <c r="M207" s="1">
        <f ca="1">IFERROR(VLOOKUP($H207, $B207:$F218, 5, FALSE),)</f>
        <v>0</v>
      </c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</row>
    <row r="208" spans="1:29" ht="12.75" x14ac:dyDescent="0.2">
      <c r="A208" s="33" t="str">
        <f ca="1">IFERROR(__xludf.DUMMYFUNCTION("""COMPUTED_VALUE"""),"U13B High Jump")</f>
        <v>U13B High Jump</v>
      </c>
      <c r="B208" s="1">
        <f ca="1">IFERROR(__xludf.DUMMYFUNCTION("""COMPUTED_VALUE"""),11)</f>
        <v>11</v>
      </c>
      <c r="C208" s="1" t="str">
        <f ca="1">IFERROR(__xludf.DUMMYFUNCTION("""COMPUTED_VALUE"""),"Isaac Pollock")</f>
        <v>Isaac Pollock</v>
      </c>
      <c r="D208" s="1" t="str">
        <f ca="1">IFERROR(__xludf.DUMMYFUNCTION("""COMPUTED_VALUE"""),"U13")</f>
        <v>U13</v>
      </c>
      <c r="E208" s="1" t="str">
        <f ca="1">IFERROR(__xludf.DUMMYFUNCTION("""COMPUTED_VALUE"""),"B")</f>
        <v>B</v>
      </c>
      <c r="F208" s="1" t="str">
        <f ca="1">IFERROR(__xludf.DUMMYFUNCTION("""COMPUTED_VALUE"""),"Wrekin Harriers")</f>
        <v>Wrekin Harriers</v>
      </c>
      <c r="G208" s="1">
        <v>2</v>
      </c>
      <c r="I208" s="2">
        <f ca="1">IFERROR(VLOOKUP($H208, $B207:$F218, 2, FALSE),)</f>
        <v>0</v>
      </c>
      <c r="J208" s="25"/>
      <c r="K208" s="1">
        <f ca="1">IFERROR(VLOOKUP($H208, $B207:$F218, 3, FALSE),)</f>
        <v>0</v>
      </c>
      <c r="L208" s="1">
        <f ca="1">IFERROR(VLOOKUP($H208, $B207:$F218, 4, FALSE),)</f>
        <v>0</v>
      </c>
      <c r="M208" s="1">
        <f ca="1">IFERROR(VLOOKUP($H208, $B207:$F218, 5, FALSE),)</f>
        <v>0</v>
      </c>
    </row>
    <row r="209" spans="1:29" ht="12.75" x14ac:dyDescent="0.2">
      <c r="A209" s="39" t="str">
        <f ca="1">IFERROR(__xludf.DUMMYFUNCTION("query('2 Oswestry'!A:G, ""select G,B,C,D,E,F where G contains '"" &amp; A205 &amp; ""'"", 0)"),"U13B High Jump")</f>
        <v>U13B High Jump</v>
      </c>
      <c r="B209" s="1">
        <f ca="1">IFERROR(__xludf.DUMMYFUNCTION("""COMPUTED_VALUE"""),2)</f>
        <v>2</v>
      </c>
      <c r="C209" s="1"/>
      <c r="D209" s="1" t="str">
        <f ca="1">IFERROR(__xludf.DUMMYFUNCTION("""COMPUTED_VALUE"""),"U13")</f>
        <v>U13</v>
      </c>
      <c r="E209" s="1" t="str">
        <f ca="1">IFERROR(__xludf.DUMMYFUNCTION("""COMPUTED_VALUE"""),"B")</f>
        <v>B</v>
      </c>
      <c r="F209" s="1" t="str">
        <f ca="1">IFERROR(__xludf.DUMMYFUNCTION("""COMPUTED_VALUE"""),"Oswestry Olympians")</f>
        <v>Oswestry Olympians</v>
      </c>
      <c r="G209" s="1">
        <v>3</v>
      </c>
      <c r="I209" s="2">
        <f ca="1">IFERROR(VLOOKUP($H209, $B207:$F218, 2, FALSE),)</f>
        <v>0</v>
      </c>
      <c r="J209" s="25"/>
      <c r="K209" s="1">
        <f ca="1">IFERROR(VLOOKUP($H209, $B207:$F218, 3, FALSE),)</f>
        <v>0</v>
      </c>
      <c r="L209" s="1">
        <f ca="1">IFERROR(VLOOKUP($H209, $B207:$F218, 4, FALSE),)</f>
        <v>0</v>
      </c>
      <c r="M209" s="1">
        <f ca="1">IFERROR(VLOOKUP($H209, $B207:$F218, 5, FALSE),)</f>
        <v>0</v>
      </c>
    </row>
    <row r="210" spans="1:29" ht="12.75" x14ac:dyDescent="0.2">
      <c r="A210" s="33" t="str">
        <f ca="1">IFERROR(__xludf.DUMMYFUNCTION("""COMPUTED_VALUE"""),"U13B High Jump")</f>
        <v>U13B High Jump</v>
      </c>
      <c r="B210" s="1">
        <f ca="1">IFERROR(__xludf.DUMMYFUNCTION("""COMPUTED_VALUE"""),22)</f>
        <v>22</v>
      </c>
      <c r="C210" s="1"/>
      <c r="D210" s="1" t="str">
        <f ca="1">IFERROR(__xludf.DUMMYFUNCTION("""COMPUTED_VALUE"""),"U13")</f>
        <v>U13</v>
      </c>
      <c r="E210" s="1" t="str">
        <f ca="1">IFERROR(__xludf.DUMMYFUNCTION("""COMPUTED_VALUE"""),"B")</f>
        <v>B</v>
      </c>
      <c r="F210" s="1" t="str">
        <f ca="1">IFERROR(__xludf.DUMMYFUNCTION("""COMPUTED_VALUE"""),"Oswestry Olympians")</f>
        <v>Oswestry Olympians</v>
      </c>
      <c r="G210" s="1">
        <v>4</v>
      </c>
      <c r="I210" s="2">
        <f ca="1">IFERROR(VLOOKUP($H210, $B207:$F218, 2, FALSE),)</f>
        <v>0</v>
      </c>
      <c r="J210" s="25"/>
      <c r="K210" s="1">
        <f ca="1">IFERROR(VLOOKUP($H210, $B207:$F218, 3, FALSE),)</f>
        <v>0</v>
      </c>
      <c r="L210" s="1">
        <f ca="1">IFERROR(VLOOKUP($H210, $B207:$F218, 4, FALSE),)</f>
        <v>0</v>
      </c>
      <c r="M210" s="1">
        <f ca="1">IFERROR(VLOOKUP($H210, $B207:$F218, 5, FALSE),)</f>
        <v>0</v>
      </c>
    </row>
    <row r="211" spans="1:29" ht="12.75" x14ac:dyDescent="0.2">
      <c r="A211" s="39" t="str">
        <f ca="1">IFERROR(__xludf.DUMMYFUNCTION("query('3 Shrewsbury'!A:G, ""select G,B,C,D,E,F where G contains '"" &amp; A205 &amp; ""'"", 0)"),"U13B High Jump")</f>
        <v>U13B High Jump</v>
      </c>
      <c r="B211" s="1">
        <f ca="1">IFERROR(__xludf.DUMMYFUNCTION("""COMPUTED_VALUE"""),3)</f>
        <v>3</v>
      </c>
      <c r="C211" s="1" t="str">
        <f ca="1">IFERROR(__xludf.DUMMYFUNCTION("""COMPUTED_VALUE"""),"George Wardle")</f>
        <v>George Wardle</v>
      </c>
      <c r="D211" s="1" t="str">
        <f ca="1">IFERROR(__xludf.DUMMYFUNCTION("""COMPUTED_VALUE"""),"U13")</f>
        <v>U13</v>
      </c>
      <c r="E211" s="1" t="str">
        <f ca="1">IFERROR(__xludf.DUMMYFUNCTION("""COMPUTED_VALUE"""),"B")</f>
        <v>B</v>
      </c>
      <c r="F211" s="1" t="str">
        <f ca="1">IFERROR(__xludf.DUMMYFUNCTION("""COMPUTED_VALUE"""),"Shrewsbury AC")</f>
        <v>Shrewsbury AC</v>
      </c>
      <c r="G211" s="1">
        <v>5</v>
      </c>
      <c r="I211" s="2">
        <f ca="1">IFERROR(VLOOKUP($H211, $B207:$F218, 2, FALSE),)</f>
        <v>0</v>
      </c>
      <c r="J211" s="25"/>
      <c r="K211" s="1">
        <f ca="1">IFERROR(VLOOKUP($H211, $B207:$F218, 3, FALSE),)</f>
        <v>0</v>
      </c>
      <c r="L211" s="1">
        <f ca="1">IFERROR(VLOOKUP($H211, $B207:$F218, 4, FALSE),)</f>
        <v>0</v>
      </c>
      <c r="M211" s="1">
        <f ca="1">IFERROR(VLOOKUP($H211, $B207:$F218, 5, FALSE),)</f>
        <v>0</v>
      </c>
    </row>
    <row r="212" spans="1:29" ht="12.75" x14ac:dyDescent="0.2">
      <c r="A212" s="33" t="str">
        <f ca="1">IFERROR(__xludf.DUMMYFUNCTION("""COMPUTED_VALUE"""),"U13B High Jump")</f>
        <v>U13B High Jump</v>
      </c>
      <c r="B212" s="1">
        <f ca="1">IFERROR(__xludf.DUMMYFUNCTION("""COMPUTED_VALUE"""),33)</f>
        <v>33</v>
      </c>
      <c r="C212" s="1" t="str">
        <f ca="1">IFERROR(__xludf.DUMMYFUNCTION("""COMPUTED_VALUE"""),"Ethan Brennan-Todd")</f>
        <v>Ethan Brennan-Todd</v>
      </c>
      <c r="D212" s="1" t="str">
        <f ca="1">IFERROR(__xludf.DUMMYFUNCTION("""COMPUTED_VALUE"""),"U13")</f>
        <v>U13</v>
      </c>
      <c r="E212" s="1" t="str">
        <f ca="1">IFERROR(__xludf.DUMMYFUNCTION("""COMPUTED_VALUE"""),"B")</f>
        <v>B</v>
      </c>
      <c r="F212" s="1" t="str">
        <f ca="1">IFERROR(__xludf.DUMMYFUNCTION("""COMPUTED_VALUE"""),"Shrewsbury AC")</f>
        <v>Shrewsbury AC</v>
      </c>
      <c r="G212" s="1">
        <v>6</v>
      </c>
      <c r="I212" s="2">
        <f ca="1">IFERROR(VLOOKUP($H212, $B207:$F218, 2, FALSE),)</f>
        <v>0</v>
      </c>
      <c r="J212" s="25"/>
      <c r="K212" s="1">
        <f ca="1">IFERROR(VLOOKUP($H212, $B207:$F218, 3, FALSE),)</f>
        <v>0</v>
      </c>
      <c r="L212" s="1">
        <f ca="1">IFERROR(VLOOKUP($H212, $B207:$F218, 4, FALSE),)</f>
        <v>0</v>
      </c>
      <c r="M212" s="1">
        <f ca="1">IFERROR(VLOOKUP($H212, $B207:$F218, 5, FALSE),)</f>
        <v>0</v>
      </c>
    </row>
    <row r="213" spans="1:29" ht="12.75" x14ac:dyDescent="0.2">
      <c r="A213" s="39" t="str">
        <f ca="1">IFERROR(__xludf.DUMMYFUNCTION("query('4 Telford'!A:G, ""select G,B,C,D,E,F where G contains '"" &amp; A205 &amp; ""'"", 0)"),"U13B High Jump")</f>
        <v>U13B High Jump</v>
      </c>
      <c r="B213" s="1">
        <f ca="1">IFERROR(__xludf.DUMMYFUNCTION("""COMPUTED_VALUE"""),4)</f>
        <v>4</v>
      </c>
      <c r="C213" s="1" t="str">
        <f ca="1">IFERROR(__xludf.DUMMYFUNCTION("""COMPUTED_VALUE"""),"Evan Hart")</f>
        <v>Evan Hart</v>
      </c>
      <c r="D213" s="1" t="str">
        <f ca="1">IFERROR(__xludf.DUMMYFUNCTION("""COMPUTED_VALUE"""),"U13")</f>
        <v>U13</v>
      </c>
      <c r="E213" s="1" t="str">
        <f ca="1">IFERROR(__xludf.DUMMYFUNCTION("""COMPUTED_VALUE"""),"B")</f>
        <v>B</v>
      </c>
      <c r="F213" s="1" t="str">
        <f ca="1">IFERROR(__xludf.DUMMYFUNCTION("""COMPUTED_VALUE"""),"Telford AC")</f>
        <v>Telford AC</v>
      </c>
      <c r="G213" s="1">
        <v>7</v>
      </c>
      <c r="I213" s="2">
        <f ca="1">IFERROR(VLOOKUP($H213, $B207:$F218, 2, FALSE),)</f>
        <v>0</v>
      </c>
      <c r="J213" s="25"/>
      <c r="K213" s="1">
        <f ca="1">IFERROR(VLOOKUP($H213, $B207:$F218, 3, FALSE),)</f>
        <v>0</v>
      </c>
      <c r="L213" s="1">
        <f ca="1">IFERROR(VLOOKUP($H213, $B207:$F218, 4, FALSE),)</f>
        <v>0</v>
      </c>
      <c r="M213" s="1">
        <f ca="1">IFERROR(VLOOKUP($H213, $B207:$F218, 5, FALSE),)</f>
        <v>0</v>
      </c>
    </row>
    <row r="214" spans="1:29" ht="12.75" x14ac:dyDescent="0.2">
      <c r="A214" s="33" t="str">
        <f ca="1">IFERROR(__xludf.DUMMYFUNCTION("""COMPUTED_VALUE"""),"U13B High Jump")</f>
        <v>U13B High Jump</v>
      </c>
      <c r="B214" s="1">
        <f ca="1">IFERROR(__xludf.DUMMYFUNCTION("""COMPUTED_VALUE"""),44)</f>
        <v>44</v>
      </c>
      <c r="C214" s="1"/>
      <c r="D214" s="1" t="str">
        <f ca="1">IFERROR(__xludf.DUMMYFUNCTION("""COMPUTED_VALUE"""),"U13")</f>
        <v>U13</v>
      </c>
      <c r="E214" s="1" t="str">
        <f ca="1">IFERROR(__xludf.DUMMYFUNCTION("""COMPUTED_VALUE"""),"B")</f>
        <v>B</v>
      </c>
      <c r="F214" s="1" t="str">
        <f ca="1">IFERROR(__xludf.DUMMYFUNCTION("""COMPUTED_VALUE"""),"Telford AC")</f>
        <v>Telford AC</v>
      </c>
      <c r="G214" s="1">
        <v>8</v>
      </c>
      <c r="I214" s="2">
        <f ca="1">IFERROR(VLOOKUP($H214, $B207:$F218, 2, FALSE),)</f>
        <v>0</v>
      </c>
      <c r="J214" s="25"/>
      <c r="K214" s="1">
        <f ca="1">IFERROR(VLOOKUP($H214, $B207:$F218, 3, FALSE),)</f>
        <v>0</v>
      </c>
      <c r="L214" s="1">
        <f ca="1">IFERROR(VLOOKUP($H214, $B207:$F218, 4, FALSE),)</f>
        <v>0</v>
      </c>
      <c r="M214" s="1">
        <f ca="1">IFERROR(VLOOKUP($H214, $B207:$F218, 5, FALSE),)</f>
        <v>0</v>
      </c>
    </row>
    <row r="215" spans="1:29" ht="12.75" x14ac:dyDescent="0.2">
      <c r="A215" s="39" t="str">
        <f ca="1">IFERROR(__xludf.DUMMYFUNCTION("query('5 Wenlock'!A:G, ""select G,B,C,D,E,F where G contains '"" &amp; A205 &amp; ""'"", 0)"),"U13B High Jump")</f>
        <v>U13B High Jump</v>
      </c>
      <c r="B215" s="1">
        <f ca="1">IFERROR(__xludf.DUMMYFUNCTION("""COMPUTED_VALUE"""),5)</f>
        <v>5</v>
      </c>
      <c r="C215" s="1" t="str">
        <f ca="1">IFERROR(__xludf.DUMMYFUNCTION("""COMPUTED_VALUE"""),"Sion Williams")</f>
        <v>Sion Williams</v>
      </c>
      <c r="D215" s="1" t="str">
        <f ca="1">IFERROR(__xludf.DUMMYFUNCTION("""COMPUTED_VALUE"""),"U13")</f>
        <v>U13</v>
      </c>
      <c r="E215" s="1" t="str">
        <f ca="1">IFERROR(__xludf.DUMMYFUNCTION("""COMPUTED_VALUE"""),"B")</f>
        <v>B</v>
      </c>
      <c r="F215" s="1" t="str">
        <f ca="1">IFERROR(__xludf.DUMMYFUNCTION("""COMPUTED_VALUE"""),"Wenlock Olympians")</f>
        <v>Wenlock Olympians</v>
      </c>
      <c r="G215" s="1">
        <v>9</v>
      </c>
      <c r="I215" s="2">
        <f ca="1">IFERROR(VLOOKUP($H215, $B207:$F218, 2, FALSE),)</f>
        <v>0</v>
      </c>
      <c r="J215" s="25"/>
      <c r="K215" s="1">
        <f ca="1">IFERROR(VLOOKUP($H215, $B207:$F218, 3, FALSE),)</f>
        <v>0</v>
      </c>
      <c r="L215" s="1">
        <f ca="1">IFERROR(VLOOKUP($H215, $B207:$F218, 4, FALSE),)</f>
        <v>0</v>
      </c>
      <c r="M215" s="1">
        <f ca="1">IFERROR(VLOOKUP($H215, $B207:$F218, 5, FALSE),)</f>
        <v>0</v>
      </c>
    </row>
    <row r="216" spans="1:29" ht="12.75" x14ac:dyDescent="0.2">
      <c r="A216" s="33" t="str">
        <f ca="1">IFERROR(__xludf.DUMMYFUNCTION("""COMPUTED_VALUE"""),"U13B High Jump")</f>
        <v>U13B High Jump</v>
      </c>
      <c r="B216" s="1">
        <f ca="1">IFERROR(__xludf.DUMMYFUNCTION("""COMPUTED_VALUE"""),55)</f>
        <v>55</v>
      </c>
      <c r="C216" s="1"/>
      <c r="D216" s="1" t="str">
        <f ca="1">IFERROR(__xludf.DUMMYFUNCTION("""COMPUTED_VALUE"""),"U13")</f>
        <v>U13</v>
      </c>
      <c r="E216" s="1" t="str">
        <f ca="1">IFERROR(__xludf.DUMMYFUNCTION("""COMPUTED_VALUE"""),"B")</f>
        <v>B</v>
      </c>
      <c r="F216" s="1" t="str">
        <f ca="1">IFERROR(__xludf.DUMMYFUNCTION("""COMPUTED_VALUE"""),"Wenlock Olympians")</f>
        <v>Wenlock Olympians</v>
      </c>
      <c r="G216" s="1">
        <v>10</v>
      </c>
      <c r="I216" s="2">
        <f ca="1">IFERROR(VLOOKUP($H216, $B207:$F218, 2, FALSE),)</f>
        <v>0</v>
      </c>
      <c r="J216" s="25"/>
      <c r="K216" s="1">
        <f ca="1">IFERROR(VLOOKUP($H216, $B207:$F218, 3, FALSE),)</f>
        <v>0</v>
      </c>
      <c r="L216" s="1">
        <f ca="1">IFERROR(VLOOKUP($H216, $B207:$F218, 4, FALSE),)</f>
        <v>0</v>
      </c>
      <c r="M216" s="1">
        <f ca="1">IFERROR(VLOOKUP($H216, $B207:$F218, 5, FALSE),)</f>
        <v>0</v>
      </c>
    </row>
    <row r="217" spans="1:29" ht="12.75" x14ac:dyDescent="0.2">
      <c r="A217" s="39" t="str">
        <f ca="1">IFERROR(__xludf.DUMMYFUNCTION("query('6 Maldwyn'!A:G, ""select G,B,C,D,E,F where G contains '"" &amp; A205 &amp; ""'"", 0)"),"U13B High Jump")</f>
        <v>U13B High Jump</v>
      </c>
      <c r="B217" s="1">
        <f ca="1">IFERROR(__xludf.DUMMYFUNCTION("""COMPUTED_VALUE"""),6)</f>
        <v>6</v>
      </c>
      <c r="C217" s="1"/>
      <c r="D217" s="1" t="str">
        <f ca="1">IFERROR(__xludf.DUMMYFUNCTION("""COMPUTED_VALUE"""),"U13")</f>
        <v>U13</v>
      </c>
      <c r="E217" s="1" t="str">
        <f ca="1">IFERROR(__xludf.DUMMYFUNCTION("""COMPUTED_VALUE"""),"B")</f>
        <v>B</v>
      </c>
      <c r="F217" s="1" t="str">
        <f ca="1">IFERROR(__xludf.DUMMYFUNCTION("""COMPUTED_VALUE"""),"Maldwyn Harriers")</f>
        <v>Maldwyn Harriers</v>
      </c>
      <c r="G217" s="1">
        <v>11</v>
      </c>
      <c r="I217" s="2">
        <f ca="1">IFERROR(VLOOKUP($H217, $B207:$F218, 2, FALSE),)</f>
        <v>0</v>
      </c>
      <c r="J217" s="25"/>
      <c r="K217" s="1">
        <f ca="1">IFERROR(VLOOKUP($H217, $B207:$F218, 3, FALSE),)</f>
        <v>0</v>
      </c>
      <c r="L217" s="1">
        <f ca="1">IFERROR(VLOOKUP($H217, $B207:$F218, 4, FALSE),)</f>
        <v>0</v>
      </c>
      <c r="M217" s="1">
        <f ca="1">IFERROR(VLOOKUP($H217, $B207:$F218, 5, FALSE),)</f>
        <v>0</v>
      </c>
    </row>
    <row r="218" spans="1:29" ht="12.75" x14ac:dyDescent="0.2">
      <c r="A218" s="33" t="str">
        <f ca="1">IFERROR(__xludf.DUMMYFUNCTION("""COMPUTED_VALUE"""),"U13B High Jump")</f>
        <v>U13B High Jump</v>
      </c>
      <c r="B218" s="1">
        <f ca="1">IFERROR(__xludf.DUMMYFUNCTION("""COMPUTED_VALUE"""),66)</f>
        <v>66</v>
      </c>
      <c r="C218" s="1"/>
      <c r="D218" s="1" t="str">
        <f ca="1">IFERROR(__xludf.DUMMYFUNCTION("""COMPUTED_VALUE"""),"U13")</f>
        <v>U13</v>
      </c>
      <c r="E218" s="1" t="str">
        <f ca="1">IFERROR(__xludf.DUMMYFUNCTION("""COMPUTED_VALUE"""),"B")</f>
        <v>B</v>
      </c>
      <c r="F218" s="1" t="str">
        <f ca="1">IFERROR(__xludf.DUMMYFUNCTION("""COMPUTED_VALUE"""),"Maldwyn Harriers")</f>
        <v>Maldwyn Harriers</v>
      </c>
      <c r="G218" s="1">
        <v>12</v>
      </c>
      <c r="I218" s="2">
        <f ca="1">IFERROR(VLOOKUP($H218, $B207:$F218, 2, FALSE),)</f>
        <v>0</v>
      </c>
      <c r="J218" s="25"/>
      <c r="K218" s="1">
        <f ca="1">IFERROR(VLOOKUP($H218, $B207:$F218, 3, FALSE),)</f>
        <v>0</v>
      </c>
      <c r="L218" s="1">
        <f ca="1">IFERROR(VLOOKUP($H218, $B207:$F218, 4, FALSE),)</f>
        <v>0</v>
      </c>
      <c r="M218" s="1">
        <f ca="1">IFERROR(VLOOKUP($H218, $B207:$F218, 5, FALSE),)</f>
        <v>0</v>
      </c>
    </row>
    <row r="219" spans="1:29" ht="12.75" x14ac:dyDescent="0.2">
      <c r="A219" s="33"/>
      <c r="B219" s="32"/>
      <c r="C219" s="32"/>
      <c r="D219" s="32"/>
      <c r="E219" s="32"/>
      <c r="F219" s="32"/>
      <c r="G219" s="32"/>
      <c r="H219" s="33"/>
      <c r="I219" s="34"/>
      <c r="J219" s="35"/>
      <c r="K219" s="33"/>
      <c r="L219" s="33"/>
      <c r="M219" s="33"/>
      <c r="N219" s="33"/>
    </row>
    <row r="220" spans="1:29" ht="12.75" x14ac:dyDescent="0.2">
      <c r="A220" s="2" t="e">
        <f>Results!#REF!</f>
        <v>#REF!</v>
      </c>
      <c r="B220" s="2"/>
      <c r="C220" s="2"/>
      <c r="D220" s="2"/>
      <c r="E220" s="2"/>
      <c r="F220" s="2"/>
      <c r="G220" s="2" t="e">
        <f>A220</f>
        <v>#REF!</v>
      </c>
      <c r="H220" s="2" t="s">
        <v>233</v>
      </c>
      <c r="I220" s="2" t="s">
        <v>242</v>
      </c>
      <c r="J220" s="2" t="e">
        <f>#REF!</f>
        <v>#REF!</v>
      </c>
      <c r="K220" s="2"/>
      <c r="L220" s="2"/>
      <c r="M220" s="2" t="e">
        <f>G220</f>
        <v>#REF!</v>
      </c>
      <c r="N220" s="2"/>
    </row>
    <row r="221" spans="1:29" ht="17.25" x14ac:dyDescent="0.4">
      <c r="A221" s="38" t="str">
        <f ca="1">IFERROR(__xludf.DUMMYFUNCTION("query('1 Wrekin'!A:G, ""select G,B,C,D,E,F where G contains '"" &amp; A220 &amp; ""'"", 1)"),"")</f>
        <v/>
      </c>
      <c r="B221" s="2" t="str">
        <f ca="1">IFERROR(__xludf.DUMMYFUNCTION("""COMPUTED_VALUE"""),"Number")</f>
        <v>Number</v>
      </c>
      <c r="C221" s="2" t="str">
        <f ca="1">IFERROR(__xludf.DUMMYFUNCTION("""COMPUTED_VALUE"""),"Full Name")</f>
        <v>Full Name</v>
      </c>
      <c r="D221" s="2" t="str">
        <f ca="1">IFERROR(__xludf.DUMMYFUNCTION("""COMPUTED_VALUE"""),"Age Group")</f>
        <v>Age Group</v>
      </c>
      <c r="E221" s="2" t="str">
        <f ca="1">IFERROR(__xludf.DUMMYFUNCTION("""COMPUTED_VALUE"""),"Gender")</f>
        <v>Gender</v>
      </c>
      <c r="F221" s="2" t="str">
        <f ca="1">IFERROR(__xludf.DUMMYFUNCTION("""COMPUTED_VALUE"""),"Club")</f>
        <v>Club</v>
      </c>
      <c r="G221" s="2" t="s">
        <v>243</v>
      </c>
      <c r="H221" s="2" t="s">
        <v>41</v>
      </c>
      <c r="I221" s="2" t="s">
        <v>231</v>
      </c>
      <c r="J221" s="25" t="s">
        <v>244</v>
      </c>
      <c r="K221" s="2" t="s">
        <v>232</v>
      </c>
      <c r="L221" s="2" t="s">
        <v>44</v>
      </c>
      <c r="M221" s="2" t="s">
        <v>45</v>
      </c>
      <c r="N221" s="2" t="s">
        <v>234</v>
      </c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</row>
    <row r="222" spans="1:29" ht="12.75" x14ac:dyDescent="0.2">
      <c r="A222" s="33" t="str">
        <f ca="1">IFERROR(__xludf.DUMMYFUNCTION("""COMPUTED_VALUE"""),"U17M Shot")</f>
        <v>U17M Shot</v>
      </c>
      <c r="B222" s="1">
        <f ca="1">IFERROR(__xludf.DUMMYFUNCTION("""COMPUTED_VALUE"""),1)</f>
        <v>1</v>
      </c>
      <c r="C222" s="1"/>
      <c r="D222" s="1" t="str">
        <f ca="1">IFERROR(__xludf.DUMMYFUNCTION("""COMPUTED_VALUE"""),"U17")</f>
        <v>U17</v>
      </c>
      <c r="E222" s="1" t="str">
        <f ca="1">IFERROR(__xludf.DUMMYFUNCTION("""COMPUTED_VALUE"""),"M")</f>
        <v>M</v>
      </c>
      <c r="F222" s="1" t="str">
        <f ca="1">IFERROR(__xludf.DUMMYFUNCTION("""COMPUTED_VALUE"""),"Wrekin Harriers")</f>
        <v>Wrekin Harriers</v>
      </c>
      <c r="G222" s="1">
        <v>1</v>
      </c>
      <c r="I222" s="2">
        <f ca="1">IFERROR(VLOOKUP($H222, $B222:$F233, 2, FALSE),)</f>
        <v>0</v>
      </c>
      <c r="J222" s="25"/>
      <c r="K222" s="1">
        <f ca="1">IFERROR(VLOOKUP($H222, $B222:$F233, 3, FALSE),)</f>
        <v>0</v>
      </c>
      <c r="L222" s="1">
        <f ca="1">IFERROR(VLOOKUP($H222, $B222:$F233, 4, FALSE),)</f>
        <v>0</v>
      </c>
      <c r="M222" s="1">
        <f ca="1">IFERROR(VLOOKUP($H222, $B222:$F233, 5, FALSE),)</f>
        <v>0</v>
      </c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</row>
    <row r="223" spans="1:29" ht="12.75" x14ac:dyDescent="0.2">
      <c r="A223" s="33" t="str">
        <f ca="1">IFERROR(__xludf.DUMMYFUNCTION("""COMPUTED_VALUE"""),"U17M Shot")</f>
        <v>U17M Shot</v>
      </c>
      <c r="B223" s="1">
        <f ca="1">IFERROR(__xludf.DUMMYFUNCTION("""COMPUTED_VALUE"""),11)</f>
        <v>11</v>
      </c>
      <c r="C223" s="1"/>
      <c r="D223" s="1" t="str">
        <f ca="1">IFERROR(__xludf.DUMMYFUNCTION("""COMPUTED_VALUE"""),"U17")</f>
        <v>U17</v>
      </c>
      <c r="E223" s="1" t="str">
        <f ca="1">IFERROR(__xludf.DUMMYFUNCTION("""COMPUTED_VALUE"""),"M")</f>
        <v>M</v>
      </c>
      <c r="F223" s="1" t="str">
        <f ca="1">IFERROR(__xludf.DUMMYFUNCTION("""COMPUTED_VALUE"""),"Wrekin Harriers")</f>
        <v>Wrekin Harriers</v>
      </c>
      <c r="G223" s="1">
        <v>2</v>
      </c>
      <c r="I223" s="2">
        <f ca="1">IFERROR(VLOOKUP($H223, $B222:$F233, 2, FALSE),)</f>
        <v>0</v>
      </c>
      <c r="J223" s="25"/>
      <c r="K223" s="1">
        <f ca="1">IFERROR(VLOOKUP($H223, $B222:$F233, 3, FALSE),)</f>
        <v>0</v>
      </c>
      <c r="L223" s="1">
        <f ca="1">IFERROR(VLOOKUP($H223, $B222:$F233, 4, FALSE),)</f>
        <v>0</v>
      </c>
      <c r="M223" s="1">
        <f ca="1">IFERROR(VLOOKUP($H223, $B222:$F233, 5, FALSE),)</f>
        <v>0</v>
      </c>
    </row>
    <row r="224" spans="1:29" ht="12.75" x14ac:dyDescent="0.2">
      <c r="A224" s="39" t="str">
        <f ca="1">IFERROR(__xludf.DUMMYFUNCTION("query('2 Oswestry'!A:G, ""select G,B,C,D,E,F where G contains '"" &amp; A220 &amp; ""'"", 0)"),"U17M Shot")</f>
        <v>U17M Shot</v>
      </c>
      <c r="B224" s="1">
        <f ca="1">IFERROR(__xludf.DUMMYFUNCTION("""COMPUTED_VALUE"""),2)</f>
        <v>2</v>
      </c>
      <c r="C224" s="1" t="str">
        <f ca="1">IFERROR(__xludf.DUMMYFUNCTION("""COMPUTED_VALUE"""),"Archie Calloway")</f>
        <v>Archie Calloway</v>
      </c>
      <c r="D224" s="1" t="str">
        <f ca="1">IFERROR(__xludf.DUMMYFUNCTION("""COMPUTED_VALUE"""),"U17")</f>
        <v>U17</v>
      </c>
      <c r="E224" s="1" t="str">
        <f ca="1">IFERROR(__xludf.DUMMYFUNCTION("""COMPUTED_VALUE"""),"M")</f>
        <v>M</v>
      </c>
      <c r="F224" s="1" t="str">
        <f ca="1">IFERROR(__xludf.DUMMYFUNCTION("""COMPUTED_VALUE"""),"Oswestry Olympians")</f>
        <v>Oswestry Olympians</v>
      </c>
      <c r="G224" s="1">
        <v>3</v>
      </c>
      <c r="I224" s="2">
        <f ca="1">IFERROR(VLOOKUP($H224, $B222:$F233, 2, FALSE),)</f>
        <v>0</v>
      </c>
      <c r="J224" s="25"/>
      <c r="K224" s="1">
        <f ca="1">IFERROR(VLOOKUP($H224, $B222:$F233, 3, FALSE),)</f>
        <v>0</v>
      </c>
      <c r="L224" s="1">
        <f ca="1">IFERROR(VLOOKUP($H224, $B222:$F233, 4, FALSE),)</f>
        <v>0</v>
      </c>
      <c r="M224" s="1">
        <f ca="1">IFERROR(VLOOKUP($H224, $B222:$F233, 5, FALSE),)</f>
        <v>0</v>
      </c>
    </row>
    <row r="225" spans="1:29" ht="12.75" x14ac:dyDescent="0.2">
      <c r="A225" s="33" t="str">
        <f ca="1">IFERROR(__xludf.DUMMYFUNCTION("""COMPUTED_VALUE"""),"U17M Shot")</f>
        <v>U17M Shot</v>
      </c>
      <c r="B225" s="1">
        <f ca="1">IFERROR(__xludf.DUMMYFUNCTION("""COMPUTED_VALUE"""),22)</f>
        <v>22</v>
      </c>
      <c r="C225" s="1"/>
      <c r="D225" s="1" t="str">
        <f ca="1">IFERROR(__xludf.DUMMYFUNCTION("""COMPUTED_VALUE"""),"U17")</f>
        <v>U17</v>
      </c>
      <c r="E225" s="1" t="str">
        <f ca="1">IFERROR(__xludf.DUMMYFUNCTION("""COMPUTED_VALUE"""),"M")</f>
        <v>M</v>
      </c>
      <c r="F225" s="1" t="str">
        <f ca="1">IFERROR(__xludf.DUMMYFUNCTION("""COMPUTED_VALUE"""),"Oswestry Olympians")</f>
        <v>Oswestry Olympians</v>
      </c>
      <c r="G225" s="1">
        <v>4</v>
      </c>
      <c r="I225" s="2">
        <f ca="1">IFERROR(VLOOKUP($H225, $B222:$F233, 2, FALSE),)</f>
        <v>0</v>
      </c>
      <c r="J225" s="25"/>
      <c r="K225" s="1">
        <f ca="1">IFERROR(VLOOKUP($H225, $B222:$F233, 3, FALSE),)</f>
        <v>0</v>
      </c>
      <c r="L225" s="1">
        <f ca="1">IFERROR(VLOOKUP($H225, $B222:$F233, 4, FALSE),)</f>
        <v>0</v>
      </c>
      <c r="M225" s="1">
        <f ca="1">IFERROR(VLOOKUP($H225, $B222:$F233, 5, FALSE),)</f>
        <v>0</v>
      </c>
    </row>
    <row r="226" spans="1:29" ht="12.75" x14ac:dyDescent="0.2">
      <c r="A226" s="39" t="str">
        <f ca="1">IFERROR(__xludf.DUMMYFUNCTION("query('3 Shrewsbury'!A:G, ""select G,B,C,D,E,F where G contains '"" &amp; A220 &amp; ""'"", 0)"),"U17M Shot")</f>
        <v>U17M Shot</v>
      </c>
      <c r="B226" s="1">
        <f ca="1">IFERROR(__xludf.DUMMYFUNCTION("""COMPUTED_VALUE"""),3)</f>
        <v>3</v>
      </c>
      <c r="C226" s="1" t="str">
        <f ca="1">IFERROR(__xludf.DUMMYFUNCTION("""COMPUTED_VALUE"""),"Ianto Closs")</f>
        <v>Ianto Closs</v>
      </c>
      <c r="D226" s="1" t="str">
        <f ca="1">IFERROR(__xludf.DUMMYFUNCTION("""COMPUTED_VALUE"""),"U17")</f>
        <v>U17</v>
      </c>
      <c r="E226" s="1" t="str">
        <f ca="1">IFERROR(__xludf.DUMMYFUNCTION("""COMPUTED_VALUE"""),"M")</f>
        <v>M</v>
      </c>
      <c r="F226" s="1" t="str">
        <f ca="1">IFERROR(__xludf.DUMMYFUNCTION("""COMPUTED_VALUE"""),"Shrewsbury AC")</f>
        <v>Shrewsbury AC</v>
      </c>
      <c r="G226" s="1">
        <v>5</v>
      </c>
      <c r="I226" s="2">
        <f ca="1">IFERROR(VLOOKUP($H226, $B222:$F233, 2, FALSE),)</f>
        <v>0</v>
      </c>
      <c r="J226" s="25"/>
      <c r="K226" s="1">
        <f ca="1">IFERROR(VLOOKUP($H226, $B222:$F233, 3, FALSE),)</f>
        <v>0</v>
      </c>
      <c r="L226" s="1">
        <f ca="1">IFERROR(VLOOKUP($H226, $B222:$F233, 4, FALSE),)</f>
        <v>0</v>
      </c>
      <c r="M226" s="1">
        <f ca="1">IFERROR(VLOOKUP($H226, $B222:$F233, 5, FALSE),)</f>
        <v>0</v>
      </c>
    </row>
    <row r="227" spans="1:29" ht="12.75" x14ac:dyDescent="0.2">
      <c r="A227" s="33" t="str">
        <f ca="1">IFERROR(__xludf.DUMMYFUNCTION("""COMPUTED_VALUE"""),"U17M Shot")</f>
        <v>U17M Shot</v>
      </c>
      <c r="B227" s="1">
        <f ca="1">IFERROR(__xludf.DUMMYFUNCTION("""COMPUTED_VALUE"""),33)</f>
        <v>33</v>
      </c>
      <c r="C227" s="1" t="str">
        <f ca="1">IFERROR(__xludf.DUMMYFUNCTION("""COMPUTED_VALUE"""),"Joe Flynn")</f>
        <v>Joe Flynn</v>
      </c>
      <c r="D227" s="1" t="str">
        <f ca="1">IFERROR(__xludf.DUMMYFUNCTION("""COMPUTED_VALUE"""),"U17")</f>
        <v>U17</v>
      </c>
      <c r="E227" s="1" t="str">
        <f ca="1">IFERROR(__xludf.DUMMYFUNCTION("""COMPUTED_VALUE"""),"M")</f>
        <v>M</v>
      </c>
      <c r="F227" s="1" t="str">
        <f ca="1">IFERROR(__xludf.DUMMYFUNCTION("""COMPUTED_VALUE"""),"Shrewsbury AC")</f>
        <v>Shrewsbury AC</v>
      </c>
      <c r="G227" s="1">
        <v>6</v>
      </c>
      <c r="I227" s="2">
        <f ca="1">IFERROR(VLOOKUP($H227, $B222:$F233, 2, FALSE),)</f>
        <v>0</v>
      </c>
      <c r="J227" s="25"/>
      <c r="K227" s="1">
        <f ca="1">IFERROR(VLOOKUP($H227, $B222:$F233, 3, FALSE),)</f>
        <v>0</v>
      </c>
      <c r="L227" s="1">
        <f ca="1">IFERROR(VLOOKUP($H227, $B222:$F233, 4, FALSE),)</f>
        <v>0</v>
      </c>
      <c r="M227" s="1">
        <f ca="1">IFERROR(VLOOKUP($H227, $B222:$F233, 5, FALSE),)</f>
        <v>0</v>
      </c>
    </row>
    <row r="228" spans="1:29" ht="12.75" x14ac:dyDescent="0.2">
      <c r="A228" s="39" t="str">
        <f ca="1">IFERROR(__xludf.DUMMYFUNCTION("query('4 Telford'!A:G, ""select G,B,C,D,E,F where G contains '"" &amp; A220 &amp; ""'"", 0)"),"U17M Shot")</f>
        <v>U17M Shot</v>
      </c>
      <c r="B228" s="1">
        <f ca="1">IFERROR(__xludf.DUMMYFUNCTION("""COMPUTED_VALUE"""),4)</f>
        <v>4</v>
      </c>
      <c r="C228" s="1" t="str">
        <f ca="1">IFERROR(__xludf.DUMMYFUNCTION("""COMPUTED_VALUE"""),"Kornel Rogaczewski")</f>
        <v>Kornel Rogaczewski</v>
      </c>
      <c r="D228" s="1" t="str">
        <f ca="1">IFERROR(__xludf.DUMMYFUNCTION("""COMPUTED_VALUE"""),"U17")</f>
        <v>U17</v>
      </c>
      <c r="E228" s="1" t="str">
        <f ca="1">IFERROR(__xludf.DUMMYFUNCTION("""COMPUTED_VALUE"""),"M")</f>
        <v>M</v>
      </c>
      <c r="F228" s="1" t="str">
        <f ca="1">IFERROR(__xludf.DUMMYFUNCTION("""COMPUTED_VALUE"""),"Telford AC")</f>
        <v>Telford AC</v>
      </c>
      <c r="G228" s="1">
        <v>7</v>
      </c>
      <c r="I228" s="2">
        <f ca="1">IFERROR(VLOOKUP($H228, $B222:$F233, 2, FALSE),)</f>
        <v>0</v>
      </c>
      <c r="J228" s="25"/>
      <c r="K228" s="1">
        <f ca="1">IFERROR(VLOOKUP($H228, $B222:$F233, 3, FALSE),)</f>
        <v>0</v>
      </c>
      <c r="L228" s="1">
        <f ca="1">IFERROR(VLOOKUP($H228, $B222:$F233, 4, FALSE),)</f>
        <v>0</v>
      </c>
      <c r="M228" s="1">
        <f ca="1">IFERROR(VLOOKUP($H228, $B222:$F233, 5, FALSE),)</f>
        <v>0</v>
      </c>
    </row>
    <row r="229" spans="1:29" ht="12.75" x14ac:dyDescent="0.2">
      <c r="A229" s="33" t="str">
        <f ca="1">IFERROR(__xludf.DUMMYFUNCTION("""COMPUTED_VALUE"""),"U17M Shot")</f>
        <v>U17M Shot</v>
      </c>
      <c r="B229" s="1">
        <f ca="1">IFERROR(__xludf.DUMMYFUNCTION("""COMPUTED_VALUE"""),44)</f>
        <v>44</v>
      </c>
      <c r="C229" s="1" t="str">
        <f ca="1">IFERROR(__xludf.DUMMYFUNCTION("""COMPUTED_VALUE"""),"Barnaby Rhodes")</f>
        <v>Barnaby Rhodes</v>
      </c>
      <c r="D229" s="1" t="str">
        <f ca="1">IFERROR(__xludf.DUMMYFUNCTION("""COMPUTED_VALUE"""),"U17")</f>
        <v>U17</v>
      </c>
      <c r="E229" s="1" t="str">
        <f ca="1">IFERROR(__xludf.DUMMYFUNCTION("""COMPUTED_VALUE"""),"M")</f>
        <v>M</v>
      </c>
      <c r="F229" s="1" t="str">
        <f ca="1">IFERROR(__xludf.DUMMYFUNCTION("""COMPUTED_VALUE"""),"Telford AC")</f>
        <v>Telford AC</v>
      </c>
      <c r="G229" s="1">
        <v>8</v>
      </c>
      <c r="I229" s="2">
        <f ca="1">IFERROR(VLOOKUP($H229, $B222:$F233, 2, FALSE),)</f>
        <v>0</v>
      </c>
      <c r="J229" s="25"/>
      <c r="K229" s="1">
        <f ca="1">IFERROR(VLOOKUP($H229, $B222:$F233, 3, FALSE),)</f>
        <v>0</v>
      </c>
      <c r="L229" s="1">
        <f ca="1">IFERROR(VLOOKUP($H229, $B222:$F233, 4, FALSE),)</f>
        <v>0</v>
      </c>
      <c r="M229" s="1">
        <f ca="1">IFERROR(VLOOKUP($H229, $B222:$F233, 5, FALSE),)</f>
        <v>0</v>
      </c>
    </row>
    <row r="230" spans="1:29" ht="12.75" x14ac:dyDescent="0.2">
      <c r="A230" s="39" t="str">
        <f ca="1">IFERROR(__xludf.DUMMYFUNCTION("query('5 Wenlock'!A:G, ""select G,B,C,D,E,F where G contains '"" &amp; A220 &amp; ""'"", 0)"),"U17M Shot")</f>
        <v>U17M Shot</v>
      </c>
      <c r="B230" s="1">
        <f ca="1">IFERROR(__xludf.DUMMYFUNCTION("""COMPUTED_VALUE"""),5)</f>
        <v>5</v>
      </c>
      <c r="C230" s="1"/>
      <c r="D230" s="1" t="str">
        <f ca="1">IFERROR(__xludf.DUMMYFUNCTION("""COMPUTED_VALUE"""),"U17")</f>
        <v>U17</v>
      </c>
      <c r="E230" s="1" t="str">
        <f ca="1">IFERROR(__xludf.DUMMYFUNCTION("""COMPUTED_VALUE"""),"M")</f>
        <v>M</v>
      </c>
      <c r="F230" s="1" t="str">
        <f ca="1">IFERROR(__xludf.DUMMYFUNCTION("""COMPUTED_VALUE"""),"Wenlock Olympians")</f>
        <v>Wenlock Olympians</v>
      </c>
      <c r="G230" s="1">
        <v>9</v>
      </c>
      <c r="I230" s="2">
        <f ca="1">IFERROR(VLOOKUP($H230, $B222:$F233, 2, FALSE),)</f>
        <v>0</v>
      </c>
      <c r="J230" s="25"/>
      <c r="K230" s="1">
        <f ca="1">IFERROR(VLOOKUP($H230, $B222:$F233, 3, FALSE),)</f>
        <v>0</v>
      </c>
      <c r="L230" s="1">
        <f ca="1">IFERROR(VLOOKUP($H230, $B222:$F233, 4, FALSE),)</f>
        <v>0</v>
      </c>
      <c r="M230" s="1">
        <f ca="1">IFERROR(VLOOKUP($H230, $B222:$F233, 5, FALSE),)</f>
        <v>0</v>
      </c>
    </row>
    <row r="231" spans="1:29" ht="12.75" x14ac:dyDescent="0.2">
      <c r="A231" s="33" t="str">
        <f ca="1">IFERROR(__xludf.DUMMYFUNCTION("""COMPUTED_VALUE"""),"U17M Shot")</f>
        <v>U17M Shot</v>
      </c>
      <c r="B231" s="1">
        <f ca="1">IFERROR(__xludf.DUMMYFUNCTION("""COMPUTED_VALUE"""),55)</f>
        <v>55</v>
      </c>
      <c r="C231" s="1"/>
      <c r="D231" s="1" t="str">
        <f ca="1">IFERROR(__xludf.DUMMYFUNCTION("""COMPUTED_VALUE"""),"U17")</f>
        <v>U17</v>
      </c>
      <c r="E231" s="1" t="str">
        <f ca="1">IFERROR(__xludf.DUMMYFUNCTION("""COMPUTED_VALUE"""),"M")</f>
        <v>M</v>
      </c>
      <c r="F231" s="1" t="str">
        <f ca="1">IFERROR(__xludf.DUMMYFUNCTION("""COMPUTED_VALUE"""),"Wenlock Olympians")</f>
        <v>Wenlock Olympians</v>
      </c>
      <c r="G231" s="1">
        <v>10</v>
      </c>
      <c r="I231" s="2">
        <f ca="1">IFERROR(VLOOKUP($H231, $B222:$F233, 2, FALSE),)</f>
        <v>0</v>
      </c>
      <c r="J231" s="25"/>
      <c r="K231" s="1">
        <f ca="1">IFERROR(VLOOKUP($H231, $B222:$F233, 3, FALSE),)</f>
        <v>0</v>
      </c>
      <c r="L231" s="1">
        <f ca="1">IFERROR(VLOOKUP($H231, $B222:$F233, 4, FALSE),)</f>
        <v>0</v>
      </c>
      <c r="M231" s="1">
        <f ca="1">IFERROR(VLOOKUP($H231, $B222:$F233, 5, FALSE),)</f>
        <v>0</v>
      </c>
    </row>
    <row r="232" spans="1:29" ht="12.75" x14ac:dyDescent="0.2">
      <c r="A232" s="39" t="str">
        <f ca="1">IFERROR(__xludf.DUMMYFUNCTION("query('6 Maldwyn'!A:G, ""select G,B,C,D,E,F where G contains '"" &amp; A220 &amp; ""'"", 0)"),"U17M Shot")</f>
        <v>U17M Shot</v>
      </c>
      <c r="B232" s="1">
        <f ca="1">IFERROR(__xludf.DUMMYFUNCTION("""COMPUTED_VALUE"""),6)</f>
        <v>6</v>
      </c>
      <c r="C232" s="1"/>
      <c r="D232" s="1" t="str">
        <f ca="1">IFERROR(__xludf.DUMMYFUNCTION("""COMPUTED_VALUE"""),"U17")</f>
        <v>U17</v>
      </c>
      <c r="E232" s="1" t="str">
        <f ca="1">IFERROR(__xludf.DUMMYFUNCTION("""COMPUTED_VALUE"""),"M")</f>
        <v>M</v>
      </c>
      <c r="F232" s="1" t="str">
        <f ca="1">IFERROR(__xludf.DUMMYFUNCTION("""COMPUTED_VALUE"""),"Maldwyn Harriers")</f>
        <v>Maldwyn Harriers</v>
      </c>
      <c r="G232" s="1">
        <v>11</v>
      </c>
      <c r="I232" s="2">
        <f ca="1">IFERROR(VLOOKUP($H232, $B222:$F233, 2, FALSE),)</f>
        <v>0</v>
      </c>
      <c r="J232" s="25"/>
      <c r="K232" s="1">
        <f ca="1">IFERROR(VLOOKUP($H232, $B222:$F233, 3, FALSE),)</f>
        <v>0</v>
      </c>
      <c r="L232" s="1">
        <f ca="1">IFERROR(VLOOKUP($H232, $B222:$F233, 4, FALSE),)</f>
        <v>0</v>
      </c>
      <c r="M232" s="1">
        <f ca="1">IFERROR(VLOOKUP($H232, $B222:$F233, 5, FALSE),)</f>
        <v>0</v>
      </c>
    </row>
    <row r="233" spans="1:29" ht="12.75" x14ac:dyDescent="0.2">
      <c r="A233" s="33" t="str">
        <f ca="1">IFERROR(__xludf.DUMMYFUNCTION("""COMPUTED_VALUE"""),"U17M Shot")</f>
        <v>U17M Shot</v>
      </c>
      <c r="B233" s="1">
        <f ca="1">IFERROR(__xludf.DUMMYFUNCTION("""COMPUTED_VALUE"""),66)</f>
        <v>66</v>
      </c>
      <c r="C233" s="1"/>
      <c r="D233" s="1" t="str">
        <f ca="1">IFERROR(__xludf.DUMMYFUNCTION("""COMPUTED_VALUE"""),"U17")</f>
        <v>U17</v>
      </c>
      <c r="E233" s="1" t="str">
        <f ca="1">IFERROR(__xludf.DUMMYFUNCTION("""COMPUTED_VALUE"""),"M")</f>
        <v>M</v>
      </c>
      <c r="F233" s="1" t="str">
        <f ca="1">IFERROR(__xludf.DUMMYFUNCTION("""COMPUTED_VALUE"""),"Maldwyn Harriers")</f>
        <v>Maldwyn Harriers</v>
      </c>
      <c r="G233" s="1">
        <v>12</v>
      </c>
      <c r="I233" s="2">
        <f ca="1">IFERROR(VLOOKUP($H233, $B222:$F233, 2, FALSE),)</f>
        <v>0</v>
      </c>
      <c r="J233" s="25"/>
      <c r="K233" s="1">
        <f ca="1">IFERROR(VLOOKUP($H233, $B222:$F233, 3, FALSE),)</f>
        <v>0</v>
      </c>
      <c r="L233" s="1">
        <f ca="1">IFERROR(VLOOKUP($H233, $B222:$F233, 4, FALSE),)</f>
        <v>0</v>
      </c>
      <c r="M233" s="1">
        <f ca="1">IFERROR(VLOOKUP($H233, $B222:$F233, 5, FALSE),)</f>
        <v>0</v>
      </c>
    </row>
    <row r="234" spans="1:29" ht="12.75" x14ac:dyDescent="0.2">
      <c r="A234" s="33"/>
      <c r="B234" s="32"/>
      <c r="C234" s="32"/>
      <c r="D234" s="32"/>
      <c r="E234" s="32"/>
      <c r="F234" s="32"/>
      <c r="G234" s="32"/>
      <c r="H234" s="33"/>
      <c r="I234" s="34"/>
      <c r="J234" s="35"/>
      <c r="K234" s="33"/>
      <c r="L234" s="33"/>
      <c r="M234" s="33"/>
      <c r="N234" s="33"/>
    </row>
    <row r="235" spans="1:29" ht="12.75" x14ac:dyDescent="0.2">
      <c r="A235" s="2" t="e">
        <f>Results!#REF!</f>
        <v>#REF!</v>
      </c>
      <c r="B235" s="2"/>
      <c r="C235" s="2"/>
      <c r="D235" s="2"/>
      <c r="E235" s="2"/>
      <c r="F235" s="2"/>
      <c r="G235" s="2" t="e">
        <f>A235</f>
        <v>#REF!</v>
      </c>
      <c r="H235" s="2" t="s">
        <v>233</v>
      </c>
      <c r="I235" s="2" t="s">
        <v>242</v>
      </c>
      <c r="J235" s="2" t="e">
        <f>#REF!</f>
        <v>#REF!</v>
      </c>
      <c r="K235" s="2"/>
      <c r="L235" s="2"/>
      <c r="M235" s="2" t="e">
        <f>G235</f>
        <v>#REF!</v>
      </c>
      <c r="N235" s="2"/>
    </row>
    <row r="236" spans="1:29" ht="17.25" x14ac:dyDescent="0.4">
      <c r="A236" s="38" t="str">
        <f ca="1">IFERROR(__xludf.DUMMYFUNCTION("query('1 Wrekin'!A:G, ""select G,B,C,D,E,F where G contains '"" &amp; A235 &amp; ""'"", 1)"),"")</f>
        <v/>
      </c>
      <c r="B236" s="2" t="str">
        <f ca="1">IFERROR(__xludf.DUMMYFUNCTION("""COMPUTED_VALUE"""),"Number")</f>
        <v>Number</v>
      </c>
      <c r="C236" s="2" t="str">
        <f ca="1">IFERROR(__xludf.DUMMYFUNCTION("""COMPUTED_VALUE"""),"Full Name")</f>
        <v>Full Name</v>
      </c>
      <c r="D236" s="2" t="str">
        <f ca="1">IFERROR(__xludf.DUMMYFUNCTION("""COMPUTED_VALUE"""),"Age Group")</f>
        <v>Age Group</v>
      </c>
      <c r="E236" s="2" t="str">
        <f ca="1">IFERROR(__xludf.DUMMYFUNCTION("""COMPUTED_VALUE"""),"Gender")</f>
        <v>Gender</v>
      </c>
      <c r="F236" s="2" t="str">
        <f ca="1">IFERROR(__xludf.DUMMYFUNCTION("""COMPUTED_VALUE"""),"Club")</f>
        <v>Club</v>
      </c>
      <c r="G236" s="2" t="s">
        <v>243</v>
      </c>
      <c r="H236" s="2" t="s">
        <v>41</v>
      </c>
      <c r="I236" s="2" t="s">
        <v>231</v>
      </c>
      <c r="J236" s="25" t="s">
        <v>244</v>
      </c>
      <c r="K236" s="2" t="s">
        <v>232</v>
      </c>
      <c r="L236" s="2" t="s">
        <v>44</v>
      </c>
      <c r="M236" s="2" t="s">
        <v>45</v>
      </c>
      <c r="N236" s="2" t="s">
        <v>234</v>
      </c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</row>
    <row r="237" spans="1:29" ht="12.75" x14ac:dyDescent="0.2">
      <c r="A237" s="33" t="str">
        <f ca="1">IFERROR(__xludf.DUMMYFUNCTION("""COMPUTED_VALUE"""),"U13G Shot")</f>
        <v>U13G Shot</v>
      </c>
      <c r="B237" s="1">
        <f ca="1">IFERROR(__xludf.DUMMYFUNCTION("""COMPUTED_VALUE"""),1)</f>
        <v>1</v>
      </c>
      <c r="C237" s="1" t="str">
        <f ca="1">IFERROR(__xludf.DUMMYFUNCTION("""COMPUTED_VALUE"""),"Emily Bird ")</f>
        <v xml:space="preserve">Emily Bird </v>
      </c>
      <c r="D237" s="1" t="str">
        <f ca="1">IFERROR(__xludf.DUMMYFUNCTION("""COMPUTED_VALUE"""),"U13")</f>
        <v>U13</v>
      </c>
      <c r="E237" s="1" t="str">
        <f ca="1">IFERROR(__xludf.DUMMYFUNCTION("""COMPUTED_VALUE"""),"G")</f>
        <v>G</v>
      </c>
      <c r="F237" s="1" t="str">
        <f ca="1">IFERROR(__xludf.DUMMYFUNCTION("""COMPUTED_VALUE"""),"Wrekin Harriers")</f>
        <v>Wrekin Harriers</v>
      </c>
      <c r="G237" s="1">
        <v>1</v>
      </c>
      <c r="I237" s="2">
        <f ca="1">IFERROR(VLOOKUP($H237, $B237:$F248, 2, FALSE),)</f>
        <v>0</v>
      </c>
      <c r="J237" s="25"/>
      <c r="K237" s="1">
        <f ca="1">IFERROR(VLOOKUP($H237, $B237:$F248, 3, FALSE),)</f>
        <v>0</v>
      </c>
      <c r="L237" s="1">
        <f ca="1">IFERROR(VLOOKUP($H237, $B237:$F248, 4, FALSE),)</f>
        <v>0</v>
      </c>
      <c r="M237" s="1">
        <f ca="1">IFERROR(VLOOKUP($H237, $B237:$F248, 5, FALSE),)</f>
        <v>0</v>
      </c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</row>
    <row r="238" spans="1:29" ht="12.75" x14ac:dyDescent="0.2">
      <c r="A238" s="33" t="str">
        <f ca="1">IFERROR(__xludf.DUMMYFUNCTION("""COMPUTED_VALUE"""),"U13G Shot")</f>
        <v>U13G Shot</v>
      </c>
      <c r="B238" s="1">
        <f ca="1">IFERROR(__xludf.DUMMYFUNCTION("""COMPUTED_VALUE"""),11)</f>
        <v>11</v>
      </c>
      <c r="C238" s="1" t="str">
        <f ca="1">IFERROR(__xludf.DUMMYFUNCTION("""COMPUTED_VALUE"""),"Summer Hesbrook")</f>
        <v>Summer Hesbrook</v>
      </c>
      <c r="D238" s="1" t="str">
        <f ca="1">IFERROR(__xludf.DUMMYFUNCTION("""COMPUTED_VALUE"""),"U13")</f>
        <v>U13</v>
      </c>
      <c r="E238" s="1" t="str">
        <f ca="1">IFERROR(__xludf.DUMMYFUNCTION("""COMPUTED_VALUE"""),"G")</f>
        <v>G</v>
      </c>
      <c r="F238" s="1" t="str">
        <f ca="1">IFERROR(__xludf.DUMMYFUNCTION("""COMPUTED_VALUE"""),"Wrekin Harriers")</f>
        <v>Wrekin Harriers</v>
      </c>
      <c r="G238" s="1">
        <v>2</v>
      </c>
      <c r="I238" s="2">
        <f ca="1">IFERROR(VLOOKUP($H238, $B237:$F248, 2, FALSE),)</f>
        <v>0</v>
      </c>
      <c r="J238" s="25"/>
      <c r="K238" s="1">
        <f ca="1">IFERROR(VLOOKUP($H238, $B237:$F248, 3, FALSE),)</f>
        <v>0</v>
      </c>
      <c r="L238" s="1">
        <f ca="1">IFERROR(VLOOKUP($H238, $B237:$F248, 4, FALSE),)</f>
        <v>0</v>
      </c>
      <c r="M238" s="1">
        <f ca="1">IFERROR(VLOOKUP($H238, $B237:$F248, 5, FALSE),)</f>
        <v>0</v>
      </c>
    </row>
    <row r="239" spans="1:29" ht="12.75" x14ac:dyDescent="0.2">
      <c r="A239" s="39" t="str">
        <f ca="1">IFERROR(__xludf.DUMMYFUNCTION("query('2 Oswestry'!A:G, ""select G,B,C,D,E,F where G contains '"" &amp; A235 &amp; ""'"", 0)"),"U13G Shot")</f>
        <v>U13G Shot</v>
      </c>
      <c r="B239" s="1">
        <f ca="1">IFERROR(__xludf.DUMMYFUNCTION("""COMPUTED_VALUE"""),2)</f>
        <v>2</v>
      </c>
      <c r="C239" s="1" t="str">
        <f ca="1">IFERROR(__xludf.DUMMYFUNCTION("""COMPUTED_VALUE"""),"Gabriella inglis-dodnes")</f>
        <v>Gabriella inglis-dodnes</v>
      </c>
      <c r="D239" s="1" t="str">
        <f ca="1">IFERROR(__xludf.DUMMYFUNCTION("""COMPUTED_VALUE"""),"U13")</f>
        <v>U13</v>
      </c>
      <c r="E239" s="1" t="str">
        <f ca="1">IFERROR(__xludf.DUMMYFUNCTION("""COMPUTED_VALUE"""),"G")</f>
        <v>G</v>
      </c>
      <c r="F239" s="1" t="str">
        <f ca="1">IFERROR(__xludf.DUMMYFUNCTION("""COMPUTED_VALUE"""),"Oswestry Olympians")</f>
        <v>Oswestry Olympians</v>
      </c>
      <c r="G239" s="1">
        <v>3</v>
      </c>
      <c r="I239" s="2">
        <f ca="1">IFERROR(VLOOKUP($H239, $B237:$F248, 2, FALSE),)</f>
        <v>0</v>
      </c>
      <c r="J239" s="25"/>
      <c r="K239" s="1">
        <f ca="1">IFERROR(VLOOKUP($H239, $B237:$F248, 3, FALSE),)</f>
        <v>0</v>
      </c>
      <c r="L239" s="1">
        <f ca="1">IFERROR(VLOOKUP($H239, $B237:$F248, 4, FALSE),)</f>
        <v>0</v>
      </c>
      <c r="M239" s="1">
        <f ca="1">IFERROR(VLOOKUP($H239, $B237:$F248, 5, FALSE),)</f>
        <v>0</v>
      </c>
    </row>
    <row r="240" spans="1:29" ht="12.75" x14ac:dyDescent="0.2">
      <c r="A240" s="33" t="str">
        <f ca="1">IFERROR(__xludf.DUMMYFUNCTION("""COMPUTED_VALUE"""),"U13G Shot")</f>
        <v>U13G Shot</v>
      </c>
      <c r="B240" s="1">
        <f ca="1">IFERROR(__xludf.DUMMYFUNCTION("""COMPUTED_VALUE"""),22)</f>
        <v>22</v>
      </c>
      <c r="C240" s="1" t="str">
        <f ca="1">IFERROR(__xludf.DUMMYFUNCTION("""COMPUTED_VALUE"""),"Evie Baillie")</f>
        <v>Evie Baillie</v>
      </c>
      <c r="D240" s="1" t="str">
        <f ca="1">IFERROR(__xludf.DUMMYFUNCTION("""COMPUTED_VALUE"""),"U13")</f>
        <v>U13</v>
      </c>
      <c r="E240" s="1" t="str">
        <f ca="1">IFERROR(__xludf.DUMMYFUNCTION("""COMPUTED_VALUE"""),"G")</f>
        <v>G</v>
      </c>
      <c r="F240" s="1" t="str">
        <f ca="1">IFERROR(__xludf.DUMMYFUNCTION("""COMPUTED_VALUE"""),"Oswestry Olympians")</f>
        <v>Oswestry Olympians</v>
      </c>
      <c r="G240" s="1">
        <v>4</v>
      </c>
      <c r="I240" s="2">
        <f ca="1">IFERROR(VLOOKUP($H240, $B237:$F248, 2, FALSE),)</f>
        <v>0</v>
      </c>
      <c r="J240" s="25"/>
      <c r="K240" s="1">
        <f ca="1">IFERROR(VLOOKUP($H240, $B237:$F248, 3, FALSE),)</f>
        <v>0</v>
      </c>
      <c r="L240" s="1">
        <f ca="1">IFERROR(VLOOKUP($H240, $B237:$F248, 4, FALSE),)</f>
        <v>0</v>
      </c>
      <c r="M240" s="1">
        <f ca="1">IFERROR(VLOOKUP($H240, $B237:$F248, 5, FALSE),)</f>
        <v>0</v>
      </c>
    </row>
    <row r="241" spans="1:29" ht="12.75" x14ac:dyDescent="0.2">
      <c r="A241" s="39" t="str">
        <f ca="1">IFERROR(__xludf.DUMMYFUNCTION("query('3 Shrewsbury'!A:G, ""select G,B,C,D,E,F where G contains '"" &amp; A235 &amp; ""'"", 0)"),"U13G Shot")</f>
        <v>U13G Shot</v>
      </c>
      <c r="B241" s="1">
        <f ca="1">IFERROR(__xludf.DUMMYFUNCTION("""COMPUTED_VALUE"""),3)</f>
        <v>3</v>
      </c>
      <c r="C241" s="1" t="str">
        <f ca="1">IFERROR(__xludf.DUMMYFUNCTION("""COMPUTED_VALUE"""),"Ellie Robinson")</f>
        <v>Ellie Robinson</v>
      </c>
      <c r="D241" s="1" t="str">
        <f ca="1">IFERROR(__xludf.DUMMYFUNCTION("""COMPUTED_VALUE"""),"U13")</f>
        <v>U13</v>
      </c>
      <c r="E241" s="1" t="str">
        <f ca="1">IFERROR(__xludf.DUMMYFUNCTION("""COMPUTED_VALUE"""),"G")</f>
        <v>G</v>
      </c>
      <c r="F241" s="1" t="str">
        <f ca="1">IFERROR(__xludf.DUMMYFUNCTION("""COMPUTED_VALUE"""),"Shrewsbury AC")</f>
        <v>Shrewsbury AC</v>
      </c>
      <c r="G241" s="1">
        <v>5</v>
      </c>
      <c r="I241" s="2">
        <f ca="1">IFERROR(VLOOKUP($H241, $B237:$F248, 2, FALSE),)</f>
        <v>0</v>
      </c>
      <c r="J241" s="25"/>
      <c r="K241" s="1">
        <f ca="1">IFERROR(VLOOKUP($H241, $B237:$F248, 3, FALSE),)</f>
        <v>0</v>
      </c>
      <c r="L241" s="1">
        <f ca="1">IFERROR(VLOOKUP($H241, $B237:$F248, 4, FALSE),)</f>
        <v>0</v>
      </c>
      <c r="M241" s="1">
        <f ca="1">IFERROR(VLOOKUP($H241, $B237:$F248, 5, FALSE),)</f>
        <v>0</v>
      </c>
    </row>
    <row r="242" spans="1:29" ht="12.75" x14ac:dyDescent="0.2">
      <c r="A242" s="33" t="str">
        <f ca="1">IFERROR(__xludf.DUMMYFUNCTION("""COMPUTED_VALUE"""),"U13G Shot")</f>
        <v>U13G Shot</v>
      </c>
      <c r="B242" s="1">
        <f ca="1">IFERROR(__xludf.DUMMYFUNCTION("""COMPUTED_VALUE"""),33)</f>
        <v>33</v>
      </c>
      <c r="C242" s="1" t="str">
        <f ca="1">IFERROR(__xludf.DUMMYFUNCTION("""COMPUTED_VALUE"""),"Elin White")</f>
        <v>Elin White</v>
      </c>
      <c r="D242" s="1" t="str">
        <f ca="1">IFERROR(__xludf.DUMMYFUNCTION("""COMPUTED_VALUE"""),"U13")</f>
        <v>U13</v>
      </c>
      <c r="E242" s="1" t="str">
        <f ca="1">IFERROR(__xludf.DUMMYFUNCTION("""COMPUTED_VALUE"""),"G")</f>
        <v>G</v>
      </c>
      <c r="F242" s="1" t="str">
        <f ca="1">IFERROR(__xludf.DUMMYFUNCTION("""COMPUTED_VALUE"""),"Shrewsbury AC")</f>
        <v>Shrewsbury AC</v>
      </c>
      <c r="G242" s="1">
        <v>6</v>
      </c>
      <c r="I242" s="2">
        <f ca="1">IFERROR(VLOOKUP($H242, $B237:$F248, 2, FALSE),)</f>
        <v>0</v>
      </c>
      <c r="J242" s="25"/>
      <c r="K242" s="1">
        <f ca="1">IFERROR(VLOOKUP($H242, $B237:$F248, 3, FALSE),)</f>
        <v>0</v>
      </c>
      <c r="L242" s="1">
        <f ca="1">IFERROR(VLOOKUP($H242, $B237:$F248, 4, FALSE),)</f>
        <v>0</v>
      </c>
      <c r="M242" s="1">
        <f ca="1">IFERROR(VLOOKUP($H242, $B237:$F248, 5, FALSE),)</f>
        <v>0</v>
      </c>
    </row>
    <row r="243" spans="1:29" ht="12.75" x14ac:dyDescent="0.2">
      <c r="A243" s="39" t="str">
        <f ca="1">IFERROR(__xludf.DUMMYFUNCTION("query('4 Telford'!A:G, ""select G,B,C,D,E,F where G contains '"" &amp; A235 &amp; ""'"", 0)"),"U13G Shot")</f>
        <v>U13G Shot</v>
      </c>
      <c r="B243" s="1">
        <f ca="1">IFERROR(__xludf.DUMMYFUNCTION("""COMPUTED_VALUE"""),4)</f>
        <v>4</v>
      </c>
      <c r="C243" s="1" t="str">
        <f ca="1">IFERROR(__xludf.DUMMYFUNCTION("""COMPUTED_VALUE"""),"Maja Rogaczewska")</f>
        <v>Maja Rogaczewska</v>
      </c>
      <c r="D243" s="1" t="str">
        <f ca="1">IFERROR(__xludf.DUMMYFUNCTION("""COMPUTED_VALUE"""),"U13")</f>
        <v>U13</v>
      </c>
      <c r="E243" s="1" t="str">
        <f ca="1">IFERROR(__xludf.DUMMYFUNCTION("""COMPUTED_VALUE"""),"G")</f>
        <v>G</v>
      </c>
      <c r="F243" s="1" t="str">
        <f ca="1">IFERROR(__xludf.DUMMYFUNCTION("""COMPUTED_VALUE"""),"Telford AC")</f>
        <v>Telford AC</v>
      </c>
      <c r="G243" s="1">
        <v>7</v>
      </c>
      <c r="I243" s="2">
        <f ca="1">IFERROR(VLOOKUP($H243, $B237:$F248, 2, FALSE),)</f>
        <v>0</v>
      </c>
      <c r="J243" s="25"/>
      <c r="K243" s="1">
        <f ca="1">IFERROR(VLOOKUP($H243, $B237:$F248, 3, FALSE),)</f>
        <v>0</v>
      </c>
      <c r="L243" s="1">
        <f ca="1">IFERROR(VLOOKUP($H243, $B237:$F248, 4, FALSE),)</f>
        <v>0</v>
      </c>
      <c r="M243" s="1">
        <f ca="1">IFERROR(VLOOKUP($H243, $B237:$F248, 5, FALSE),)</f>
        <v>0</v>
      </c>
    </row>
    <row r="244" spans="1:29" ht="12.75" x14ac:dyDescent="0.2">
      <c r="A244" s="33" t="str">
        <f ca="1">IFERROR(__xludf.DUMMYFUNCTION("""COMPUTED_VALUE"""),"U13G Shot")</f>
        <v>U13G Shot</v>
      </c>
      <c r="B244" s="1">
        <f ca="1">IFERROR(__xludf.DUMMYFUNCTION("""COMPUTED_VALUE"""),44)</f>
        <v>44</v>
      </c>
      <c r="C244" s="1" t="str">
        <f ca="1">IFERROR(__xludf.DUMMYFUNCTION("""COMPUTED_VALUE"""),"Aeryn Atkinson")</f>
        <v>Aeryn Atkinson</v>
      </c>
      <c r="D244" s="1" t="str">
        <f ca="1">IFERROR(__xludf.DUMMYFUNCTION("""COMPUTED_VALUE"""),"U13")</f>
        <v>U13</v>
      </c>
      <c r="E244" s="1" t="str">
        <f ca="1">IFERROR(__xludf.DUMMYFUNCTION("""COMPUTED_VALUE"""),"G")</f>
        <v>G</v>
      </c>
      <c r="F244" s="1" t="str">
        <f ca="1">IFERROR(__xludf.DUMMYFUNCTION("""COMPUTED_VALUE"""),"Telford AC")</f>
        <v>Telford AC</v>
      </c>
      <c r="G244" s="1">
        <v>8</v>
      </c>
      <c r="I244" s="2">
        <f ca="1">IFERROR(VLOOKUP($H244, $B237:$F248, 2, FALSE),)</f>
        <v>0</v>
      </c>
      <c r="J244" s="25"/>
      <c r="K244" s="1">
        <f ca="1">IFERROR(VLOOKUP($H244, $B237:$F248, 3, FALSE),)</f>
        <v>0</v>
      </c>
      <c r="L244" s="1">
        <f ca="1">IFERROR(VLOOKUP($H244, $B237:$F248, 4, FALSE),)</f>
        <v>0</v>
      </c>
      <c r="M244" s="1">
        <f ca="1">IFERROR(VLOOKUP($H244, $B237:$F248, 5, FALSE),)</f>
        <v>0</v>
      </c>
    </row>
    <row r="245" spans="1:29" ht="12.75" x14ac:dyDescent="0.2">
      <c r="A245" s="39" t="str">
        <f ca="1">IFERROR(__xludf.DUMMYFUNCTION("query('5 Wenlock'!A:G, ""select G,B,C,D,E,F where G contains '"" &amp; A235 &amp; ""'"", 0)"),"U13G Shot")</f>
        <v>U13G Shot</v>
      </c>
      <c r="B245" s="1">
        <f ca="1">IFERROR(__xludf.DUMMYFUNCTION("""COMPUTED_VALUE"""),5)</f>
        <v>5</v>
      </c>
      <c r="C245" s="1" t="str">
        <f ca="1">IFERROR(__xludf.DUMMYFUNCTION("""COMPUTED_VALUE"""),"Eabha Munslow")</f>
        <v>Eabha Munslow</v>
      </c>
      <c r="D245" s="1" t="str">
        <f ca="1">IFERROR(__xludf.DUMMYFUNCTION("""COMPUTED_VALUE"""),"U13")</f>
        <v>U13</v>
      </c>
      <c r="E245" s="1" t="str">
        <f ca="1">IFERROR(__xludf.DUMMYFUNCTION("""COMPUTED_VALUE"""),"G")</f>
        <v>G</v>
      </c>
      <c r="F245" s="1" t="str">
        <f ca="1">IFERROR(__xludf.DUMMYFUNCTION("""COMPUTED_VALUE"""),"Wenlock Olympians")</f>
        <v>Wenlock Olympians</v>
      </c>
      <c r="G245" s="1">
        <v>9</v>
      </c>
      <c r="I245" s="2">
        <f ca="1">IFERROR(VLOOKUP($H245, $B237:$F248, 2, FALSE),)</f>
        <v>0</v>
      </c>
      <c r="J245" s="25"/>
      <c r="K245" s="1">
        <f ca="1">IFERROR(VLOOKUP($H245, $B237:$F248, 3, FALSE),)</f>
        <v>0</v>
      </c>
      <c r="L245" s="1">
        <f ca="1">IFERROR(VLOOKUP($H245, $B237:$F248, 4, FALSE),)</f>
        <v>0</v>
      </c>
      <c r="M245" s="1">
        <f ca="1">IFERROR(VLOOKUP($H245, $B237:$F248, 5, FALSE),)</f>
        <v>0</v>
      </c>
    </row>
    <row r="246" spans="1:29" ht="12.75" x14ac:dyDescent="0.2">
      <c r="A246" s="33" t="str">
        <f ca="1">IFERROR(__xludf.DUMMYFUNCTION("""COMPUTED_VALUE"""),"U13G Shot")</f>
        <v>U13G Shot</v>
      </c>
      <c r="B246" s="1">
        <f ca="1">IFERROR(__xludf.DUMMYFUNCTION("""COMPUTED_VALUE"""),55)</f>
        <v>55</v>
      </c>
      <c r="C246" s="1" t="str">
        <f ca="1">IFERROR(__xludf.DUMMYFUNCTION("""COMPUTED_VALUE"""),"Grace Buckley")</f>
        <v>Grace Buckley</v>
      </c>
      <c r="D246" s="1" t="str">
        <f ca="1">IFERROR(__xludf.DUMMYFUNCTION("""COMPUTED_VALUE"""),"U13")</f>
        <v>U13</v>
      </c>
      <c r="E246" s="1" t="str">
        <f ca="1">IFERROR(__xludf.DUMMYFUNCTION("""COMPUTED_VALUE"""),"G")</f>
        <v>G</v>
      </c>
      <c r="F246" s="1" t="str">
        <f ca="1">IFERROR(__xludf.DUMMYFUNCTION("""COMPUTED_VALUE"""),"Wenlock Olympians")</f>
        <v>Wenlock Olympians</v>
      </c>
      <c r="G246" s="1">
        <v>10</v>
      </c>
      <c r="I246" s="2">
        <f ca="1">IFERROR(VLOOKUP($H246, $B237:$F248, 2, FALSE),)</f>
        <v>0</v>
      </c>
      <c r="J246" s="25"/>
      <c r="K246" s="1">
        <f ca="1">IFERROR(VLOOKUP($H246, $B237:$F248, 3, FALSE),)</f>
        <v>0</v>
      </c>
      <c r="L246" s="1">
        <f ca="1">IFERROR(VLOOKUP($H246, $B237:$F248, 4, FALSE),)</f>
        <v>0</v>
      </c>
      <c r="M246" s="1">
        <f ca="1">IFERROR(VLOOKUP($H246, $B237:$F248, 5, FALSE),)</f>
        <v>0</v>
      </c>
    </row>
    <row r="247" spans="1:29" ht="12.75" x14ac:dyDescent="0.2">
      <c r="A247" s="39" t="str">
        <f ca="1">IFERROR(__xludf.DUMMYFUNCTION("query('6 Maldwyn'!A:G, ""select G,B,C,D,E,F where G contains '"" &amp; A235 &amp; ""'"", 0)"),"U13G Shot")</f>
        <v>U13G Shot</v>
      </c>
      <c r="B247" s="1">
        <f ca="1">IFERROR(__xludf.DUMMYFUNCTION("""COMPUTED_VALUE"""),6)</f>
        <v>6</v>
      </c>
      <c r="C247" s="1"/>
      <c r="D247" s="1" t="str">
        <f ca="1">IFERROR(__xludf.DUMMYFUNCTION("""COMPUTED_VALUE"""),"U13")</f>
        <v>U13</v>
      </c>
      <c r="E247" s="1" t="str">
        <f ca="1">IFERROR(__xludf.DUMMYFUNCTION("""COMPUTED_VALUE"""),"G")</f>
        <v>G</v>
      </c>
      <c r="F247" s="1" t="str">
        <f ca="1">IFERROR(__xludf.DUMMYFUNCTION("""COMPUTED_VALUE"""),"Maldwyn Harriers")</f>
        <v>Maldwyn Harriers</v>
      </c>
      <c r="G247" s="1">
        <v>11</v>
      </c>
      <c r="I247" s="2">
        <f ca="1">IFERROR(VLOOKUP($H247, $B237:$F248, 2, FALSE),)</f>
        <v>0</v>
      </c>
      <c r="J247" s="25"/>
      <c r="K247" s="1">
        <f ca="1">IFERROR(VLOOKUP($H247, $B237:$F248, 3, FALSE),)</f>
        <v>0</v>
      </c>
      <c r="L247" s="1">
        <f ca="1">IFERROR(VLOOKUP($H247, $B237:$F248, 4, FALSE),)</f>
        <v>0</v>
      </c>
      <c r="M247" s="1">
        <f ca="1">IFERROR(VLOOKUP($H247, $B237:$F248, 5, FALSE),)</f>
        <v>0</v>
      </c>
    </row>
    <row r="248" spans="1:29" ht="12.75" x14ac:dyDescent="0.2">
      <c r="A248" s="33" t="str">
        <f ca="1">IFERROR(__xludf.DUMMYFUNCTION("""COMPUTED_VALUE"""),"U13G Shot")</f>
        <v>U13G Shot</v>
      </c>
      <c r="B248" s="1">
        <f ca="1">IFERROR(__xludf.DUMMYFUNCTION("""COMPUTED_VALUE"""),66)</f>
        <v>66</v>
      </c>
      <c r="C248" s="1"/>
      <c r="D248" s="1" t="str">
        <f ca="1">IFERROR(__xludf.DUMMYFUNCTION("""COMPUTED_VALUE"""),"U13")</f>
        <v>U13</v>
      </c>
      <c r="E248" s="1" t="str">
        <f ca="1">IFERROR(__xludf.DUMMYFUNCTION("""COMPUTED_VALUE"""),"G")</f>
        <v>G</v>
      </c>
      <c r="F248" s="1" t="str">
        <f ca="1">IFERROR(__xludf.DUMMYFUNCTION("""COMPUTED_VALUE"""),"Maldwyn Harriers")</f>
        <v>Maldwyn Harriers</v>
      </c>
      <c r="G248" s="1">
        <v>12</v>
      </c>
      <c r="I248" s="2">
        <f ca="1">IFERROR(VLOOKUP($H248, $B237:$F248, 2, FALSE),)</f>
        <v>0</v>
      </c>
      <c r="J248" s="25"/>
      <c r="K248" s="1">
        <f ca="1">IFERROR(VLOOKUP($H248, $B237:$F248, 3, FALSE),)</f>
        <v>0</v>
      </c>
      <c r="L248" s="1">
        <f ca="1">IFERROR(VLOOKUP($H248, $B237:$F248, 4, FALSE),)</f>
        <v>0</v>
      </c>
      <c r="M248" s="1">
        <f ca="1">IFERROR(VLOOKUP($H248, $B237:$F248, 5, FALSE),)</f>
        <v>0</v>
      </c>
    </row>
    <row r="249" spans="1:29" ht="12.75" x14ac:dyDescent="0.2">
      <c r="A249" s="33"/>
      <c r="B249" s="32"/>
      <c r="C249" s="32"/>
      <c r="D249" s="32"/>
      <c r="E249" s="32"/>
      <c r="F249" s="32"/>
      <c r="G249" s="32"/>
      <c r="H249" s="33"/>
      <c r="I249" s="34"/>
      <c r="J249" s="35"/>
      <c r="K249" s="33"/>
      <c r="L249" s="33"/>
      <c r="M249" s="33"/>
      <c r="N249" s="33"/>
    </row>
    <row r="250" spans="1:29" ht="12.75" x14ac:dyDescent="0.2">
      <c r="A250" s="2" t="e">
        <f>Results!#REF!</f>
        <v>#REF!</v>
      </c>
      <c r="B250" s="2"/>
      <c r="C250" s="2"/>
      <c r="D250" s="2"/>
      <c r="E250" s="2"/>
      <c r="F250" s="2"/>
      <c r="G250" s="2" t="e">
        <f>A250</f>
        <v>#REF!</v>
      </c>
      <c r="H250" s="2" t="s">
        <v>233</v>
      </c>
      <c r="I250" s="2" t="s">
        <v>242</v>
      </c>
      <c r="J250" s="2" t="e">
        <f>#REF!</f>
        <v>#REF!</v>
      </c>
      <c r="K250" s="2"/>
      <c r="L250" s="2"/>
      <c r="M250" s="2" t="e">
        <f>G250</f>
        <v>#REF!</v>
      </c>
      <c r="N250" s="2"/>
    </row>
    <row r="251" spans="1:29" ht="17.25" x14ac:dyDescent="0.4">
      <c r="A251" s="38" t="str">
        <f ca="1">IFERROR(__xludf.DUMMYFUNCTION("query('1 Wrekin'!A:G, ""select G,B,C,D,E,F where G contains '"" &amp; A250 &amp; ""'"", 1)"),"")</f>
        <v/>
      </c>
      <c r="B251" s="2" t="str">
        <f ca="1">IFERROR(__xludf.DUMMYFUNCTION("""COMPUTED_VALUE"""),"Number")</f>
        <v>Number</v>
      </c>
      <c r="C251" s="2" t="str">
        <f ca="1">IFERROR(__xludf.DUMMYFUNCTION("""COMPUTED_VALUE"""),"Full Name")</f>
        <v>Full Name</v>
      </c>
      <c r="D251" s="2" t="str">
        <f ca="1">IFERROR(__xludf.DUMMYFUNCTION("""COMPUTED_VALUE"""),"Age Group")</f>
        <v>Age Group</v>
      </c>
      <c r="E251" s="2" t="str">
        <f ca="1">IFERROR(__xludf.DUMMYFUNCTION("""COMPUTED_VALUE"""),"Gender")</f>
        <v>Gender</v>
      </c>
      <c r="F251" s="2" t="str">
        <f ca="1">IFERROR(__xludf.DUMMYFUNCTION("""COMPUTED_VALUE"""),"Club")</f>
        <v>Club</v>
      </c>
      <c r="G251" s="2" t="s">
        <v>243</v>
      </c>
      <c r="H251" s="2" t="s">
        <v>41</v>
      </c>
      <c r="I251" s="2" t="s">
        <v>231</v>
      </c>
      <c r="J251" s="25" t="s">
        <v>244</v>
      </c>
      <c r="K251" s="2" t="s">
        <v>232</v>
      </c>
      <c r="L251" s="2" t="s">
        <v>44</v>
      </c>
      <c r="M251" s="2" t="s">
        <v>45</v>
      </c>
      <c r="N251" s="2" t="s">
        <v>234</v>
      </c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</row>
    <row r="252" spans="1:29" ht="12.75" x14ac:dyDescent="0.2">
      <c r="A252" s="33" t="str">
        <f ca="1">IFERROR(__xludf.DUMMYFUNCTION("""COMPUTED_VALUE"""),"U13B Long Jump")</f>
        <v>U13B Long Jump</v>
      </c>
      <c r="B252" s="1">
        <f ca="1">IFERROR(__xludf.DUMMYFUNCTION("""COMPUTED_VALUE"""),1)</f>
        <v>1</v>
      </c>
      <c r="C252" s="1" t="str">
        <f ca="1">IFERROR(__xludf.DUMMYFUNCTION("""COMPUTED_VALUE"""),"Archie Fraser")</f>
        <v>Archie Fraser</v>
      </c>
      <c r="D252" s="1" t="str">
        <f ca="1">IFERROR(__xludf.DUMMYFUNCTION("""COMPUTED_VALUE"""),"U13")</f>
        <v>U13</v>
      </c>
      <c r="E252" s="1" t="str">
        <f ca="1">IFERROR(__xludf.DUMMYFUNCTION("""COMPUTED_VALUE"""),"B")</f>
        <v>B</v>
      </c>
      <c r="F252" s="1" t="str">
        <f ca="1">IFERROR(__xludf.DUMMYFUNCTION("""COMPUTED_VALUE"""),"Wrekin Harriers")</f>
        <v>Wrekin Harriers</v>
      </c>
      <c r="G252" s="1">
        <v>1</v>
      </c>
      <c r="I252" s="2">
        <f ca="1">IFERROR(VLOOKUP($H252, $B252:$F263, 2, FALSE),)</f>
        <v>0</v>
      </c>
      <c r="J252" s="25"/>
      <c r="K252" s="1">
        <f ca="1">IFERROR(VLOOKUP($H252, $B252:$F263, 3, FALSE),)</f>
        <v>0</v>
      </c>
      <c r="L252" s="1">
        <f ca="1">IFERROR(VLOOKUP($H252, $B252:$F263, 4, FALSE),)</f>
        <v>0</v>
      </c>
      <c r="M252" s="1">
        <f ca="1">IFERROR(VLOOKUP($H252, $B252:$F263, 5, FALSE),)</f>
        <v>0</v>
      </c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</row>
    <row r="253" spans="1:29" ht="12.75" x14ac:dyDescent="0.2">
      <c r="A253" s="33" t="str">
        <f ca="1">IFERROR(__xludf.DUMMYFUNCTION("""COMPUTED_VALUE"""),"U13B Long Jump")</f>
        <v>U13B Long Jump</v>
      </c>
      <c r="B253" s="1">
        <f ca="1">IFERROR(__xludf.DUMMYFUNCTION("""COMPUTED_VALUE"""),11)</f>
        <v>11</v>
      </c>
      <c r="C253" s="1" t="str">
        <f ca="1">IFERROR(__xludf.DUMMYFUNCTION("""COMPUTED_VALUE"""),"Fraser Cox")</f>
        <v>Fraser Cox</v>
      </c>
      <c r="D253" s="1" t="str">
        <f ca="1">IFERROR(__xludf.DUMMYFUNCTION("""COMPUTED_VALUE"""),"U13")</f>
        <v>U13</v>
      </c>
      <c r="E253" s="1" t="str">
        <f ca="1">IFERROR(__xludf.DUMMYFUNCTION("""COMPUTED_VALUE"""),"B")</f>
        <v>B</v>
      </c>
      <c r="F253" s="1" t="str">
        <f ca="1">IFERROR(__xludf.DUMMYFUNCTION("""COMPUTED_VALUE"""),"Wrekin Harriers")</f>
        <v>Wrekin Harriers</v>
      </c>
      <c r="G253" s="1">
        <v>2</v>
      </c>
      <c r="I253" s="2">
        <f ca="1">IFERROR(VLOOKUP($H253, $B252:$F263, 2, FALSE),)</f>
        <v>0</v>
      </c>
      <c r="J253" s="25"/>
      <c r="K253" s="1">
        <f ca="1">IFERROR(VLOOKUP($H253, $B252:$F263, 3, FALSE),)</f>
        <v>0</v>
      </c>
      <c r="L253" s="1">
        <f ca="1">IFERROR(VLOOKUP($H253, $B252:$F263, 4, FALSE),)</f>
        <v>0</v>
      </c>
      <c r="M253" s="1">
        <f ca="1">IFERROR(VLOOKUP($H253, $B252:$F263, 5, FALSE),)</f>
        <v>0</v>
      </c>
    </row>
    <row r="254" spans="1:29" ht="12.75" x14ac:dyDescent="0.2">
      <c r="A254" s="39" t="str">
        <f ca="1">IFERROR(__xludf.DUMMYFUNCTION("query('2 Oswestry'!A:G, ""select G,B,C,D,E,F where G contains '"" &amp; A250 &amp; ""'"", 0)"),"U13B Long Jump")</f>
        <v>U13B Long Jump</v>
      </c>
      <c r="B254" s="1">
        <f ca="1">IFERROR(__xludf.DUMMYFUNCTION("""COMPUTED_VALUE"""),2)</f>
        <v>2</v>
      </c>
      <c r="C254" s="1"/>
      <c r="D254" s="1" t="str">
        <f ca="1">IFERROR(__xludf.DUMMYFUNCTION("""COMPUTED_VALUE"""),"U13")</f>
        <v>U13</v>
      </c>
      <c r="E254" s="1" t="str">
        <f ca="1">IFERROR(__xludf.DUMMYFUNCTION("""COMPUTED_VALUE"""),"B")</f>
        <v>B</v>
      </c>
      <c r="F254" s="1" t="str">
        <f ca="1">IFERROR(__xludf.DUMMYFUNCTION("""COMPUTED_VALUE"""),"Oswestry Olympians")</f>
        <v>Oswestry Olympians</v>
      </c>
      <c r="G254" s="1">
        <v>3</v>
      </c>
      <c r="I254" s="2">
        <f ca="1">IFERROR(VLOOKUP($H254, $B252:$F263, 2, FALSE),)</f>
        <v>0</v>
      </c>
      <c r="J254" s="25"/>
      <c r="K254" s="1">
        <f ca="1">IFERROR(VLOOKUP($H254, $B252:$F263, 3, FALSE),)</f>
        <v>0</v>
      </c>
      <c r="L254" s="1">
        <f ca="1">IFERROR(VLOOKUP($H254, $B252:$F263, 4, FALSE),)</f>
        <v>0</v>
      </c>
      <c r="M254" s="1">
        <f ca="1">IFERROR(VLOOKUP($H254, $B252:$F263, 5, FALSE),)</f>
        <v>0</v>
      </c>
    </row>
    <row r="255" spans="1:29" ht="12.75" x14ac:dyDescent="0.2">
      <c r="A255" s="33" t="str">
        <f ca="1">IFERROR(__xludf.DUMMYFUNCTION("""COMPUTED_VALUE"""),"U13B Long Jump")</f>
        <v>U13B Long Jump</v>
      </c>
      <c r="B255" s="1">
        <f ca="1">IFERROR(__xludf.DUMMYFUNCTION("""COMPUTED_VALUE"""),22)</f>
        <v>22</v>
      </c>
      <c r="C255" s="1"/>
      <c r="D255" s="1" t="str">
        <f ca="1">IFERROR(__xludf.DUMMYFUNCTION("""COMPUTED_VALUE"""),"U13")</f>
        <v>U13</v>
      </c>
      <c r="E255" s="1" t="str">
        <f ca="1">IFERROR(__xludf.DUMMYFUNCTION("""COMPUTED_VALUE"""),"B")</f>
        <v>B</v>
      </c>
      <c r="F255" s="1" t="str">
        <f ca="1">IFERROR(__xludf.DUMMYFUNCTION("""COMPUTED_VALUE"""),"Oswestry Olympians")</f>
        <v>Oswestry Olympians</v>
      </c>
      <c r="G255" s="1">
        <v>4</v>
      </c>
      <c r="I255" s="2">
        <f ca="1">IFERROR(VLOOKUP($H255, $B252:$F263, 2, FALSE),)</f>
        <v>0</v>
      </c>
      <c r="J255" s="25"/>
      <c r="K255" s="1">
        <f ca="1">IFERROR(VLOOKUP($H255, $B252:$F263, 3, FALSE),)</f>
        <v>0</v>
      </c>
      <c r="L255" s="1">
        <f ca="1">IFERROR(VLOOKUP($H255, $B252:$F263, 4, FALSE),)</f>
        <v>0</v>
      </c>
      <c r="M255" s="1">
        <f ca="1">IFERROR(VLOOKUP($H255, $B252:$F263, 5, FALSE),)</f>
        <v>0</v>
      </c>
    </row>
    <row r="256" spans="1:29" ht="12.75" x14ac:dyDescent="0.2">
      <c r="A256" s="39" t="str">
        <f ca="1">IFERROR(__xludf.DUMMYFUNCTION("query('3 Shrewsbury'!A:G, ""select G,B,C,D,E,F where G contains '"" &amp; A250 &amp; ""'"", 0)"),"U13B Long Jump")</f>
        <v>U13B Long Jump</v>
      </c>
      <c r="B256" s="1">
        <f ca="1">IFERROR(__xludf.DUMMYFUNCTION("""COMPUTED_VALUE"""),3)</f>
        <v>3</v>
      </c>
      <c r="C256" s="1" t="str">
        <f ca="1">IFERROR(__xludf.DUMMYFUNCTION("""COMPUTED_VALUE"""),"George Wardle")</f>
        <v>George Wardle</v>
      </c>
      <c r="D256" s="1" t="str">
        <f ca="1">IFERROR(__xludf.DUMMYFUNCTION("""COMPUTED_VALUE"""),"U13")</f>
        <v>U13</v>
      </c>
      <c r="E256" s="1" t="str">
        <f ca="1">IFERROR(__xludf.DUMMYFUNCTION("""COMPUTED_VALUE"""),"B")</f>
        <v>B</v>
      </c>
      <c r="F256" s="1" t="str">
        <f ca="1">IFERROR(__xludf.DUMMYFUNCTION("""COMPUTED_VALUE"""),"Shrewsbury AC")</f>
        <v>Shrewsbury AC</v>
      </c>
      <c r="G256" s="1">
        <v>5</v>
      </c>
      <c r="I256" s="2">
        <f ca="1">IFERROR(VLOOKUP($H256, $B252:$F263, 2, FALSE),)</f>
        <v>0</v>
      </c>
      <c r="J256" s="25"/>
      <c r="K256" s="1">
        <f ca="1">IFERROR(VLOOKUP($H256, $B252:$F263, 3, FALSE),)</f>
        <v>0</v>
      </c>
      <c r="L256" s="1">
        <f ca="1">IFERROR(VLOOKUP($H256, $B252:$F263, 4, FALSE),)</f>
        <v>0</v>
      </c>
      <c r="M256" s="1">
        <f ca="1">IFERROR(VLOOKUP($H256, $B252:$F263, 5, FALSE),)</f>
        <v>0</v>
      </c>
    </row>
    <row r="257" spans="1:29" ht="12.75" x14ac:dyDescent="0.2">
      <c r="A257" s="33" t="str">
        <f ca="1">IFERROR(__xludf.DUMMYFUNCTION("""COMPUTED_VALUE"""),"U13B Long Jump")</f>
        <v>U13B Long Jump</v>
      </c>
      <c r="B257" s="1">
        <f ca="1">IFERROR(__xludf.DUMMYFUNCTION("""COMPUTED_VALUE"""),33)</f>
        <v>33</v>
      </c>
      <c r="C257" s="1" t="str">
        <f ca="1">IFERROR(__xludf.DUMMYFUNCTION("""COMPUTED_VALUE"""),"Noah Wardle")</f>
        <v>Noah Wardle</v>
      </c>
      <c r="D257" s="1" t="str">
        <f ca="1">IFERROR(__xludf.DUMMYFUNCTION("""COMPUTED_VALUE"""),"U13")</f>
        <v>U13</v>
      </c>
      <c r="E257" s="1" t="str">
        <f ca="1">IFERROR(__xludf.DUMMYFUNCTION("""COMPUTED_VALUE"""),"B")</f>
        <v>B</v>
      </c>
      <c r="F257" s="1" t="str">
        <f ca="1">IFERROR(__xludf.DUMMYFUNCTION("""COMPUTED_VALUE"""),"Shrewsbury AC")</f>
        <v>Shrewsbury AC</v>
      </c>
      <c r="G257" s="1">
        <v>6</v>
      </c>
      <c r="I257" s="2">
        <f ca="1">IFERROR(VLOOKUP($H257, $B252:$F263, 2, FALSE),)</f>
        <v>0</v>
      </c>
      <c r="J257" s="25"/>
      <c r="K257" s="1">
        <f ca="1">IFERROR(VLOOKUP($H257, $B252:$F263, 3, FALSE),)</f>
        <v>0</v>
      </c>
      <c r="L257" s="1">
        <f ca="1">IFERROR(VLOOKUP($H257, $B252:$F263, 4, FALSE),)</f>
        <v>0</v>
      </c>
      <c r="M257" s="1">
        <f ca="1">IFERROR(VLOOKUP($H257, $B252:$F263, 5, FALSE),)</f>
        <v>0</v>
      </c>
    </row>
    <row r="258" spans="1:29" ht="12.75" x14ac:dyDescent="0.2">
      <c r="A258" s="39" t="str">
        <f ca="1">IFERROR(__xludf.DUMMYFUNCTION("query('4 Telford'!A:G, ""select G,B,C,D,E,F where G contains '"" &amp; A250 &amp; ""'"", 0)"),"U13B Long Jump")</f>
        <v>U13B Long Jump</v>
      </c>
      <c r="B258" s="1">
        <f ca="1">IFERROR(__xludf.DUMMYFUNCTION("""COMPUTED_VALUE"""),4)</f>
        <v>4</v>
      </c>
      <c r="C258" s="1" t="str">
        <f ca="1">IFERROR(__xludf.DUMMYFUNCTION("""COMPUTED_VALUE"""),"Jack Hughes")</f>
        <v>Jack Hughes</v>
      </c>
      <c r="D258" s="1" t="str">
        <f ca="1">IFERROR(__xludf.DUMMYFUNCTION("""COMPUTED_VALUE"""),"U13")</f>
        <v>U13</v>
      </c>
      <c r="E258" s="1" t="str">
        <f ca="1">IFERROR(__xludf.DUMMYFUNCTION("""COMPUTED_VALUE"""),"B")</f>
        <v>B</v>
      </c>
      <c r="F258" s="1" t="str">
        <f ca="1">IFERROR(__xludf.DUMMYFUNCTION("""COMPUTED_VALUE"""),"Telford AC")</f>
        <v>Telford AC</v>
      </c>
      <c r="G258" s="1">
        <v>7</v>
      </c>
      <c r="I258" s="2">
        <f ca="1">IFERROR(VLOOKUP($H258, $B252:$F263, 2, FALSE),)</f>
        <v>0</v>
      </c>
      <c r="J258" s="25"/>
      <c r="K258" s="1">
        <f ca="1">IFERROR(VLOOKUP($H258, $B252:$F263, 3, FALSE),)</f>
        <v>0</v>
      </c>
      <c r="L258" s="1">
        <f ca="1">IFERROR(VLOOKUP($H258, $B252:$F263, 4, FALSE),)</f>
        <v>0</v>
      </c>
      <c r="M258" s="1">
        <f ca="1">IFERROR(VLOOKUP($H258, $B252:$F263, 5, FALSE),)</f>
        <v>0</v>
      </c>
    </row>
    <row r="259" spans="1:29" ht="12.75" x14ac:dyDescent="0.2">
      <c r="A259" s="33" t="str">
        <f ca="1">IFERROR(__xludf.DUMMYFUNCTION("""COMPUTED_VALUE"""),"U13B Long Jump")</f>
        <v>U13B Long Jump</v>
      </c>
      <c r="B259" s="1">
        <f ca="1">IFERROR(__xludf.DUMMYFUNCTION("""COMPUTED_VALUE"""),44)</f>
        <v>44</v>
      </c>
      <c r="C259" s="1" t="str">
        <f ca="1">IFERROR(__xludf.DUMMYFUNCTION("""COMPUTED_VALUE"""),"Berrin Evans")</f>
        <v>Berrin Evans</v>
      </c>
      <c r="D259" s="1" t="str">
        <f ca="1">IFERROR(__xludf.DUMMYFUNCTION("""COMPUTED_VALUE"""),"U13")</f>
        <v>U13</v>
      </c>
      <c r="E259" s="1" t="str">
        <f ca="1">IFERROR(__xludf.DUMMYFUNCTION("""COMPUTED_VALUE"""),"B")</f>
        <v>B</v>
      </c>
      <c r="F259" s="1" t="str">
        <f ca="1">IFERROR(__xludf.DUMMYFUNCTION("""COMPUTED_VALUE"""),"Telford AC")</f>
        <v>Telford AC</v>
      </c>
      <c r="G259" s="1">
        <v>8</v>
      </c>
      <c r="I259" s="2">
        <f ca="1">IFERROR(VLOOKUP($H259, $B252:$F263, 2, FALSE),)</f>
        <v>0</v>
      </c>
      <c r="J259" s="25"/>
      <c r="K259" s="1">
        <f ca="1">IFERROR(VLOOKUP($H259, $B252:$F263, 3, FALSE),)</f>
        <v>0</v>
      </c>
      <c r="L259" s="1">
        <f ca="1">IFERROR(VLOOKUP($H259, $B252:$F263, 4, FALSE),)</f>
        <v>0</v>
      </c>
      <c r="M259" s="1">
        <f ca="1">IFERROR(VLOOKUP($H259, $B252:$F263, 5, FALSE),)</f>
        <v>0</v>
      </c>
    </row>
    <row r="260" spans="1:29" ht="12.75" x14ac:dyDescent="0.2">
      <c r="A260" s="39" t="str">
        <f ca="1">IFERROR(__xludf.DUMMYFUNCTION("query('5 Wenlock'!A:G, ""select G,B,C,D,E,F where G contains '"" &amp; A250 &amp; ""'"", 0)"),"U13B Long Jump")</f>
        <v>U13B Long Jump</v>
      </c>
      <c r="B260" s="1">
        <f ca="1">IFERROR(__xludf.DUMMYFUNCTION("""COMPUTED_VALUE"""),5)</f>
        <v>5</v>
      </c>
      <c r="C260" s="1" t="str">
        <f ca="1">IFERROR(__xludf.DUMMYFUNCTION("""COMPUTED_VALUE"""),"Sion Williams")</f>
        <v>Sion Williams</v>
      </c>
      <c r="D260" s="1" t="str">
        <f ca="1">IFERROR(__xludf.DUMMYFUNCTION("""COMPUTED_VALUE"""),"U13")</f>
        <v>U13</v>
      </c>
      <c r="E260" s="1" t="str">
        <f ca="1">IFERROR(__xludf.DUMMYFUNCTION("""COMPUTED_VALUE"""),"B")</f>
        <v>B</v>
      </c>
      <c r="F260" s="1" t="str">
        <f ca="1">IFERROR(__xludf.DUMMYFUNCTION("""COMPUTED_VALUE"""),"Wenlock Olympians")</f>
        <v>Wenlock Olympians</v>
      </c>
      <c r="G260" s="1">
        <v>9</v>
      </c>
      <c r="I260" s="2">
        <f ca="1">IFERROR(VLOOKUP($H260, $B252:$F263, 2, FALSE),)</f>
        <v>0</v>
      </c>
      <c r="J260" s="25"/>
      <c r="K260" s="1">
        <f ca="1">IFERROR(VLOOKUP($H260, $B252:$F263, 3, FALSE),)</f>
        <v>0</v>
      </c>
      <c r="L260" s="1">
        <f ca="1">IFERROR(VLOOKUP($H260, $B252:$F263, 4, FALSE),)</f>
        <v>0</v>
      </c>
      <c r="M260" s="1">
        <f ca="1">IFERROR(VLOOKUP($H260, $B252:$F263, 5, FALSE),)</f>
        <v>0</v>
      </c>
    </row>
    <row r="261" spans="1:29" ht="12.75" x14ac:dyDescent="0.2">
      <c r="A261" s="33" t="str">
        <f ca="1">IFERROR(__xludf.DUMMYFUNCTION("""COMPUTED_VALUE"""),"U13B Long Jump")</f>
        <v>U13B Long Jump</v>
      </c>
      <c r="B261" s="1">
        <f ca="1">IFERROR(__xludf.DUMMYFUNCTION("""COMPUTED_VALUE"""),55)</f>
        <v>55</v>
      </c>
      <c r="C261" s="1"/>
      <c r="D261" s="1" t="str">
        <f ca="1">IFERROR(__xludf.DUMMYFUNCTION("""COMPUTED_VALUE"""),"U13")</f>
        <v>U13</v>
      </c>
      <c r="E261" s="1" t="str">
        <f ca="1">IFERROR(__xludf.DUMMYFUNCTION("""COMPUTED_VALUE"""),"B")</f>
        <v>B</v>
      </c>
      <c r="F261" s="1" t="str">
        <f ca="1">IFERROR(__xludf.DUMMYFUNCTION("""COMPUTED_VALUE"""),"Wenlock Olympians")</f>
        <v>Wenlock Olympians</v>
      </c>
      <c r="G261" s="1">
        <v>10</v>
      </c>
      <c r="I261" s="2">
        <f ca="1">IFERROR(VLOOKUP($H261, $B252:$F263, 2, FALSE),)</f>
        <v>0</v>
      </c>
      <c r="J261" s="25"/>
      <c r="K261" s="1">
        <f ca="1">IFERROR(VLOOKUP($H261, $B252:$F263, 3, FALSE),)</f>
        <v>0</v>
      </c>
      <c r="L261" s="1">
        <f ca="1">IFERROR(VLOOKUP($H261, $B252:$F263, 4, FALSE),)</f>
        <v>0</v>
      </c>
      <c r="M261" s="1">
        <f ca="1">IFERROR(VLOOKUP($H261, $B252:$F263, 5, FALSE),)</f>
        <v>0</v>
      </c>
    </row>
    <row r="262" spans="1:29" ht="12.75" x14ac:dyDescent="0.2">
      <c r="A262" s="39" t="str">
        <f ca="1">IFERROR(__xludf.DUMMYFUNCTION("query('6 Maldwyn'!A:G, ""select G,B,C,D,E,F where G contains '"" &amp; A250 &amp; ""'"", 0)"),"U13B Long Jump")</f>
        <v>U13B Long Jump</v>
      </c>
      <c r="B262" s="1">
        <f ca="1">IFERROR(__xludf.DUMMYFUNCTION("""COMPUTED_VALUE"""),6)</f>
        <v>6</v>
      </c>
      <c r="C262" s="1"/>
      <c r="D262" s="1" t="str">
        <f ca="1">IFERROR(__xludf.DUMMYFUNCTION("""COMPUTED_VALUE"""),"U13")</f>
        <v>U13</v>
      </c>
      <c r="E262" s="1" t="str">
        <f ca="1">IFERROR(__xludf.DUMMYFUNCTION("""COMPUTED_VALUE"""),"B")</f>
        <v>B</v>
      </c>
      <c r="F262" s="1" t="str">
        <f ca="1">IFERROR(__xludf.DUMMYFUNCTION("""COMPUTED_VALUE"""),"Maldwyn Harriers")</f>
        <v>Maldwyn Harriers</v>
      </c>
      <c r="G262" s="1">
        <v>11</v>
      </c>
      <c r="I262" s="2">
        <f ca="1">IFERROR(VLOOKUP($H262, $B252:$F263, 2, FALSE),)</f>
        <v>0</v>
      </c>
      <c r="J262" s="25"/>
      <c r="K262" s="1">
        <f ca="1">IFERROR(VLOOKUP($H262, $B252:$F263, 3, FALSE),)</f>
        <v>0</v>
      </c>
      <c r="L262" s="1">
        <f ca="1">IFERROR(VLOOKUP($H262, $B252:$F263, 4, FALSE),)</f>
        <v>0</v>
      </c>
      <c r="M262" s="1">
        <f ca="1">IFERROR(VLOOKUP($H262, $B252:$F263, 5, FALSE),)</f>
        <v>0</v>
      </c>
    </row>
    <row r="263" spans="1:29" ht="12.75" x14ac:dyDescent="0.2">
      <c r="A263" s="33" t="str">
        <f ca="1">IFERROR(__xludf.DUMMYFUNCTION("""COMPUTED_VALUE"""),"U13B Long Jump")</f>
        <v>U13B Long Jump</v>
      </c>
      <c r="B263" s="1">
        <f ca="1">IFERROR(__xludf.DUMMYFUNCTION("""COMPUTED_VALUE"""),66)</f>
        <v>66</v>
      </c>
      <c r="C263" s="1"/>
      <c r="D263" s="1" t="str">
        <f ca="1">IFERROR(__xludf.DUMMYFUNCTION("""COMPUTED_VALUE"""),"U13")</f>
        <v>U13</v>
      </c>
      <c r="E263" s="1" t="str">
        <f ca="1">IFERROR(__xludf.DUMMYFUNCTION("""COMPUTED_VALUE"""),"B")</f>
        <v>B</v>
      </c>
      <c r="F263" s="1" t="str">
        <f ca="1">IFERROR(__xludf.DUMMYFUNCTION("""COMPUTED_VALUE"""),"Maldwyn Harriers")</f>
        <v>Maldwyn Harriers</v>
      </c>
      <c r="G263" s="1">
        <v>12</v>
      </c>
      <c r="I263" s="2">
        <f ca="1">IFERROR(VLOOKUP($H263, $B252:$F263, 2, FALSE),)</f>
        <v>0</v>
      </c>
      <c r="J263" s="25"/>
      <c r="K263" s="1">
        <f ca="1">IFERROR(VLOOKUP($H263, $B252:$F263, 3, FALSE),)</f>
        <v>0</v>
      </c>
      <c r="L263" s="1">
        <f ca="1">IFERROR(VLOOKUP($H263, $B252:$F263, 4, FALSE),)</f>
        <v>0</v>
      </c>
      <c r="M263" s="1">
        <f ca="1">IFERROR(VLOOKUP($H263, $B252:$F263, 5, FALSE),)</f>
        <v>0</v>
      </c>
    </row>
    <row r="264" spans="1:29" ht="12.75" x14ac:dyDescent="0.2">
      <c r="A264" s="33"/>
      <c r="I264" s="2"/>
      <c r="J264" s="25"/>
    </row>
    <row r="265" spans="1:29" ht="12.75" x14ac:dyDescent="0.2">
      <c r="A265" s="2" t="e">
        <f>Results!#REF!</f>
        <v>#REF!</v>
      </c>
      <c r="B265" s="2"/>
      <c r="C265" s="2"/>
      <c r="D265" s="2"/>
      <c r="E265" s="2"/>
      <c r="F265" s="2"/>
      <c r="G265" s="2" t="e">
        <f>A265</f>
        <v>#REF!</v>
      </c>
      <c r="H265" s="2" t="s">
        <v>233</v>
      </c>
      <c r="I265" s="2" t="s">
        <v>242</v>
      </c>
      <c r="J265" s="2" t="e">
        <f>#REF!</f>
        <v>#REF!</v>
      </c>
      <c r="K265" s="2"/>
      <c r="L265" s="2"/>
      <c r="M265" s="2" t="e">
        <f>G265</f>
        <v>#REF!</v>
      </c>
      <c r="N265" s="2"/>
    </row>
    <row r="266" spans="1:29" ht="17.25" x14ac:dyDescent="0.4">
      <c r="A266" s="38" t="str">
        <f ca="1">IFERROR(__xludf.DUMMYFUNCTION("query('1 Wrekin'!A:G, ""select G,B,C,D,E,F where G contains '"" &amp; A265 &amp; ""'"", 1)"),"")</f>
        <v/>
      </c>
      <c r="B266" s="2" t="str">
        <f ca="1">IFERROR(__xludf.DUMMYFUNCTION("""COMPUTED_VALUE"""),"Number")</f>
        <v>Number</v>
      </c>
      <c r="C266" s="2" t="str">
        <f ca="1">IFERROR(__xludf.DUMMYFUNCTION("""COMPUTED_VALUE"""),"Full Name")</f>
        <v>Full Name</v>
      </c>
      <c r="D266" s="2" t="str">
        <f ca="1">IFERROR(__xludf.DUMMYFUNCTION("""COMPUTED_VALUE"""),"Age Group")</f>
        <v>Age Group</v>
      </c>
      <c r="E266" s="2" t="str">
        <f ca="1">IFERROR(__xludf.DUMMYFUNCTION("""COMPUTED_VALUE"""),"Gender")</f>
        <v>Gender</v>
      </c>
      <c r="F266" s="2" t="str">
        <f ca="1">IFERROR(__xludf.DUMMYFUNCTION("""COMPUTED_VALUE"""),"Club")</f>
        <v>Club</v>
      </c>
      <c r="G266" s="2" t="s">
        <v>243</v>
      </c>
      <c r="H266" s="2" t="s">
        <v>41</v>
      </c>
      <c r="I266" s="2" t="s">
        <v>231</v>
      </c>
      <c r="J266" s="25" t="s">
        <v>244</v>
      </c>
      <c r="K266" s="2" t="s">
        <v>232</v>
      </c>
      <c r="L266" s="2" t="s">
        <v>44</v>
      </c>
      <c r="M266" s="2" t="s">
        <v>45</v>
      </c>
      <c r="N266" s="2" t="s">
        <v>234</v>
      </c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</row>
    <row r="267" spans="1:29" ht="12.75" x14ac:dyDescent="0.2">
      <c r="A267" s="33" t="str">
        <f ca="1">IFERROR(__xludf.DUMMYFUNCTION("""COMPUTED_VALUE"""),"U17W High Jump")</f>
        <v>U17W High Jump</v>
      </c>
      <c r="B267" s="1">
        <f ca="1">IFERROR(__xludf.DUMMYFUNCTION("""COMPUTED_VALUE"""),1)</f>
        <v>1</v>
      </c>
      <c r="C267" s="1" t="str">
        <f ca="1">IFERROR(__xludf.DUMMYFUNCTION("""COMPUTED_VALUE"""),"Amelia Edge")</f>
        <v>Amelia Edge</v>
      </c>
      <c r="D267" s="1" t="str">
        <f ca="1">IFERROR(__xludf.DUMMYFUNCTION("""COMPUTED_VALUE"""),"U17")</f>
        <v>U17</v>
      </c>
      <c r="E267" s="1" t="str">
        <f ca="1">IFERROR(__xludf.DUMMYFUNCTION("""COMPUTED_VALUE"""),"W")</f>
        <v>W</v>
      </c>
      <c r="F267" s="1" t="str">
        <f ca="1">IFERROR(__xludf.DUMMYFUNCTION("""COMPUTED_VALUE"""),"Wrekin Harriers")</f>
        <v>Wrekin Harriers</v>
      </c>
      <c r="G267" s="1">
        <v>1</v>
      </c>
      <c r="I267" s="2">
        <f ca="1">IFERROR(VLOOKUP($H267, $B267:$F278, 2, FALSE),)</f>
        <v>0</v>
      </c>
      <c r="J267" s="25"/>
      <c r="K267" s="1">
        <f ca="1">IFERROR(VLOOKUP($H267, $B267:$F278, 3, FALSE),)</f>
        <v>0</v>
      </c>
      <c r="L267" s="1">
        <f ca="1">IFERROR(VLOOKUP($H267, $B267:$F278, 4, FALSE),)</f>
        <v>0</v>
      </c>
      <c r="M267" s="1">
        <f ca="1">IFERROR(VLOOKUP($H267, $B267:$F278, 5, FALSE),)</f>
        <v>0</v>
      </c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</row>
    <row r="268" spans="1:29" ht="12.75" x14ac:dyDescent="0.2">
      <c r="A268" s="33" t="str">
        <f ca="1">IFERROR(__xludf.DUMMYFUNCTION("""COMPUTED_VALUE"""),"U17W High Jump")</f>
        <v>U17W High Jump</v>
      </c>
      <c r="B268" s="1">
        <f ca="1">IFERROR(__xludf.DUMMYFUNCTION("""COMPUTED_VALUE"""),11)</f>
        <v>11</v>
      </c>
      <c r="C268" s="1"/>
      <c r="D268" s="1" t="str">
        <f ca="1">IFERROR(__xludf.DUMMYFUNCTION("""COMPUTED_VALUE"""),"U17")</f>
        <v>U17</v>
      </c>
      <c r="E268" s="1" t="str">
        <f ca="1">IFERROR(__xludf.DUMMYFUNCTION("""COMPUTED_VALUE"""),"W")</f>
        <v>W</v>
      </c>
      <c r="F268" s="1" t="str">
        <f ca="1">IFERROR(__xludf.DUMMYFUNCTION("""COMPUTED_VALUE"""),"Wrekin Harriers")</f>
        <v>Wrekin Harriers</v>
      </c>
      <c r="G268" s="1">
        <v>2</v>
      </c>
      <c r="I268" s="2">
        <f ca="1">IFERROR(VLOOKUP($H268, $B267:$F278, 2, FALSE),)</f>
        <v>0</v>
      </c>
      <c r="J268" s="25"/>
      <c r="K268" s="1">
        <f ca="1">IFERROR(VLOOKUP($H268, $B267:$F278, 3, FALSE),)</f>
        <v>0</v>
      </c>
      <c r="L268" s="1">
        <f ca="1">IFERROR(VLOOKUP($H268, $B267:$F278, 4, FALSE),)</f>
        <v>0</v>
      </c>
      <c r="M268" s="1">
        <f ca="1">IFERROR(VLOOKUP($H268, $B267:$F278, 5, FALSE),)</f>
        <v>0</v>
      </c>
    </row>
    <row r="269" spans="1:29" ht="12.75" x14ac:dyDescent="0.2">
      <c r="A269" s="39" t="str">
        <f ca="1">IFERROR(__xludf.DUMMYFUNCTION("query('2 Oswestry'!A:G, ""select G,B,C,D,E,F where G contains '"" &amp; A265 &amp; ""'"", 0)"),"U17W High Jump")</f>
        <v>U17W High Jump</v>
      </c>
      <c r="B269" s="1">
        <f ca="1">IFERROR(__xludf.DUMMYFUNCTION("""COMPUTED_VALUE"""),2)</f>
        <v>2</v>
      </c>
      <c r="C269" s="1"/>
      <c r="D269" s="1" t="str">
        <f ca="1">IFERROR(__xludf.DUMMYFUNCTION("""COMPUTED_VALUE"""),"U17")</f>
        <v>U17</v>
      </c>
      <c r="E269" s="1" t="str">
        <f ca="1">IFERROR(__xludf.DUMMYFUNCTION("""COMPUTED_VALUE"""),"W")</f>
        <v>W</v>
      </c>
      <c r="F269" s="1" t="str">
        <f ca="1">IFERROR(__xludf.DUMMYFUNCTION("""COMPUTED_VALUE"""),"Oswestry Olympians")</f>
        <v>Oswestry Olympians</v>
      </c>
      <c r="G269" s="1">
        <v>3</v>
      </c>
      <c r="I269" s="2">
        <f ca="1">IFERROR(VLOOKUP($H269, $B267:$F278, 2, FALSE),)</f>
        <v>0</v>
      </c>
      <c r="J269" s="25"/>
      <c r="K269" s="1">
        <f ca="1">IFERROR(VLOOKUP($H269, $B267:$F278, 3, FALSE),)</f>
        <v>0</v>
      </c>
      <c r="L269" s="1">
        <f ca="1">IFERROR(VLOOKUP($H269, $B267:$F278, 4, FALSE),)</f>
        <v>0</v>
      </c>
      <c r="M269" s="1">
        <f ca="1">IFERROR(VLOOKUP($H269, $B267:$F278, 5, FALSE),)</f>
        <v>0</v>
      </c>
    </row>
    <row r="270" spans="1:29" ht="12.75" x14ac:dyDescent="0.2">
      <c r="A270" s="33" t="str">
        <f ca="1">IFERROR(__xludf.DUMMYFUNCTION("""COMPUTED_VALUE"""),"U17W High Jump")</f>
        <v>U17W High Jump</v>
      </c>
      <c r="B270" s="1">
        <f ca="1">IFERROR(__xludf.DUMMYFUNCTION("""COMPUTED_VALUE"""),22)</f>
        <v>22</v>
      </c>
      <c r="C270" s="1" t="str">
        <f ca="1">IFERROR(__xludf.DUMMYFUNCTION("""COMPUTED_VALUE"""),"Rebecca Tinsley")</f>
        <v>Rebecca Tinsley</v>
      </c>
      <c r="D270" s="1" t="str">
        <f ca="1">IFERROR(__xludf.DUMMYFUNCTION("""COMPUTED_VALUE"""),"U17")</f>
        <v>U17</v>
      </c>
      <c r="E270" s="1" t="str">
        <f ca="1">IFERROR(__xludf.DUMMYFUNCTION("""COMPUTED_VALUE"""),"W")</f>
        <v>W</v>
      </c>
      <c r="F270" s="1" t="str">
        <f ca="1">IFERROR(__xludf.DUMMYFUNCTION("""COMPUTED_VALUE"""),"Oswestry Olympians")</f>
        <v>Oswestry Olympians</v>
      </c>
      <c r="G270" s="1">
        <v>4</v>
      </c>
      <c r="I270" s="2">
        <f ca="1">IFERROR(VLOOKUP($H270, $B267:$F278, 2, FALSE),)</f>
        <v>0</v>
      </c>
      <c r="J270" s="25"/>
      <c r="K270" s="1">
        <f ca="1">IFERROR(VLOOKUP($H270, $B267:$F278, 3, FALSE),)</f>
        <v>0</v>
      </c>
      <c r="L270" s="1">
        <f ca="1">IFERROR(VLOOKUP($H270, $B267:$F278, 4, FALSE),)</f>
        <v>0</v>
      </c>
      <c r="M270" s="1">
        <f ca="1">IFERROR(VLOOKUP($H270, $B267:$F278, 5, FALSE),)</f>
        <v>0</v>
      </c>
    </row>
    <row r="271" spans="1:29" ht="12.75" x14ac:dyDescent="0.2">
      <c r="A271" s="39" t="str">
        <f ca="1">IFERROR(__xludf.DUMMYFUNCTION("query('3 Shrewsbury'!A:G, ""select G,B,C,D,E,F where G contains '"" &amp; A265 &amp; ""'"", 0)"),"U17W High Jump")</f>
        <v>U17W High Jump</v>
      </c>
      <c r="B271" s="1">
        <f ca="1">IFERROR(__xludf.DUMMYFUNCTION("""COMPUTED_VALUE"""),3)</f>
        <v>3</v>
      </c>
      <c r="C271" s="1" t="str">
        <f ca="1">IFERROR(__xludf.DUMMYFUNCTION("""COMPUTED_VALUE"""),"Ellie Williams")</f>
        <v>Ellie Williams</v>
      </c>
      <c r="D271" s="1" t="str">
        <f ca="1">IFERROR(__xludf.DUMMYFUNCTION("""COMPUTED_VALUE"""),"U17")</f>
        <v>U17</v>
      </c>
      <c r="E271" s="1" t="str">
        <f ca="1">IFERROR(__xludf.DUMMYFUNCTION("""COMPUTED_VALUE"""),"W")</f>
        <v>W</v>
      </c>
      <c r="F271" s="1" t="str">
        <f ca="1">IFERROR(__xludf.DUMMYFUNCTION("""COMPUTED_VALUE"""),"Shrewsbury AC")</f>
        <v>Shrewsbury AC</v>
      </c>
      <c r="G271" s="1">
        <v>5</v>
      </c>
      <c r="I271" s="2">
        <f ca="1">IFERROR(VLOOKUP($H271, $B267:$F278, 2, FALSE),)</f>
        <v>0</v>
      </c>
      <c r="J271" s="25"/>
      <c r="K271" s="1">
        <f ca="1">IFERROR(VLOOKUP($H271, $B267:$F278, 3, FALSE),)</f>
        <v>0</v>
      </c>
      <c r="L271" s="1">
        <f ca="1">IFERROR(VLOOKUP($H271, $B267:$F278, 4, FALSE),)</f>
        <v>0</v>
      </c>
      <c r="M271" s="1">
        <f ca="1">IFERROR(VLOOKUP($H271, $B267:$F278, 5, FALSE),)</f>
        <v>0</v>
      </c>
    </row>
    <row r="272" spans="1:29" ht="12.75" x14ac:dyDescent="0.2">
      <c r="A272" s="33" t="str">
        <f ca="1">IFERROR(__xludf.DUMMYFUNCTION("""COMPUTED_VALUE"""),"U17W High Jump")</f>
        <v>U17W High Jump</v>
      </c>
      <c r="B272" s="1">
        <f ca="1">IFERROR(__xludf.DUMMYFUNCTION("""COMPUTED_VALUE"""),33)</f>
        <v>33</v>
      </c>
      <c r="C272" s="1" t="str">
        <f ca="1">IFERROR(__xludf.DUMMYFUNCTION("""COMPUTED_VALUE"""),"Maddie Rao")</f>
        <v>Maddie Rao</v>
      </c>
      <c r="D272" s="1" t="str">
        <f ca="1">IFERROR(__xludf.DUMMYFUNCTION("""COMPUTED_VALUE"""),"U17")</f>
        <v>U17</v>
      </c>
      <c r="E272" s="1" t="str">
        <f ca="1">IFERROR(__xludf.DUMMYFUNCTION("""COMPUTED_VALUE"""),"W")</f>
        <v>W</v>
      </c>
      <c r="F272" s="1" t="str">
        <f ca="1">IFERROR(__xludf.DUMMYFUNCTION("""COMPUTED_VALUE"""),"Shrewsbury AC")</f>
        <v>Shrewsbury AC</v>
      </c>
      <c r="G272" s="1">
        <v>6</v>
      </c>
      <c r="I272" s="2">
        <f ca="1">IFERROR(VLOOKUP($H272, $B267:$F278, 2, FALSE),)</f>
        <v>0</v>
      </c>
      <c r="J272" s="25"/>
      <c r="K272" s="1">
        <f ca="1">IFERROR(VLOOKUP($H272, $B267:$F278, 3, FALSE),)</f>
        <v>0</v>
      </c>
      <c r="L272" s="1">
        <f ca="1">IFERROR(VLOOKUP($H272, $B267:$F278, 4, FALSE),)</f>
        <v>0</v>
      </c>
      <c r="M272" s="1">
        <f ca="1">IFERROR(VLOOKUP($H272, $B267:$F278, 5, FALSE),)</f>
        <v>0</v>
      </c>
    </row>
    <row r="273" spans="1:29" ht="12.75" x14ac:dyDescent="0.2">
      <c r="A273" s="39" t="str">
        <f ca="1">IFERROR(__xludf.DUMMYFUNCTION("query('4 Telford'!A:G, ""select G,B,C,D,E,F where G contains '"" &amp; A265 &amp; ""'"", 0)"),"U17W High Jump")</f>
        <v>U17W High Jump</v>
      </c>
      <c r="B273" s="1">
        <f ca="1">IFERROR(__xludf.DUMMYFUNCTION("""COMPUTED_VALUE"""),4)</f>
        <v>4</v>
      </c>
      <c r="C273" s="1" t="str">
        <f ca="1">IFERROR(__xludf.DUMMYFUNCTION("""COMPUTED_VALUE"""),"Grace Gray")</f>
        <v>Grace Gray</v>
      </c>
      <c r="D273" s="1" t="str">
        <f ca="1">IFERROR(__xludf.DUMMYFUNCTION("""COMPUTED_VALUE"""),"U17")</f>
        <v>U17</v>
      </c>
      <c r="E273" s="1" t="str">
        <f ca="1">IFERROR(__xludf.DUMMYFUNCTION("""COMPUTED_VALUE"""),"W")</f>
        <v>W</v>
      </c>
      <c r="F273" s="1" t="str">
        <f ca="1">IFERROR(__xludf.DUMMYFUNCTION("""COMPUTED_VALUE"""),"Telford AC")</f>
        <v>Telford AC</v>
      </c>
      <c r="G273" s="1">
        <v>7</v>
      </c>
      <c r="I273" s="2">
        <f ca="1">IFERROR(VLOOKUP($H273, $B267:$F278, 2, FALSE),)</f>
        <v>0</v>
      </c>
      <c r="J273" s="25"/>
      <c r="K273" s="1">
        <f ca="1">IFERROR(VLOOKUP($H273, $B267:$F278, 3, FALSE),)</f>
        <v>0</v>
      </c>
      <c r="L273" s="1">
        <f ca="1">IFERROR(VLOOKUP($H273, $B267:$F278, 4, FALSE),)</f>
        <v>0</v>
      </c>
      <c r="M273" s="1">
        <f ca="1">IFERROR(VLOOKUP($H273, $B267:$F278, 5, FALSE),)</f>
        <v>0</v>
      </c>
    </row>
    <row r="274" spans="1:29" ht="12.75" x14ac:dyDescent="0.2">
      <c r="A274" s="33" t="str">
        <f ca="1">IFERROR(__xludf.DUMMYFUNCTION("""COMPUTED_VALUE"""),"U17W High Jump")</f>
        <v>U17W High Jump</v>
      </c>
      <c r="B274" s="1">
        <f ca="1">IFERROR(__xludf.DUMMYFUNCTION("""COMPUTED_VALUE"""),44)</f>
        <v>44</v>
      </c>
      <c r="C274" s="1"/>
      <c r="D274" s="1" t="str">
        <f ca="1">IFERROR(__xludf.DUMMYFUNCTION("""COMPUTED_VALUE"""),"U17")</f>
        <v>U17</v>
      </c>
      <c r="E274" s="1" t="str">
        <f ca="1">IFERROR(__xludf.DUMMYFUNCTION("""COMPUTED_VALUE"""),"W")</f>
        <v>W</v>
      </c>
      <c r="F274" s="1" t="str">
        <f ca="1">IFERROR(__xludf.DUMMYFUNCTION("""COMPUTED_VALUE"""),"Telford AC")</f>
        <v>Telford AC</v>
      </c>
      <c r="G274" s="1">
        <v>8</v>
      </c>
      <c r="I274" s="2">
        <f ca="1">IFERROR(VLOOKUP($H274, $B267:$F278, 2, FALSE),)</f>
        <v>0</v>
      </c>
      <c r="J274" s="25"/>
      <c r="K274" s="1">
        <f ca="1">IFERROR(VLOOKUP($H274, $B267:$F278, 3, FALSE),)</f>
        <v>0</v>
      </c>
      <c r="L274" s="1">
        <f ca="1">IFERROR(VLOOKUP($H274, $B267:$F278, 4, FALSE),)</f>
        <v>0</v>
      </c>
      <c r="M274" s="1">
        <f ca="1">IFERROR(VLOOKUP($H274, $B267:$F278, 5, FALSE),)</f>
        <v>0</v>
      </c>
    </row>
    <row r="275" spans="1:29" ht="12.75" x14ac:dyDescent="0.2">
      <c r="A275" s="39" t="str">
        <f ca="1">IFERROR(__xludf.DUMMYFUNCTION("query('5 Wenlock'!A:G, ""select G,B,C,D,E,F where G contains '"" &amp; A265 &amp; ""'"", 0)"),"U17W High Jump")</f>
        <v>U17W High Jump</v>
      </c>
      <c r="B275" s="1">
        <f ca="1">IFERROR(__xludf.DUMMYFUNCTION("""COMPUTED_VALUE"""),5)</f>
        <v>5</v>
      </c>
      <c r="C275" s="1" t="str">
        <f ca="1">IFERROR(__xludf.DUMMYFUNCTION("""COMPUTED_VALUE"""),"Holly Worthington")</f>
        <v>Holly Worthington</v>
      </c>
      <c r="D275" s="1" t="str">
        <f ca="1">IFERROR(__xludf.DUMMYFUNCTION("""COMPUTED_VALUE"""),"U17")</f>
        <v>U17</v>
      </c>
      <c r="E275" s="1" t="str">
        <f ca="1">IFERROR(__xludf.DUMMYFUNCTION("""COMPUTED_VALUE"""),"W")</f>
        <v>W</v>
      </c>
      <c r="F275" s="1" t="str">
        <f ca="1">IFERROR(__xludf.DUMMYFUNCTION("""COMPUTED_VALUE"""),"Wenlock Olympians")</f>
        <v>Wenlock Olympians</v>
      </c>
      <c r="G275" s="1">
        <v>9</v>
      </c>
      <c r="I275" s="2">
        <f ca="1">IFERROR(VLOOKUP($H275, $B267:$F278, 2, FALSE),)</f>
        <v>0</v>
      </c>
      <c r="J275" s="25"/>
      <c r="K275" s="1">
        <f ca="1">IFERROR(VLOOKUP($H275, $B267:$F278, 3, FALSE),)</f>
        <v>0</v>
      </c>
      <c r="L275" s="1">
        <f ca="1">IFERROR(VLOOKUP($H275, $B267:$F278, 4, FALSE),)</f>
        <v>0</v>
      </c>
      <c r="M275" s="1">
        <f ca="1">IFERROR(VLOOKUP($H275, $B267:$F278, 5, FALSE),)</f>
        <v>0</v>
      </c>
    </row>
    <row r="276" spans="1:29" ht="12.75" x14ac:dyDescent="0.2">
      <c r="A276" s="33" t="str">
        <f ca="1">IFERROR(__xludf.DUMMYFUNCTION("""COMPUTED_VALUE"""),"U17W High Jump")</f>
        <v>U17W High Jump</v>
      </c>
      <c r="B276" s="1">
        <f ca="1">IFERROR(__xludf.DUMMYFUNCTION("""COMPUTED_VALUE"""),55)</f>
        <v>55</v>
      </c>
      <c r="C276" s="1"/>
      <c r="D276" s="1" t="str">
        <f ca="1">IFERROR(__xludf.DUMMYFUNCTION("""COMPUTED_VALUE"""),"U17")</f>
        <v>U17</v>
      </c>
      <c r="E276" s="1" t="str">
        <f ca="1">IFERROR(__xludf.DUMMYFUNCTION("""COMPUTED_VALUE"""),"W")</f>
        <v>W</v>
      </c>
      <c r="F276" s="1" t="str">
        <f ca="1">IFERROR(__xludf.DUMMYFUNCTION("""COMPUTED_VALUE"""),"Wenlock Olympians")</f>
        <v>Wenlock Olympians</v>
      </c>
      <c r="G276" s="1">
        <v>10</v>
      </c>
      <c r="I276" s="2">
        <f ca="1">IFERROR(VLOOKUP($H276, $B267:$F278, 2, FALSE),)</f>
        <v>0</v>
      </c>
      <c r="J276" s="25"/>
      <c r="K276" s="1">
        <f ca="1">IFERROR(VLOOKUP($H276, $B267:$F278, 3, FALSE),)</f>
        <v>0</v>
      </c>
      <c r="L276" s="1">
        <f ca="1">IFERROR(VLOOKUP($H276, $B267:$F278, 4, FALSE),)</f>
        <v>0</v>
      </c>
      <c r="M276" s="1">
        <f ca="1">IFERROR(VLOOKUP($H276, $B267:$F278, 5, FALSE),)</f>
        <v>0</v>
      </c>
    </row>
    <row r="277" spans="1:29" ht="12.75" x14ac:dyDescent="0.2">
      <c r="A277" s="39" t="str">
        <f ca="1">IFERROR(__xludf.DUMMYFUNCTION("query('6 Maldwyn'!A:G, ""select G,B,C,D,E,F where G contains '"" &amp; A265 &amp; ""'"", 0)"),"U17W High Jump")</f>
        <v>U17W High Jump</v>
      </c>
      <c r="B277" s="1">
        <f ca="1">IFERROR(__xludf.DUMMYFUNCTION("""COMPUTED_VALUE"""),6)</f>
        <v>6</v>
      </c>
      <c r="C277" s="1"/>
      <c r="D277" s="1" t="str">
        <f ca="1">IFERROR(__xludf.DUMMYFUNCTION("""COMPUTED_VALUE"""),"U17")</f>
        <v>U17</v>
      </c>
      <c r="E277" s="1" t="str">
        <f ca="1">IFERROR(__xludf.DUMMYFUNCTION("""COMPUTED_VALUE"""),"W")</f>
        <v>W</v>
      </c>
      <c r="F277" s="1" t="str">
        <f ca="1">IFERROR(__xludf.DUMMYFUNCTION("""COMPUTED_VALUE"""),"Maldwyn Harriers")</f>
        <v>Maldwyn Harriers</v>
      </c>
      <c r="G277" s="1">
        <v>11</v>
      </c>
      <c r="I277" s="2">
        <f ca="1">IFERROR(VLOOKUP($H277, $B267:$F278, 2, FALSE),)</f>
        <v>0</v>
      </c>
      <c r="J277" s="25"/>
      <c r="K277" s="1">
        <f ca="1">IFERROR(VLOOKUP($H277, $B267:$F278, 3, FALSE),)</f>
        <v>0</v>
      </c>
      <c r="L277" s="1">
        <f ca="1">IFERROR(VLOOKUP($H277, $B267:$F278, 4, FALSE),)</f>
        <v>0</v>
      </c>
      <c r="M277" s="1">
        <f ca="1">IFERROR(VLOOKUP($H277, $B267:$F278, 5, FALSE),)</f>
        <v>0</v>
      </c>
    </row>
    <row r="278" spans="1:29" ht="12.75" x14ac:dyDescent="0.2">
      <c r="A278" s="33" t="str">
        <f ca="1">IFERROR(__xludf.DUMMYFUNCTION("""COMPUTED_VALUE"""),"U17W High Jump")</f>
        <v>U17W High Jump</v>
      </c>
      <c r="B278" s="1">
        <f ca="1">IFERROR(__xludf.DUMMYFUNCTION("""COMPUTED_VALUE"""),66)</f>
        <v>66</v>
      </c>
      <c r="C278" s="1"/>
      <c r="D278" s="1" t="str">
        <f ca="1">IFERROR(__xludf.DUMMYFUNCTION("""COMPUTED_VALUE"""),"U17")</f>
        <v>U17</v>
      </c>
      <c r="E278" s="1" t="str">
        <f ca="1">IFERROR(__xludf.DUMMYFUNCTION("""COMPUTED_VALUE"""),"W")</f>
        <v>W</v>
      </c>
      <c r="F278" s="1" t="str">
        <f ca="1">IFERROR(__xludf.DUMMYFUNCTION("""COMPUTED_VALUE"""),"Maldwyn Harriers")</f>
        <v>Maldwyn Harriers</v>
      </c>
      <c r="G278" s="1">
        <v>12</v>
      </c>
      <c r="I278" s="2">
        <f ca="1">IFERROR(VLOOKUP($H278, $B267:$F278, 2, FALSE),)</f>
        <v>0</v>
      </c>
      <c r="J278" s="25"/>
      <c r="K278" s="1">
        <f ca="1">IFERROR(VLOOKUP($H278, $B267:$F278, 3, FALSE),)</f>
        <v>0</v>
      </c>
      <c r="L278" s="1">
        <f ca="1">IFERROR(VLOOKUP($H278, $B267:$F278, 4, FALSE),)</f>
        <v>0</v>
      </c>
      <c r="M278" s="1">
        <f ca="1">IFERROR(VLOOKUP($H278, $B267:$F278, 5, FALSE),)</f>
        <v>0</v>
      </c>
    </row>
    <row r="279" spans="1:29" ht="12.75" x14ac:dyDescent="0.2">
      <c r="A279" s="32"/>
      <c r="B279" s="32"/>
      <c r="C279" s="32"/>
      <c r="D279" s="32"/>
      <c r="E279" s="32"/>
      <c r="F279" s="32"/>
      <c r="G279" s="32"/>
      <c r="H279" s="33"/>
      <c r="I279" s="34"/>
      <c r="J279" s="35"/>
      <c r="K279" s="33"/>
      <c r="L279" s="33"/>
      <c r="M279" s="33"/>
      <c r="N279" s="33"/>
    </row>
    <row r="280" spans="1:29" ht="12.75" x14ac:dyDescent="0.2">
      <c r="A280" s="2" t="e">
        <f>Results!#REF!</f>
        <v>#REF!</v>
      </c>
      <c r="B280" s="2"/>
      <c r="C280" s="2"/>
      <c r="D280" s="2"/>
      <c r="E280" s="2"/>
      <c r="F280" s="2"/>
      <c r="G280" s="2" t="e">
        <f>A280</f>
        <v>#REF!</v>
      </c>
      <c r="H280" s="2" t="s">
        <v>233</v>
      </c>
      <c r="I280" s="2" t="s">
        <v>242</v>
      </c>
      <c r="J280" s="2" t="e">
        <f>#REF!</f>
        <v>#REF!</v>
      </c>
      <c r="K280" s="2"/>
      <c r="L280" s="2"/>
      <c r="M280" s="2" t="e">
        <f>G280</f>
        <v>#REF!</v>
      </c>
      <c r="N280" s="2"/>
    </row>
    <row r="281" spans="1:29" ht="17.25" x14ac:dyDescent="0.4">
      <c r="A281" s="38" t="str">
        <f ca="1">IFERROR(__xludf.DUMMYFUNCTION("query('1 Wrekin'!A:G, ""select G,B,C,D,E,F where G contains '"" &amp; A280 &amp; ""'"", 1)"),"")</f>
        <v/>
      </c>
      <c r="B281" s="2" t="str">
        <f ca="1">IFERROR(__xludf.DUMMYFUNCTION("""COMPUTED_VALUE"""),"Number")</f>
        <v>Number</v>
      </c>
      <c r="C281" s="2" t="str">
        <f ca="1">IFERROR(__xludf.DUMMYFUNCTION("""COMPUTED_VALUE"""),"Full Name")</f>
        <v>Full Name</v>
      </c>
      <c r="D281" s="2" t="str">
        <f ca="1">IFERROR(__xludf.DUMMYFUNCTION("""COMPUTED_VALUE"""),"Age Group")</f>
        <v>Age Group</v>
      </c>
      <c r="E281" s="2" t="str">
        <f ca="1">IFERROR(__xludf.DUMMYFUNCTION("""COMPUTED_VALUE"""),"Gender")</f>
        <v>Gender</v>
      </c>
      <c r="F281" s="2" t="str">
        <f ca="1">IFERROR(__xludf.DUMMYFUNCTION("""COMPUTED_VALUE"""),"Club")</f>
        <v>Club</v>
      </c>
      <c r="G281" s="2" t="s">
        <v>243</v>
      </c>
      <c r="H281" s="2" t="s">
        <v>41</v>
      </c>
      <c r="I281" s="2" t="s">
        <v>231</v>
      </c>
      <c r="J281" s="25" t="s">
        <v>244</v>
      </c>
      <c r="K281" s="2" t="s">
        <v>232</v>
      </c>
      <c r="L281" s="2" t="s">
        <v>44</v>
      </c>
      <c r="M281" s="2" t="s">
        <v>45</v>
      </c>
      <c r="N281" s="2" t="s">
        <v>234</v>
      </c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</row>
    <row r="282" spans="1:29" ht="12.75" x14ac:dyDescent="0.2">
      <c r="A282" s="33" t="str">
        <f ca="1">IFERROR(__xludf.DUMMYFUNCTION("""COMPUTED_VALUE"""),"U11B Howler")</f>
        <v>U11B Howler</v>
      </c>
      <c r="B282" s="1">
        <f ca="1">IFERROR(__xludf.DUMMYFUNCTION("""COMPUTED_VALUE"""),1)</f>
        <v>1</v>
      </c>
      <c r="C282" s="1" t="str">
        <f ca="1">IFERROR(__xludf.DUMMYFUNCTION("""COMPUTED_VALUE"""),"Sammy Bell")</f>
        <v>Sammy Bell</v>
      </c>
      <c r="D282" s="1" t="str">
        <f ca="1">IFERROR(__xludf.DUMMYFUNCTION("""COMPUTED_VALUE"""),"U11")</f>
        <v>U11</v>
      </c>
      <c r="E282" s="1" t="str">
        <f ca="1">IFERROR(__xludf.DUMMYFUNCTION("""COMPUTED_VALUE"""),"B")</f>
        <v>B</v>
      </c>
      <c r="F282" s="1" t="str">
        <f ca="1">IFERROR(__xludf.DUMMYFUNCTION("""COMPUTED_VALUE"""),"Wrekin Harriers")</f>
        <v>Wrekin Harriers</v>
      </c>
      <c r="G282" s="1">
        <v>1</v>
      </c>
      <c r="I282" s="2">
        <f ca="1">IFERROR(VLOOKUP($H282, $B282:$F293, 2, FALSE),)</f>
        <v>0</v>
      </c>
      <c r="J282" s="25"/>
      <c r="K282" s="1">
        <f ca="1">IFERROR(VLOOKUP($H282, $B282:$F293, 3, FALSE),)</f>
        <v>0</v>
      </c>
      <c r="L282" s="1">
        <f ca="1">IFERROR(VLOOKUP($H282, $B282:$F293, 4, FALSE),)</f>
        <v>0</v>
      </c>
      <c r="M282" s="1">
        <f ca="1">IFERROR(VLOOKUP($H282, $B282:$F293, 5, FALSE),)</f>
        <v>0</v>
      </c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</row>
    <row r="283" spans="1:29" ht="12.75" x14ac:dyDescent="0.2">
      <c r="A283" s="33" t="str">
        <f ca="1">IFERROR(__xludf.DUMMYFUNCTION("""COMPUTED_VALUE"""),"U11B Howler")</f>
        <v>U11B Howler</v>
      </c>
      <c r="B283" s="1">
        <f ca="1">IFERROR(__xludf.DUMMYFUNCTION("""COMPUTED_VALUE"""),11)</f>
        <v>11</v>
      </c>
      <c r="C283" s="1" t="str">
        <f ca="1">IFERROR(__xludf.DUMMYFUNCTION("""COMPUTED_VALUE"""),"Noah McClure")</f>
        <v>Noah McClure</v>
      </c>
      <c r="D283" s="1" t="str">
        <f ca="1">IFERROR(__xludf.DUMMYFUNCTION("""COMPUTED_VALUE"""),"U11")</f>
        <v>U11</v>
      </c>
      <c r="E283" s="1" t="str">
        <f ca="1">IFERROR(__xludf.DUMMYFUNCTION("""COMPUTED_VALUE"""),"B")</f>
        <v>B</v>
      </c>
      <c r="F283" s="1" t="str">
        <f ca="1">IFERROR(__xludf.DUMMYFUNCTION("""COMPUTED_VALUE"""),"Wrekin Harriers")</f>
        <v>Wrekin Harriers</v>
      </c>
      <c r="G283" s="1">
        <v>2</v>
      </c>
      <c r="I283" s="2">
        <f ca="1">IFERROR(VLOOKUP($H283, $B282:$F293, 2, FALSE),)</f>
        <v>0</v>
      </c>
      <c r="J283" s="25"/>
      <c r="K283" s="1">
        <f ca="1">IFERROR(VLOOKUP($H283, $B282:$F293, 3, FALSE),)</f>
        <v>0</v>
      </c>
      <c r="L283" s="1">
        <f ca="1">IFERROR(VLOOKUP($H283, $B282:$F293, 4, FALSE),)</f>
        <v>0</v>
      </c>
      <c r="M283" s="1">
        <f ca="1">IFERROR(VLOOKUP($H283, $B282:$F293, 5, FALSE),)</f>
        <v>0</v>
      </c>
    </row>
    <row r="284" spans="1:29" ht="12.75" x14ac:dyDescent="0.2">
      <c r="A284" s="39" t="str">
        <f ca="1">IFERROR(__xludf.DUMMYFUNCTION("query('2 Oswestry'!A:G, ""select G,B,C,D,E,F where G contains '"" &amp; A280 &amp; ""'"", 0)"),"U11B Howler")</f>
        <v>U11B Howler</v>
      </c>
      <c r="B284" s="1">
        <f ca="1">IFERROR(__xludf.DUMMYFUNCTION("""COMPUTED_VALUE"""),2)</f>
        <v>2</v>
      </c>
      <c r="C284" s="1" t="str">
        <f ca="1">IFERROR(__xludf.DUMMYFUNCTION("""COMPUTED_VALUE"""),"Dylan Grimley")</f>
        <v>Dylan Grimley</v>
      </c>
      <c r="D284" s="1" t="str">
        <f ca="1">IFERROR(__xludf.DUMMYFUNCTION("""COMPUTED_VALUE"""),"U11")</f>
        <v>U11</v>
      </c>
      <c r="E284" s="1" t="str">
        <f ca="1">IFERROR(__xludf.DUMMYFUNCTION("""COMPUTED_VALUE"""),"B")</f>
        <v>B</v>
      </c>
      <c r="F284" s="1" t="str">
        <f ca="1">IFERROR(__xludf.DUMMYFUNCTION("""COMPUTED_VALUE"""),"Oswestry Olympians")</f>
        <v>Oswestry Olympians</v>
      </c>
      <c r="G284" s="1">
        <v>3</v>
      </c>
      <c r="I284" s="2">
        <f ca="1">IFERROR(VLOOKUP($H284, $B282:$F293, 2, FALSE),)</f>
        <v>0</v>
      </c>
      <c r="J284" s="25"/>
      <c r="K284" s="1">
        <f ca="1">IFERROR(VLOOKUP($H284, $B282:$F293, 3, FALSE),)</f>
        <v>0</v>
      </c>
      <c r="L284" s="1">
        <f ca="1">IFERROR(VLOOKUP($H284, $B282:$F293, 4, FALSE),)</f>
        <v>0</v>
      </c>
      <c r="M284" s="1">
        <f ca="1">IFERROR(VLOOKUP($H284, $B282:$F293, 5, FALSE),)</f>
        <v>0</v>
      </c>
    </row>
    <row r="285" spans="1:29" ht="12.75" x14ac:dyDescent="0.2">
      <c r="A285" s="33" t="str">
        <f ca="1">IFERROR(__xludf.DUMMYFUNCTION("""COMPUTED_VALUE"""),"U11B Howler")</f>
        <v>U11B Howler</v>
      </c>
      <c r="B285" s="1">
        <f ca="1">IFERROR(__xludf.DUMMYFUNCTION("""COMPUTED_VALUE"""),22)</f>
        <v>22</v>
      </c>
      <c r="C285" s="1" t="str">
        <f ca="1">IFERROR(__xludf.DUMMYFUNCTION("""COMPUTED_VALUE"""),"William Arran")</f>
        <v>William Arran</v>
      </c>
      <c r="D285" s="1" t="str">
        <f ca="1">IFERROR(__xludf.DUMMYFUNCTION("""COMPUTED_VALUE"""),"U11")</f>
        <v>U11</v>
      </c>
      <c r="E285" s="1" t="str">
        <f ca="1">IFERROR(__xludf.DUMMYFUNCTION("""COMPUTED_VALUE"""),"B")</f>
        <v>B</v>
      </c>
      <c r="F285" s="1" t="str">
        <f ca="1">IFERROR(__xludf.DUMMYFUNCTION("""COMPUTED_VALUE"""),"Oswestry Olympians")</f>
        <v>Oswestry Olympians</v>
      </c>
      <c r="G285" s="1">
        <v>4</v>
      </c>
      <c r="I285" s="2">
        <f ca="1">IFERROR(VLOOKUP($H285, $B282:$F293, 2, FALSE),)</f>
        <v>0</v>
      </c>
      <c r="J285" s="25"/>
      <c r="K285" s="1">
        <f ca="1">IFERROR(VLOOKUP($H285, $B282:$F293, 3, FALSE),)</f>
        <v>0</v>
      </c>
      <c r="L285" s="1">
        <f ca="1">IFERROR(VLOOKUP($H285, $B282:$F293, 4, FALSE),)</f>
        <v>0</v>
      </c>
      <c r="M285" s="1">
        <f ca="1">IFERROR(VLOOKUP($H285, $B282:$F293, 5, FALSE),)</f>
        <v>0</v>
      </c>
    </row>
    <row r="286" spans="1:29" ht="12.75" x14ac:dyDescent="0.2">
      <c r="A286" s="39" t="str">
        <f ca="1">IFERROR(__xludf.DUMMYFUNCTION("query('3 Shrewsbury'!A:G, ""select G,B,C,D,E,F where G contains '"" &amp; A280 &amp; ""'"", 0)"),"U11B Howler")</f>
        <v>U11B Howler</v>
      </c>
      <c r="B286" s="1">
        <f ca="1">IFERROR(__xludf.DUMMYFUNCTION("""COMPUTED_VALUE"""),3)</f>
        <v>3</v>
      </c>
      <c r="C286" s="1" t="str">
        <f ca="1">IFERROR(__xludf.DUMMYFUNCTION("""COMPUTED_VALUE"""),"Logan Watkins")</f>
        <v>Logan Watkins</v>
      </c>
      <c r="D286" s="1" t="str">
        <f ca="1">IFERROR(__xludf.DUMMYFUNCTION("""COMPUTED_VALUE"""),"U11")</f>
        <v>U11</v>
      </c>
      <c r="E286" s="1" t="str">
        <f ca="1">IFERROR(__xludf.DUMMYFUNCTION("""COMPUTED_VALUE"""),"B")</f>
        <v>B</v>
      </c>
      <c r="F286" s="1" t="str">
        <f ca="1">IFERROR(__xludf.DUMMYFUNCTION("""COMPUTED_VALUE"""),"Shrewsbury AC")</f>
        <v>Shrewsbury AC</v>
      </c>
      <c r="G286" s="1">
        <v>5</v>
      </c>
      <c r="I286" s="2">
        <f ca="1">IFERROR(VLOOKUP($H286, $B282:$F293, 2, FALSE),)</f>
        <v>0</v>
      </c>
      <c r="J286" s="25"/>
      <c r="K286" s="1">
        <f ca="1">IFERROR(VLOOKUP($H286, $B282:$F293, 3, FALSE),)</f>
        <v>0</v>
      </c>
      <c r="L286" s="1">
        <f ca="1">IFERROR(VLOOKUP($H286, $B282:$F293, 4, FALSE),)</f>
        <v>0</v>
      </c>
      <c r="M286" s="1">
        <f ca="1">IFERROR(VLOOKUP($H286, $B282:$F293, 5, FALSE),)</f>
        <v>0</v>
      </c>
    </row>
    <row r="287" spans="1:29" ht="12.75" x14ac:dyDescent="0.2">
      <c r="A287" s="33" t="str">
        <f ca="1">IFERROR(__xludf.DUMMYFUNCTION("""COMPUTED_VALUE"""),"U11B Howler")</f>
        <v>U11B Howler</v>
      </c>
      <c r="B287" s="1">
        <f ca="1">IFERROR(__xludf.DUMMYFUNCTION("""COMPUTED_VALUE"""),33)</f>
        <v>33</v>
      </c>
      <c r="C287" s="1" t="str">
        <f ca="1">IFERROR(__xludf.DUMMYFUNCTION("""COMPUTED_VALUE"""),"Jacob Parry")</f>
        <v>Jacob Parry</v>
      </c>
      <c r="D287" s="1" t="str">
        <f ca="1">IFERROR(__xludf.DUMMYFUNCTION("""COMPUTED_VALUE"""),"U11")</f>
        <v>U11</v>
      </c>
      <c r="E287" s="1" t="str">
        <f ca="1">IFERROR(__xludf.DUMMYFUNCTION("""COMPUTED_VALUE"""),"B")</f>
        <v>B</v>
      </c>
      <c r="F287" s="1" t="str">
        <f ca="1">IFERROR(__xludf.DUMMYFUNCTION("""COMPUTED_VALUE"""),"Shrewsbury AC")</f>
        <v>Shrewsbury AC</v>
      </c>
      <c r="G287" s="1">
        <v>6</v>
      </c>
      <c r="I287" s="2">
        <f ca="1">IFERROR(VLOOKUP($H287, $B282:$F293, 2, FALSE),)</f>
        <v>0</v>
      </c>
      <c r="J287" s="25"/>
      <c r="K287" s="1">
        <f ca="1">IFERROR(VLOOKUP($H287, $B282:$F293, 3, FALSE),)</f>
        <v>0</v>
      </c>
      <c r="L287" s="1">
        <f ca="1">IFERROR(VLOOKUP($H287, $B282:$F293, 4, FALSE),)</f>
        <v>0</v>
      </c>
      <c r="M287" s="1">
        <f ca="1">IFERROR(VLOOKUP($H287, $B282:$F293, 5, FALSE),)</f>
        <v>0</v>
      </c>
    </row>
    <row r="288" spans="1:29" ht="12.75" x14ac:dyDescent="0.2">
      <c r="A288" s="39" t="str">
        <f ca="1">IFERROR(__xludf.DUMMYFUNCTION("query('4 Telford'!A:G, ""select G,B,C,D,E,F where G contains '"" &amp; A280 &amp; ""'"", 0)"),"U11B Howler")</f>
        <v>U11B Howler</v>
      </c>
      <c r="B288" s="1">
        <f ca="1">IFERROR(__xludf.DUMMYFUNCTION("""COMPUTED_VALUE"""),4)</f>
        <v>4</v>
      </c>
      <c r="C288" s="1" t="str">
        <f ca="1">IFERROR(__xludf.DUMMYFUNCTION("""COMPUTED_VALUE"""),"Tommy Clarke")</f>
        <v>Tommy Clarke</v>
      </c>
      <c r="D288" s="1" t="str">
        <f ca="1">IFERROR(__xludf.DUMMYFUNCTION("""COMPUTED_VALUE"""),"U11")</f>
        <v>U11</v>
      </c>
      <c r="E288" s="1" t="str">
        <f ca="1">IFERROR(__xludf.DUMMYFUNCTION("""COMPUTED_VALUE"""),"B")</f>
        <v>B</v>
      </c>
      <c r="F288" s="1" t="str">
        <f ca="1">IFERROR(__xludf.DUMMYFUNCTION("""COMPUTED_VALUE"""),"Telford AC")</f>
        <v>Telford AC</v>
      </c>
      <c r="G288" s="1">
        <v>7</v>
      </c>
      <c r="I288" s="2">
        <f ca="1">IFERROR(VLOOKUP($H288, $B282:$F293, 2, FALSE),)</f>
        <v>0</v>
      </c>
      <c r="J288" s="25"/>
      <c r="K288" s="1">
        <f ca="1">IFERROR(VLOOKUP($H288, $B282:$F293, 3, FALSE),)</f>
        <v>0</v>
      </c>
      <c r="L288" s="1">
        <f ca="1">IFERROR(VLOOKUP($H288, $B282:$F293, 4, FALSE),)</f>
        <v>0</v>
      </c>
      <c r="M288" s="1">
        <f ca="1">IFERROR(VLOOKUP($H288, $B282:$F293, 5, FALSE),)</f>
        <v>0</v>
      </c>
    </row>
    <row r="289" spans="1:29" ht="12.75" x14ac:dyDescent="0.2">
      <c r="A289" s="33" t="str">
        <f ca="1">IFERROR(__xludf.DUMMYFUNCTION("""COMPUTED_VALUE"""),"U11B Howler")</f>
        <v>U11B Howler</v>
      </c>
      <c r="B289" s="1">
        <f ca="1">IFERROR(__xludf.DUMMYFUNCTION("""COMPUTED_VALUE"""),44)</f>
        <v>44</v>
      </c>
      <c r="C289" s="1" t="str">
        <f ca="1">IFERROR(__xludf.DUMMYFUNCTION("""COMPUTED_VALUE"""),"William Slow")</f>
        <v>William Slow</v>
      </c>
      <c r="D289" s="1" t="str">
        <f ca="1">IFERROR(__xludf.DUMMYFUNCTION("""COMPUTED_VALUE"""),"U11")</f>
        <v>U11</v>
      </c>
      <c r="E289" s="1" t="str">
        <f ca="1">IFERROR(__xludf.DUMMYFUNCTION("""COMPUTED_VALUE"""),"B")</f>
        <v>B</v>
      </c>
      <c r="F289" s="1" t="str">
        <f ca="1">IFERROR(__xludf.DUMMYFUNCTION("""COMPUTED_VALUE"""),"Telford AC")</f>
        <v>Telford AC</v>
      </c>
      <c r="G289" s="1">
        <v>8</v>
      </c>
      <c r="I289" s="2">
        <f ca="1">IFERROR(VLOOKUP($H289, $B282:$F293, 2, FALSE),)</f>
        <v>0</v>
      </c>
      <c r="J289" s="25"/>
      <c r="K289" s="1">
        <f ca="1">IFERROR(VLOOKUP($H289, $B282:$F293, 3, FALSE),)</f>
        <v>0</v>
      </c>
      <c r="L289" s="1">
        <f ca="1">IFERROR(VLOOKUP($H289, $B282:$F293, 4, FALSE),)</f>
        <v>0</v>
      </c>
      <c r="M289" s="1">
        <f ca="1">IFERROR(VLOOKUP($H289, $B282:$F293, 5, FALSE),)</f>
        <v>0</v>
      </c>
    </row>
    <row r="290" spans="1:29" ht="12.75" x14ac:dyDescent="0.2">
      <c r="A290" s="39" t="str">
        <f ca="1">IFERROR(__xludf.DUMMYFUNCTION("query('5 Wenlock'!A:G, ""select G,B,C,D,E,F where G contains '"" &amp; A280 &amp; ""'"", 0)"),"U11B Howler")</f>
        <v>U11B Howler</v>
      </c>
      <c r="B290" s="1">
        <f ca="1">IFERROR(__xludf.DUMMYFUNCTION("""COMPUTED_VALUE"""),5)</f>
        <v>5</v>
      </c>
      <c r="C290" s="1" t="str">
        <f ca="1">IFERROR(__xludf.DUMMYFUNCTION("""COMPUTED_VALUE"""),"Bradley Masefield")</f>
        <v>Bradley Masefield</v>
      </c>
      <c r="D290" s="1" t="str">
        <f ca="1">IFERROR(__xludf.DUMMYFUNCTION("""COMPUTED_VALUE"""),"U11")</f>
        <v>U11</v>
      </c>
      <c r="E290" s="1" t="str">
        <f ca="1">IFERROR(__xludf.DUMMYFUNCTION("""COMPUTED_VALUE"""),"B")</f>
        <v>B</v>
      </c>
      <c r="F290" s="1" t="str">
        <f ca="1">IFERROR(__xludf.DUMMYFUNCTION("""COMPUTED_VALUE"""),"Wenlock Olympians")</f>
        <v>Wenlock Olympians</v>
      </c>
      <c r="G290" s="1">
        <v>9</v>
      </c>
      <c r="I290" s="2">
        <f ca="1">IFERROR(VLOOKUP($H290, $B282:$F293, 2, FALSE),)</f>
        <v>0</v>
      </c>
      <c r="J290" s="25"/>
      <c r="K290" s="1">
        <f ca="1">IFERROR(VLOOKUP($H290, $B282:$F293, 3, FALSE),)</f>
        <v>0</v>
      </c>
      <c r="L290" s="1">
        <f ca="1">IFERROR(VLOOKUP($H290, $B282:$F293, 4, FALSE),)</f>
        <v>0</v>
      </c>
      <c r="M290" s="1">
        <f ca="1">IFERROR(VLOOKUP($H290, $B282:$F293, 5, FALSE),)</f>
        <v>0</v>
      </c>
    </row>
    <row r="291" spans="1:29" ht="12.75" x14ac:dyDescent="0.2">
      <c r="A291" s="33" t="str">
        <f ca="1">IFERROR(__xludf.DUMMYFUNCTION("""COMPUTED_VALUE"""),"U11B Howler")</f>
        <v>U11B Howler</v>
      </c>
      <c r="B291" s="1">
        <f ca="1">IFERROR(__xludf.DUMMYFUNCTION("""COMPUTED_VALUE"""),55)</f>
        <v>55</v>
      </c>
      <c r="C291" s="1" t="str">
        <f ca="1">IFERROR(__xludf.DUMMYFUNCTION("""COMPUTED_VALUE"""),"Owen Hart")</f>
        <v>Owen Hart</v>
      </c>
      <c r="D291" s="1" t="str">
        <f ca="1">IFERROR(__xludf.DUMMYFUNCTION("""COMPUTED_VALUE"""),"U11")</f>
        <v>U11</v>
      </c>
      <c r="E291" s="1" t="str">
        <f ca="1">IFERROR(__xludf.DUMMYFUNCTION("""COMPUTED_VALUE"""),"B")</f>
        <v>B</v>
      </c>
      <c r="F291" s="1" t="str">
        <f ca="1">IFERROR(__xludf.DUMMYFUNCTION("""COMPUTED_VALUE"""),"Wenlock Olympians")</f>
        <v>Wenlock Olympians</v>
      </c>
      <c r="G291" s="1">
        <v>10</v>
      </c>
      <c r="I291" s="2">
        <f ca="1">IFERROR(VLOOKUP($H291, $B282:$F293, 2, FALSE),)</f>
        <v>0</v>
      </c>
      <c r="J291" s="25"/>
      <c r="K291" s="1">
        <f ca="1">IFERROR(VLOOKUP($H291, $B282:$F293, 3, FALSE),)</f>
        <v>0</v>
      </c>
      <c r="L291" s="1">
        <f ca="1">IFERROR(VLOOKUP($H291, $B282:$F293, 4, FALSE),)</f>
        <v>0</v>
      </c>
      <c r="M291" s="1">
        <f ca="1">IFERROR(VLOOKUP($H291, $B282:$F293, 5, FALSE),)</f>
        <v>0</v>
      </c>
    </row>
    <row r="292" spans="1:29" ht="12.75" x14ac:dyDescent="0.2">
      <c r="A292" s="39" t="str">
        <f ca="1">IFERROR(__xludf.DUMMYFUNCTION("query('6 Maldwyn'!A:G, ""select G,B,C,D,E,F where G contains '"" &amp; A280 &amp; ""'"", 0)"),"U11B Howler")</f>
        <v>U11B Howler</v>
      </c>
      <c r="B292" s="1">
        <f ca="1">IFERROR(__xludf.DUMMYFUNCTION("""COMPUTED_VALUE"""),6)</f>
        <v>6</v>
      </c>
      <c r="C292" s="1"/>
      <c r="D292" s="1" t="str">
        <f ca="1">IFERROR(__xludf.DUMMYFUNCTION("""COMPUTED_VALUE"""),"U11")</f>
        <v>U11</v>
      </c>
      <c r="E292" s="1" t="str">
        <f ca="1">IFERROR(__xludf.DUMMYFUNCTION("""COMPUTED_VALUE"""),"B")</f>
        <v>B</v>
      </c>
      <c r="F292" s="1" t="str">
        <f ca="1">IFERROR(__xludf.DUMMYFUNCTION("""COMPUTED_VALUE"""),"Maldwyn Harriers")</f>
        <v>Maldwyn Harriers</v>
      </c>
      <c r="G292" s="1">
        <v>11</v>
      </c>
      <c r="I292" s="2">
        <f ca="1">IFERROR(VLOOKUP($H292, $B282:$F293, 2, FALSE),)</f>
        <v>0</v>
      </c>
      <c r="J292" s="25"/>
      <c r="K292" s="1">
        <f ca="1">IFERROR(VLOOKUP($H292, $B282:$F293, 3, FALSE),)</f>
        <v>0</v>
      </c>
      <c r="L292" s="1">
        <f ca="1">IFERROR(VLOOKUP($H292, $B282:$F293, 4, FALSE),)</f>
        <v>0</v>
      </c>
      <c r="M292" s="1">
        <f ca="1">IFERROR(VLOOKUP($H292, $B282:$F293, 5, FALSE),)</f>
        <v>0</v>
      </c>
    </row>
    <row r="293" spans="1:29" ht="12.75" x14ac:dyDescent="0.2">
      <c r="A293" s="33" t="str">
        <f ca="1">IFERROR(__xludf.DUMMYFUNCTION("""COMPUTED_VALUE"""),"U11B Howler")</f>
        <v>U11B Howler</v>
      </c>
      <c r="B293" s="1">
        <f ca="1">IFERROR(__xludf.DUMMYFUNCTION("""COMPUTED_VALUE"""),66)</f>
        <v>66</v>
      </c>
      <c r="C293" s="1"/>
      <c r="D293" s="1" t="str">
        <f ca="1">IFERROR(__xludf.DUMMYFUNCTION("""COMPUTED_VALUE"""),"U11")</f>
        <v>U11</v>
      </c>
      <c r="E293" s="1" t="str">
        <f ca="1">IFERROR(__xludf.DUMMYFUNCTION("""COMPUTED_VALUE"""),"B")</f>
        <v>B</v>
      </c>
      <c r="F293" s="1" t="str">
        <f ca="1">IFERROR(__xludf.DUMMYFUNCTION("""COMPUTED_VALUE"""),"Maldwyn Harriers")</f>
        <v>Maldwyn Harriers</v>
      </c>
      <c r="G293" s="1">
        <v>12</v>
      </c>
      <c r="I293" s="2">
        <f ca="1">IFERROR(VLOOKUP($H293, $B282:$F293, 2, FALSE),)</f>
        <v>0</v>
      </c>
      <c r="J293" s="25"/>
      <c r="K293" s="1">
        <f ca="1">IFERROR(VLOOKUP($H293, $B282:$F293, 3, FALSE),)</f>
        <v>0</v>
      </c>
      <c r="L293" s="1">
        <f ca="1">IFERROR(VLOOKUP($H293, $B282:$F293, 4, FALSE),)</f>
        <v>0</v>
      </c>
      <c r="M293" s="1">
        <f ca="1">IFERROR(VLOOKUP($H293, $B282:$F293, 5, FALSE),)</f>
        <v>0</v>
      </c>
    </row>
    <row r="294" spans="1:29" ht="12.75" x14ac:dyDescent="0.2">
      <c r="A294" s="33"/>
      <c r="B294" s="32"/>
      <c r="C294" s="32"/>
      <c r="D294" s="32"/>
      <c r="E294" s="32"/>
      <c r="F294" s="32"/>
      <c r="G294" s="32"/>
      <c r="H294" s="33"/>
      <c r="I294" s="34"/>
      <c r="J294" s="35"/>
      <c r="K294" s="33"/>
      <c r="L294" s="33"/>
      <c r="M294" s="33"/>
      <c r="N294" s="33"/>
    </row>
    <row r="295" spans="1:29" ht="12.75" x14ac:dyDescent="0.2">
      <c r="A295" s="2" t="e">
        <f>Results!#REF!</f>
        <v>#REF!</v>
      </c>
      <c r="B295" s="2"/>
      <c r="C295" s="2"/>
      <c r="D295" s="2"/>
      <c r="E295" s="2"/>
      <c r="F295" s="2"/>
      <c r="G295" s="2" t="e">
        <f>A295</f>
        <v>#REF!</v>
      </c>
      <c r="H295" s="2" t="s">
        <v>233</v>
      </c>
      <c r="I295" s="2" t="s">
        <v>242</v>
      </c>
      <c r="J295" s="2" t="e">
        <f>#REF!</f>
        <v>#REF!</v>
      </c>
      <c r="K295" s="2"/>
      <c r="L295" s="2"/>
      <c r="M295" s="2" t="e">
        <f>G295</f>
        <v>#REF!</v>
      </c>
      <c r="N295" s="2"/>
    </row>
    <row r="296" spans="1:29" ht="17.25" x14ac:dyDescent="0.4">
      <c r="A296" s="38" t="str">
        <f ca="1">IFERROR(__xludf.DUMMYFUNCTION("query('1 Wrekin'!A:G, ""select G,B,C,D,E,F where G contains '"" &amp; A295 &amp; ""'"", 1)"),"")</f>
        <v/>
      </c>
      <c r="B296" s="2" t="str">
        <f ca="1">IFERROR(__xludf.DUMMYFUNCTION("""COMPUTED_VALUE"""),"Number")</f>
        <v>Number</v>
      </c>
      <c r="C296" s="2" t="str">
        <f ca="1">IFERROR(__xludf.DUMMYFUNCTION("""COMPUTED_VALUE"""),"Full Name")</f>
        <v>Full Name</v>
      </c>
      <c r="D296" s="2" t="str">
        <f ca="1">IFERROR(__xludf.DUMMYFUNCTION("""COMPUTED_VALUE"""),"Age Group")</f>
        <v>Age Group</v>
      </c>
      <c r="E296" s="2" t="str">
        <f ca="1">IFERROR(__xludf.DUMMYFUNCTION("""COMPUTED_VALUE"""),"Gender")</f>
        <v>Gender</v>
      </c>
      <c r="F296" s="2" t="str">
        <f ca="1">IFERROR(__xludf.DUMMYFUNCTION("""COMPUTED_VALUE"""),"Club")</f>
        <v>Club</v>
      </c>
      <c r="G296" s="2" t="s">
        <v>243</v>
      </c>
      <c r="H296" s="2" t="s">
        <v>41</v>
      </c>
      <c r="I296" s="2" t="s">
        <v>231</v>
      </c>
      <c r="J296" s="25" t="s">
        <v>244</v>
      </c>
      <c r="K296" s="2" t="s">
        <v>232</v>
      </c>
      <c r="L296" s="2" t="s">
        <v>44</v>
      </c>
      <c r="M296" s="2" t="s">
        <v>45</v>
      </c>
      <c r="N296" s="2" t="s">
        <v>234</v>
      </c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</row>
    <row r="297" spans="1:29" ht="12.75" x14ac:dyDescent="0.2">
      <c r="A297" s="33" t="str">
        <f ca="1">IFERROR(__xludf.DUMMYFUNCTION("""COMPUTED_VALUE"""),"U15G Shot")</f>
        <v>U15G Shot</v>
      </c>
      <c r="B297" s="1">
        <f ca="1">IFERROR(__xludf.DUMMYFUNCTION("""COMPUTED_VALUE"""),1)</f>
        <v>1</v>
      </c>
      <c r="C297" s="1" t="str">
        <f ca="1">IFERROR(__xludf.DUMMYFUNCTION("""COMPUTED_VALUE"""),"Marianna Preen")</f>
        <v>Marianna Preen</v>
      </c>
      <c r="D297" s="1" t="str">
        <f ca="1">IFERROR(__xludf.DUMMYFUNCTION("""COMPUTED_VALUE"""),"U15")</f>
        <v>U15</v>
      </c>
      <c r="E297" s="1" t="str">
        <f ca="1">IFERROR(__xludf.DUMMYFUNCTION("""COMPUTED_VALUE"""),"G")</f>
        <v>G</v>
      </c>
      <c r="F297" s="1" t="str">
        <f ca="1">IFERROR(__xludf.DUMMYFUNCTION("""COMPUTED_VALUE"""),"Wrekin Harriers")</f>
        <v>Wrekin Harriers</v>
      </c>
      <c r="G297" s="1">
        <v>1</v>
      </c>
      <c r="I297" s="2">
        <f ca="1">IFERROR(VLOOKUP($H297, $B297:$F308, 2, FALSE),)</f>
        <v>0</v>
      </c>
      <c r="J297" s="25"/>
      <c r="K297" s="1">
        <f ca="1">IFERROR(VLOOKUP($H297, $B297:$F308, 3, FALSE),)</f>
        <v>0</v>
      </c>
      <c r="L297" s="1">
        <f ca="1">IFERROR(VLOOKUP($H297, $B297:$F308, 4, FALSE),)</f>
        <v>0</v>
      </c>
      <c r="M297" s="1">
        <f ca="1">IFERROR(VLOOKUP($H297, $B297:$F308, 5, FALSE),)</f>
        <v>0</v>
      </c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</row>
    <row r="298" spans="1:29" ht="12.75" x14ac:dyDescent="0.2">
      <c r="A298" s="33" t="str">
        <f ca="1">IFERROR(__xludf.DUMMYFUNCTION("""COMPUTED_VALUE"""),"U15G Shot")</f>
        <v>U15G Shot</v>
      </c>
      <c r="B298" s="1">
        <f ca="1">IFERROR(__xludf.DUMMYFUNCTION("""COMPUTED_VALUE"""),11)</f>
        <v>11</v>
      </c>
      <c r="C298" s="1"/>
      <c r="D298" s="1" t="str">
        <f ca="1">IFERROR(__xludf.DUMMYFUNCTION("""COMPUTED_VALUE"""),"U15")</f>
        <v>U15</v>
      </c>
      <c r="E298" s="1" t="str">
        <f ca="1">IFERROR(__xludf.DUMMYFUNCTION("""COMPUTED_VALUE"""),"G")</f>
        <v>G</v>
      </c>
      <c r="F298" s="1" t="str">
        <f ca="1">IFERROR(__xludf.DUMMYFUNCTION("""COMPUTED_VALUE"""),"Wrekin Harriers")</f>
        <v>Wrekin Harriers</v>
      </c>
      <c r="G298" s="1">
        <v>2</v>
      </c>
      <c r="I298" s="2">
        <f ca="1">IFERROR(VLOOKUP($H298, $B297:$F308, 2, FALSE),)</f>
        <v>0</v>
      </c>
      <c r="J298" s="25"/>
      <c r="K298" s="1">
        <f ca="1">IFERROR(VLOOKUP($H298, $B297:$F308, 3, FALSE),)</f>
        <v>0</v>
      </c>
      <c r="L298" s="1">
        <f ca="1">IFERROR(VLOOKUP($H298, $B297:$F308, 4, FALSE),)</f>
        <v>0</v>
      </c>
      <c r="M298" s="1">
        <f ca="1">IFERROR(VLOOKUP($H298, $B297:$F308, 5, FALSE),)</f>
        <v>0</v>
      </c>
    </row>
    <row r="299" spans="1:29" ht="12.75" x14ac:dyDescent="0.2">
      <c r="A299" s="39" t="str">
        <f ca="1">IFERROR(__xludf.DUMMYFUNCTION("query('2 Oswestry'!A:G, ""select G,B,C,D,E,F where G contains '"" &amp; A295 &amp; ""'"", 0)"),"U15G Shot")</f>
        <v>U15G Shot</v>
      </c>
      <c r="B299" s="1">
        <f ca="1">IFERROR(__xludf.DUMMYFUNCTION("""COMPUTED_VALUE"""),2)</f>
        <v>2</v>
      </c>
      <c r="C299" s="1" t="str">
        <f ca="1">IFERROR(__xludf.DUMMYFUNCTION("""COMPUTED_VALUE"""),"Sophie Baillie")</f>
        <v>Sophie Baillie</v>
      </c>
      <c r="D299" s="1" t="str">
        <f ca="1">IFERROR(__xludf.DUMMYFUNCTION("""COMPUTED_VALUE"""),"U15")</f>
        <v>U15</v>
      </c>
      <c r="E299" s="1" t="str">
        <f ca="1">IFERROR(__xludf.DUMMYFUNCTION("""COMPUTED_VALUE"""),"G")</f>
        <v>G</v>
      </c>
      <c r="F299" s="1" t="str">
        <f ca="1">IFERROR(__xludf.DUMMYFUNCTION("""COMPUTED_VALUE"""),"Oswestry Olympians")</f>
        <v>Oswestry Olympians</v>
      </c>
      <c r="G299" s="1">
        <v>3</v>
      </c>
      <c r="I299" s="2">
        <f ca="1">IFERROR(VLOOKUP($H299, $B297:$F308, 2, FALSE),)</f>
        <v>0</v>
      </c>
      <c r="J299" s="25"/>
      <c r="K299" s="1">
        <f ca="1">IFERROR(VLOOKUP($H299, $B297:$F308, 3, FALSE),)</f>
        <v>0</v>
      </c>
      <c r="L299" s="1">
        <f ca="1">IFERROR(VLOOKUP($H299, $B297:$F308, 4, FALSE),)</f>
        <v>0</v>
      </c>
      <c r="M299" s="1">
        <f ca="1">IFERROR(VLOOKUP($H299, $B297:$F308, 5, FALSE),)</f>
        <v>0</v>
      </c>
    </row>
    <row r="300" spans="1:29" ht="12.75" x14ac:dyDescent="0.2">
      <c r="A300" s="33" t="str">
        <f ca="1">IFERROR(__xludf.DUMMYFUNCTION("""COMPUTED_VALUE"""),"U15G Shot")</f>
        <v>U15G Shot</v>
      </c>
      <c r="B300" s="1">
        <f ca="1">IFERROR(__xludf.DUMMYFUNCTION("""COMPUTED_VALUE"""),22)</f>
        <v>22</v>
      </c>
      <c r="C300" s="1"/>
      <c r="D300" s="1" t="str">
        <f ca="1">IFERROR(__xludf.DUMMYFUNCTION("""COMPUTED_VALUE"""),"U15")</f>
        <v>U15</v>
      </c>
      <c r="E300" s="1" t="str">
        <f ca="1">IFERROR(__xludf.DUMMYFUNCTION("""COMPUTED_VALUE"""),"G")</f>
        <v>G</v>
      </c>
      <c r="F300" s="1" t="str">
        <f ca="1">IFERROR(__xludf.DUMMYFUNCTION("""COMPUTED_VALUE"""),"Oswestry Olympians")</f>
        <v>Oswestry Olympians</v>
      </c>
      <c r="G300" s="1">
        <v>4</v>
      </c>
      <c r="I300" s="2">
        <f ca="1">IFERROR(VLOOKUP($H300, $B297:$F308, 2, FALSE),)</f>
        <v>0</v>
      </c>
      <c r="J300" s="25"/>
      <c r="K300" s="1">
        <f ca="1">IFERROR(VLOOKUP($H300, $B297:$F308, 3, FALSE),)</f>
        <v>0</v>
      </c>
      <c r="L300" s="1">
        <f ca="1">IFERROR(VLOOKUP($H300, $B297:$F308, 4, FALSE),)</f>
        <v>0</v>
      </c>
      <c r="M300" s="1">
        <f ca="1">IFERROR(VLOOKUP($H300, $B297:$F308, 5, FALSE),)</f>
        <v>0</v>
      </c>
    </row>
    <row r="301" spans="1:29" ht="12.75" x14ac:dyDescent="0.2">
      <c r="A301" s="39" t="str">
        <f ca="1">IFERROR(__xludf.DUMMYFUNCTION("query('3 Shrewsbury'!A:G, ""select G,B,C,D,E,F where G contains '"" &amp; A295 &amp; ""'"", 0)"),"U15G Shot")</f>
        <v>U15G Shot</v>
      </c>
      <c r="B301" s="1">
        <f ca="1">IFERROR(__xludf.DUMMYFUNCTION("""COMPUTED_VALUE"""),3)</f>
        <v>3</v>
      </c>
      <c r="C301" s="1" t="str">
        <f ca="1">IFERROR(__xludf.DUMMYFUNCTION("""COMPUTED_VALUE"""),"Manon Closs")</f>
        <v>Manon Closs</v>
      </c>
      <c r="D301" s="1" t="str">
        <f ca="1">IFERROR(__xludf.DUMMYFUNCTION("""COMPUTED_VALUE"""),"U15")</f>
        <v>U15</v>
      </c>
      <c r="E301" s="1" t="str">
        <f ca="1">IFERROR(__xludf.DUMMYFUNCTION("""COMPUTED_VALUE"""),"G")</f>
        <v>G</v>
      </c>
      <c r="F301" s="1" t="str">
        <f ca="1">IFERROR(__xludf.DUMMYFUNCTION("""COMPUTED_VALUE"""),"Shrewsbury AC")</f>
        <v>Shrewsbury AC</v>
      </c>
      <c r="G301" s="1">
        <v>5</v>
      </c>
      <c r="I301" s="2">
        <f ca="1">IFERROR(VLOOKUP($H301, $B297:$F308, 2, FALSE),)</f>
        <v>0</v>
      </c>
      <c r="J301" s="25"/>
      <c r="K301" s="1">
        <f ca="1">IFERROR(VLOOKUP($H301, $B297:$F308, 3, FALSE),)</f>
        <v>0</v>
      </c>
      <c r="L301" s="1">
        <f ca="1">IFERROR(VLOOKUP($H301, $B297:$F308, 4, FALSE),)</f>
        <v>0</v>
      </c>
      <c r="M301" s="1">
        <f ca="1">IFERROR(VLOOKUP($H301, $B297:$F308, 5, FALSE),)</f>
        <v>0</v>
      </c>
    </row>
    <row r="302" spans="1:29" ht="12.75" x14ac:dyDescent="0.2">
      <c r="A302" s="33" t="str">
        <f ca="1">IFERROR(__xludf.DUMMYFUNCTION("""COMPUTED_VALUE"""),"U15G Shot")</f>
        <v>U15G Shot</v>
      </c>
      <c r="B302" s="1">
        <f ca="1">IFERROR(__xludf.DUMMYFUNCTION("""COMPUTED_VALUE"""),33)</f>
        <v>33</v>
      </c>
      <c r="C302" s="1" t="str">
        <f ca="1">IFERROR(__xludf.DUMMYFUNCTION("""COMPUTED_VALUE"""),"Holly Rao")</f>
        <v>Holly Rao</v>
      </c>
      <c r="D302" s="1" t="str">
        <f ca="1">IFERROR(__xludf.DUMMYFUNCTION("""COMPUTED_VALUE"""),"U15")</f>
        <v>U15</v>
      </c>
      <c r="E302" s="1" t="str">
        <f ca="1">IFERROR(__xludf.DUMMYFUNCTION("""COMPUTED_VALUE"""),"G")</f>
        <v>G</v>
      </c>
      <c r="F302" s="1" t="str">
        <f ca="1">IFERROR(__xludf.DUMMYFUNCTION("""COMPUTED_VALUE"""),"Shrewsbury AC")</f>
        <v>Shrewsbury AC</v>
      </c>
      <c r="G302" s="1">
        <v>6</v>
      </c>
      <c r="I302" s="2">
        <f ca="1">IFERROR(VLOOKUP($H302, $B297:$F308, 2, FALSE),)</f>
        <v>0</v>
      </c>
      <c r="J302" s="25"/>
      <c r="K302" s="1">
        <f ca="1">IFERROR(VLOOKUP($H302, $B297:$F308, 3, FALSE),)</f>
        <v>0</v>
      </c>
      <c r="L302" s="1">
        <f ca="1">IFERROR(VLOOKUP($H302, $B297:$F308, 4, FALSE),)</f>
        <v>0</v>
      </c>
      <c r="M302" s="1">
        <f ca="1">IFERROR(VLOOKUP($H302, $B297:$F308, 5, FALSE),)</f>
        <v>0</v>
      </c>
    </row>
    <row r="303" spans="1:29" ht="12.75" x14ac:dyDescent="0.2">
      <c r="A303" s="39" t="str">
        <f ca="1">IFERROR(__xludf.DUMMYFUNCTION("query('4 Telford'!A:G, ""select G,B,C,D,E,F where G contains '"" &amp; A295 &amp; ""'"", 0)"),"U15G Shot")</f>
        <v>U15G Shot</v>
      </c>
      <c r="B303" s="1">
        <f ca="1">IFERROR(__xludf.DUMMYFUNCTION("""COMPUTED_VALUE"""),4)</f>
        <v>4</v>
      </c>
      <c r="C303" s="1" t="str">
        <f ca="1">IFERROR(__xludf.DUMMYFUNCTION("""COMPUTED_VALUE"""),"Amelia Berzina")</f>
        <v>Amelia Berzina</v>
      </c>
      <c r="D303" s="1" t="str">
        <f ca="1">IFERROR(__xludf.DUMMYFUNCTION("""COMPUTED_VALUE"""),"U15")</f>
        <v>U15</v>
      </c>
      <c r="E303" s="1" t="str">
        <f ca="1">IFERROR(__xludf.DUMMYFUNCTION("""COMPUTED_VALUE"""),"G")</f>
        <v>G</v>
      </c>
      <c r="F303" s="1" t="str">
        <f ca="1">IFERROR(__xludf.DUMMYFUNCTION("""COMPUTED_VALUE"""),"Telford AC")</f>
        <v>Telford AC</v>
      </c>
      <c r="G303" s="1">
        <v>7</v>
      </c>
      <c r="I303" s="2">
        <f ca="1">IFERROR(VLOOKUP($H303, $B297:$F308, 2, FALSE),)</f>
        <v>0</v>
      </c>
      <c r="J303" s="25"/>
      <c r="K303" s="1">
        <f ca="1">IFERROR(VLOOKUP($H303, $B297:$F308, 3, FALSE),)</f>
        <v>0</v>
      </c>
      <c r="L303" s="1">
        <f ca="1">IFERROR(VLOOKUP($H303, $B297:$F308, 4, FALSE),)</f>
        <v>0</v>
      </c>
      <c r="M303" s="1">
        <f ca="1">IFERROR(VLOOKUP($H303, $B297:$F308, 5, FALSE),)</f>
        <v>0</v>
      </c>
    </row>
    <row r="304" spans="1:29" ht="12.75" x14ac:dyDescent="0.2">
      <c r="A304" s="33" t="str">
        <f ca="1">IFERROR(__xludf.DUMMYFUNCTION("""COMPUTED_VALUE"""),"U15G Shot")</f>
        <v>U15G Shot</v>
      </c>
      <c r="B304" s="1">
        <f ca="1">IFERROR(__xludf.DUMMYFUNCTION("""COMPUTED_VALUE"""),44)</f>
        <v>44</v>
      </c>
      <c r="C304" s="1"/>
      <c r="D304" s="1" t="str">
        <f ca="1">IFERROR(__xludf.DUMMYFUNCTION("""COMPUTED_VALUE"""),"U15")</f>
        <v>U15</v>
      </c>
      <c r="E304" s="1" t="str">
        <f ca="1">IFERROR(__xludf.DUMMYFUNCTION("""COMPUTED_VALUE"""),"G")</f>
        <v>G</v>
      </c>
      <c r="F304" s="1" t="str">
        <f ca="1">IFERROR(__xludf.DUMMYFUNCTION("""COMPUTED_VALUE"""),"Telford AC")</f>
        <v>Telford AC</v>
      </c>
      <c r="G304" s="1">
        <v>8</v>
      </c>
      <c r="I304" s="2">
        <f ca="1">IFERROR(VLOOKUP($H304, $B297:$F308, 2, FALSE),)</f>
        <v>0</v>
      </c>
      <c r="J304" s="25"/>
      <c r="K304" s="1">
        <f ca="1">IFERROR(VLOOKUP($H304, $B297:$F308, 3, FALSE),)</f>
        <v>0</v>
      </c>
      <c r="L304" s="1">
        <f ca="1">IFERROR(VLOOKUP($H304, $B297:$F308, 4, FALSE),)</f>
        <v>0</v>
      </c>
      <c r="M304" s="1">
        <f ca="1">IFERROR(VLOOKUP($H304, $B297:$F308, 5, FALSE),)</f>
        <v>0</v>
      </c>
    </row>
    <row r="305" spans="1:29" ht="12.75" x14ac:dyDescent="0.2">
      <c r="A305" s="39" t="str">
        <f ca="1">IFERROR(__xludf.DUMMYFUNCTION("query('5 Wenlock'!A:G, ""select G,B,C,D,E,F where G contains '"" &amp; A295 &amp; ""'"", 0)"),"U15G Shot")</f>
        <v>U15G Shot</v>
      </c>
      <c r="B305" s="1">
        <f ca="1">IFERROR(__xludf.DUMMYFUNCTION("""COMPUTED_VALUE"""),5)</f>
        <v>5</v>
      </c>
      <c r="C305" s="1" t="str">
        <f ca="1">IFERROR(__xludf.DUMMYFUNCTION("""COMPUTED_VALUE"""),"Pippa Insley")</f>
        <v>Pippa Insley</v>
      </c>
      <c r="D305" s="1" t="str">
        <f ca="1">IFERROR(__xludf.DUMMYFUNCTION("""COMPUTED_VALUE"""),"U15")</f>
        <v>U15</v>
      </c>
      <c r="E305" s="1" t="str">
        <f ca="1">IFERROR(__xludf.DUMMYFUNCTION("""COMPUTED_VALUE"""),"G")</f>
        <v>G</v>
      </c>
      <c r="F305" s="1" t="str">
        <f ca="1">IFERROR(__xludf.DUMMYFUNCTION("""COMPUTED_VALUE"""),"Wenlock Olympians")</f>
        <v>Wenlock Olympians</v>
      </c>
      <c r="G305" s="1">
        <v>9</v>
      </c>
      <c r="I305" s="2">
        <f ca="1">IFERROR(VLOOKUP($H305, $B297:$F308, 2, FALSE),)</f>
        <v>0</v>
      </c>
      <c r="J305" s="25"/>
      <c r="K305" s="1">
        <f ca="1">IFERROR(VLOOKUP($H305, $B297:$F308, 3, FALSE),)</f>
        <v>0</v>
      </c>
      <c r="L305" s="1">
        <f ca="1">IFERROR(VLOOKUP($H305, $B297:$F308, 4, FALSE),)</f>
        <v>0</v>
      </c>
      <c r="M305" s="1">
        <f ca="1">IFERROR(VLOOKUP($H305, $B297:$F308, 5, FALSE),)</f>
        <v>0</v>
      </c>
    </row>
    <row r="306" spans="1:29" ht="12.75" x14ac:dyDescent="0.2">
      <c r="A306" s="33" t="str">
        <f ca="1">IFERROR(__xludf.DUMMYFUNCTION("""COMPUTED_VALUE"""),"U15G Shot")</f>
        <v>U15G Shot</v>
      </c>
      <c r="B306" s="1">
        <f ca="1">IFERROR(__xludf.DUMMYFUNCTION("""COMPUTED_VALUE"""),55)</f>
        <v>55</v>
      </c>
      <c r="C306" s="1" t="str">
        <f ca="1">IFERROR(__xludf.DUMMYFUNCTION("""COMPUTED_VALUE"""),"Gracie Beech")</f>
        <v>Gracie Beech</v>
      </c>
      <c r="D306" s="1" t="str">
        <f ca="1">IFERROR(__xludf.DUMMYFUNCTION("""COMPUTED_VALUE"""),"U15")</f>
        <v>U15</v>
      </c>
      <c r="E306" s="1" t="str">
        <f ca="1">IFERROR(__xludf.DUMMYFUNCTION("""COMPUTED_VALUE"""),"G")</f>
        <v>G</v>
      </c>
      <c r="F306" s="1" t="str">
        <f ca="1">IFERROR(__xludf.DUMMYFUNCTION("""COMPUTED_VALUE"""),"Wenlock Olympians")</f>
        <v>Wenlock Olympians</v>
      </c>
      <c r="G306" s="1">
        <v>10</v>
      </c>
      <c r="I306" s="2">
        <f ca="1">IFERROR(VLOOKUP($H306, $B297:$F308, 2, FALSE),)</f>
        <v>0</v>
      </c>
      <c r="J306" s="25"/>
      <c r="K306" s="1">
        <f ca="1">IFERROR(VLOOKUP($H306, $B297:$F308, 3, FALSE),)</f>
        <v>0</v>
      </c>
      <c r="L306" s="1">
        <f ca="1">IFERROR(VLOOKUP($H306, $B297:$F308, 4, FALSE),)</f>
        <v>0</v>
      </c>
      <c r="M306" s="1">
        <f ca="1">IFERROR(VLOOKUP($H306, $B297:$F308, 5, FALSE),)</f>
        <v>0</v>
      </c>
    </row>
    <row r="307" spans="1:29" ht="12.75" x14ac:dyDescent="0.2">
      <c r="A307" s="39" t="str">
        <f ca="1">IFERROR(__xludf.DUMMYFUNCTION("query('6 Maldwyn'!A:G, ""select G,B,C,D,E,F where G contains '"" &amp; A295 &amp; ""'"", 0)"),"U15G Shot")</f>
        <v>U15G Shot</v>
      </c>
      <c r="B307" s="1">
        <f ca="1">IFERROR(__xludf.DUMMYFUNCTION("""COMPUTED_VALUE"""),6)</f>
        <v>6</v>
      </c>
      <c r="C307" s="1"/>
      <c r="D307" s="1" t="str">
        <f ca="1">IFERROR(__xludf.DUMMYFUNCTION("""COMPUTED_VALUE"""),"U15")</f>
        <v>U15</v>
      </c>
      <c r="E307" s="1" t="str">
        <f ca="1">IFERROR(__xludf.DUMMYFUNCTION("""COMPUTED_VALUE"""),"G")</f>
        <v>G</v>
      </c>
      <c r="F307" s="1" t="str">
        <f ca="1">IFERROR(__xludf.DUMMYFUNCTION("""COMPUTED_VALUE"""),"Maldwyn Harriers")</f>
        <v>Maldwyn Harriers</v>
      </c>
      <c r="G307" s="1">
        <v>11</v>
      </c>
      <c r="I307" s="2">
        <f ca="1">IFERROR(VLOOKUP($H307, $B297:$F308, 2, FALSE),)</f>
        <v>0</v>
      </c>
      <c r="J307" s="25"/>
      <c r="K307" s="1">
        <f ca="1">IFERROR(VLOOKUP($H307, $B297:$F308, 3, FALSE),)</f>
        <v>0</v>
      </c>
      <c r="L307" s="1">
        <f ca="1">IFERROR(VLOOKUP($H307, $B297:$F308, 4, FALSE),)</f>
        <v>0</v>
      </c>
      <c r="M307" s="1">
        <f ca="1">IFERROR(VLOOKUP($H307, $B297:$F308, 5, FALSE),)</f>
        <v>0</v>
      </c>
    </row>
    <row r="308" spans="1:29" ht="12.75" x14ac:dyDescent="0.2">
      <c r="A308" s="33" t="str">
        <f ca="1">IFERROR(__xludf.DUMMYFUNCTION("""COMPUTED_VALUE"""),"U15G Shot")</f>
        <v>U15G Shot</v>
      </c>
      <c r="B308" s="1">
        <f ca="1">IFERROR(__xludf.DUMMYFUNCTION("""COMPUTED_VALUE"""),66)</f>
        <v>66</v>
      </c>
      <c r="C308" s="1"/>
      <c r="D308" s="1" t="str">
        <f ca="1">IFERROR(__xludf.DUMMYFUNCTION("""COMPUTED_VALUE"""),"U15")</f>
        <v>U15</v>
      </c>
      <c r="E308" s="1" t="str">
        <f ca="1">IFERROR(__xludf.DUMMYFUNCTION("""COMPUTED_VALUE"""),"G")</f>
        <v>G</v>
      </c>
      <c r="F308" s="1" t="str">
        <f ca="1">IFERROR(__xludf.DUMMYFUNCTION("""COMPUTED_VALUE"""),"Maldwyn Harriers")</f>
        <v>Maldwyn Harriers</v>
      </c>
      <c r="G308" s="1">
        <v>12</v>
      </c>
      <c r="I308" s="2">
        <f ca="1">IFERROR(VLOOKUP($H308, $B297:$F308, 2, FALSE),)</f>
        <v>0</v>
      </c>
      <c r="J308" s="25"/>
      <c r="K308" s="1">
        <f ca="1">IFERROR(VLOOKUP($H308, $B297:$F308, 3, FALSE),)</f>
        <v>0</v>
      </c>
      <c r="L308" s="1">
        <f ca="1">IFERROR(VLOOKUP($H308, $B297:$F308, 4, FALSE),)</f>
        <v>0</v>
      </c>
      <c r="M308" s="1">
        <f ca="1">IFERROR(VLOOKUP($H308, $B297:$F308, 5, FALSE),)</f>
        <v>0</v>
      </c>
    </row>
    <row r="309" spans="1:29" ht="12.75" x14ac:dyDescent="0.2">
      <c r="A309" s="33"/>
      <c r="B309" s="32"/>
      <c r="C309" s="32"/>
      <c r="D309" s="32"/>
      <c r="E309" s="32"/>
      <c r="F309" s="32"/>
      <c r="G309" s="32"/>
      <c r="H309" s="33"/>
      <c r="I309" s="34"/>
      <c r="J309" s="35"/>
      <c r="K309" s="33"/>
      <c r="L309" s="33"/>
      <c r="M309" s="33"/>
      <c r="N309" s="33"/>
    </row>
    <row r="310" spans="1:29" ht="12.75" x14ac:dyDescent="0.2">
      <c r="A310" s="2" t="e">
        <f>Results!#REF!</f>
        <v>#REF!</v>
      </c>
      <c r="B310" s="2"/>
      <c r="C310" s="2"/>
      <c r="D310" s="2"/>
      <c r="E310" s="2"/>
      <c r="F310" s="2"/>
      <c r="G310" s="2" t="e">
        <f>A310</f>
        <v>#REF!</v>
      </c>
      <c r="H310" s="2" t="s">
        <v>233</v>
      </c>
      <c r="I310" s="2" t="s">
        <v>242</v>
      </c>
      <c r="J310" s="2" t="e">
        <f>#REF!</f>
        <v>#REF!</v>
      </c>
      <c r="K310" s="2"/>
      <c r="L310" s="2"/>
      <c r="M310" s="2" t="e">
        <f>G310</f>
        <v>#REF!</v>
      </c>
      <c r="N310" s="2"/>
    </row>
    <row r="311" spans="1:29" ht="17.25" x14ac:dyDescent="0.4">
      <c r="A311" s="38" t="str">
        <f ca="1">IFERROR(__xludf.DUMMYFUNCTION("query('1 Wrekin'!A:G, ""select G,B,C,D,E,F where G contains '"" &amp; A310 &amp; ""'"", 1)"),"")</f>
        <v/>
      </c>
      <c r="B311" s="2" t="str">
        <f ca="1">IFERROR(__xludf.DUMMYFUNCTION("""COMPUTED_VALUE"""),"Number")</f>
        <v>Number</v>
      </c>
      <c r="C311" s="2" t="str">
        <f ca="1">IFERROR(__xludf.DUMMYFUNCTION("""COMPUTED_VALUE"""),"Full Name")</f>
        <v>Full Name</v>
      </c>
      <c r="D311" s="2" t="str">
        <f ca="1">IFERROR(__xludf.DUMMYFUNCTION("""COMPUTED_VALUE"""),"Age Group")</f>
        <v>Age Group</v>
      </c>
      <c r="E311" s="2" t="str">
        <f ca="1">IFERROR(__xludf.DUMMYFUNCTION("""COMPUTED_VALUE"""),"Gender")</f>
        <v>Gender</v>
      </c>
      <c r="F311" s="2" t="str">
        <f ca="1">IFERROR(__xludf.DUMMYFUNCTION("""COMPUTED_VALUE"""),"Club")</f>
        <v>Club</v>
      </c>
      <c r="G311" s="2" t="s">
        <v>243</v>
      </c>
      <c r="H311" s="2" t="s">
        <v>41</v>
      </c>
      <c r="I311" s="2" t="s">
        <v>231</v>
      </c>
      <c r="J311" s="25" t="s">
        <v>244</v>
      </c>
      <c r="K311" s="2" t="s">
        <v>232</v>
      </c>
      <c r="L311" s="2" t="s">
        <v>44</v>
      </c>
      <c r="M311" s="2" t="s">
        <v>45</v>
      </c>
      <c r="N311" s="2" t="s">
        <v>234</v>
      </c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</row>
    <row r="312" spans="1:29" ht="12.75" x14ac:dyDescent="0.2">
      <c r="A312" s="33" t="str">
        <f ca="1">IFERROR(__xludf.DUMMYFUNCTION("""COMPUTED_VALUE"""),"U11G 75m")</f>
        <v>U11G 75m</v>
      </c>
      <c r="B312" s="1">
        <f ca="1">IFERROR(__xludf.DUMMYFUNCTION("""COMPUTED_VALUE"""),1)</f>
        <v>1</v>
      </c>
      <c r="C312" s="1" t="str">
        <f ca="1">IFERROR(__xludf.DUMMYFUNCTION("""COMPUTED_VALUE"""),"Grace Turney")</f>
        <v>Grace Turney</v>
      </c>
      <c r="D312" s="1" t="str">
        <f ca="1">IFERROR(__xludf.DUMMYFUNCTION("""COMPUTED_VALUE"""),"U11")</f>
        <v>U11</v>
      </c>
      <c r="E312" s="1" t="str">
        <f ca="1">IFERROR(__xludf.DUMMYFUNCTION("""COMPUTED_VALUE"""),"G")</f>
        <v>G</v>
      </c>
      <c r="F312" s="1" t="str">
        <f ca="1">IFERROR(__xludf.DUMMYFUNCTION("""COMPUTED_VALUE"""),"Wrekin Harriers")</f>
        <v>Wrekin Harriers</v>
      </c>
      <c r="G312" s="1">
        <v>1</v>
      </c>
      <c r="I312" s="2">
        <f ca="1">IFERROR(VLOOKUP($H312, $B312:$F323, 2, FALSE),)</f>
        <v>0</v>
      </c>
      <c r="J312" s="25"/>
      <c r="K312" s="1">
        <f ca="1">IFERROR(VLOOKUP($H312, $B312:$F323, 3, FALSE),)</f>
        <v>0</v>
      </c>
      <c r="L312" s="1">
        <f ca="1">IFERROR(VLOOKUP($H312, $B312:$F323, 4, FALSE),)</f>
        <v>0</v>
      </c>
      <c r="M312" s="1">
        <f ca="1">IFERROR(VLOOKUP($H312, $B312:$F323, 5, FALSE),)</f>
        <v>0</v>
      </c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</row>
    <row r="313" spans="1:29" ht="12.75" x14ac:dyDescent="0.2">
      <c r="A313" s="33" t="str">
        <f ca="1">IFERROR(__xludf.DUMMYFUNCTION("""COMPUTED_VALUE"""),"U11G 75m")</f>
        <v>U11G 75m</v>
      </c>
      <c r="B313" s="1">
        <f ca="1">IFERROR(__xludf.DUMMYFUNCTION("""COMPUTED_VALUE"""),11)</f>
        <v>11</v>
      </c>
      <c r="C313" s="1" t="str">
        <f ca="1">IFERROR(__xludf.DUMMYFUNCTION("""COMPUTED_VALUE"""),"Paige McCabe")</f>
        <v>Paige McCabe</v>
      </c>
      <c r="D313" s="1" t="str">
        <f ca="1">IFERROR(__xludf.DUMMYFUNCTION("""COMPUTED_VALUE"""),"U11")</f>
        <v>U11</v>
      </c>
      <c r="E313" s="1" t="str">
        <f ca="1">IFERROR(__xludf.DUMMYFUNCTION("""COMPUTED_VALUE"""),"G")</f>
        <v>G</v>
      </c>
      <c r="F313" s="1" t="str">
        <f ca="1">IFERROR(__xludf.DUMMYFUNCTION("""COMPUTED_VALUE"""),"Wrekin Harriers")</f>
        <v>Wrekin Harriers</v>
      </c>
      <c r="G313" s="1">
        <v>2</v>
      </c>
      <c r="I313" s="2">
        <f ca="1">IFERROR(VLOOKUP($H313, $B312:$F323, 2, FALSE),)</f>
        <v>0</v>
      </c>
      <c r="J313" s="25"/>
      <c r="K313" s="1">
        <f ca="1">IFERROR(VLOOKUP($H313, $B312:$F323, 3, FALSE),)</f>
        <v>0</v>
      </c>
      <c r="L313" s="1">
        <f ca="1">IFERROR(VLOOKUP($H313, $B312:$F323, 4, FALSE),)</f>
        <v>0</v>
      </c>
      <c r="M313" s="1">
        <f ca="1">IFERROR(VLOOKUP($H313, $B312:$F323, 5, FALSE),)</f>
        <v>0</v>
      </c>
    </row>
    <row r="314" spans="1:29" ht="12.75" x14ac:dyDescent="0.2">
      <c r="A314" s="39" t="str">
        <f ca="1">IFERROR(__xludf.DUMMYFUNCTION("query('2 Oswestry'!A:G, ""select G,B,C,D,E,F where G contains '"" &amp; A310 &amp; ""'"", 0)"),"U11G 75m")</f>
        <v>U11G 75m</v>
      </c>
      <c r="B314" s="1">
        <f ca="1">IFERROR(__xludf.DUMMYFUNCTION("""COMPUTED_VALUE"""),2)</f>
        <v>2</v>
      </c>
      <c r="C314" s="1" t="str">
        <f ca="1">IFERROR(__xludf.DUMMYFUNCTION("""COMPUTED_VALUE"""),"Mia Dimelow")</f>
        <v>Mia Dimelow</v>
      </c>
      <c r="D314" s="1" t="str">
        <f ca="1">IFERROR(__xludf.DUMMYFUNCTION("""COMPUTED_VALUE"""),"U11")</f>
        <v>U11</v>
      </c>
      <c r="E314" s="1" t="str">
        <f ca="1">IFERROR(__xludf.DUMMYFUNCTION("""COMPUTED_VALUE"""),"G")</f>
        <v>G</v>
      </c>
      <c r="F314" s="1" t="str">
        <f ca="1">IFERROR(__xludf.DUMMYFUNCTION("""COMPUTED_VALUE"""),"Oswestry Olympians")</f>
        <v>Oswestry Olympians</v>
      </c>
      <c r="G314" s="1">
        <v>3</v>
      </c>
      <c r="I314" s="2">
        <f ca="1">IFERROR(VLOOKUP($H314, $B312:$F323, 2, FALSE),)</f>
        <v>0</v>
      </c>
      <c r="J314" s="25"/>
      <c r="K314" s="1">
        <f ca="1">IFERROR(VLOOKUP($H314, $B312:$F323, 3, FALSE),)</f>
        <v>0</v>
      </c>
      <c r="L314" s="1">
        <f ca="1">IFERROR(VLOOKUP($H314, $B312:$F323, 4, FALSE),)</f>
        <v>0</v>
      </c>
      <c r="M314" s="1">
        <f ca="1">IFERROR(VLOOKUP($H314, $B312:$F323, 5, FALSE),)</f>
        <v>0</v>
      </c>
    </row>
    <row r="315" spans="1:29" ht="12.75" x14ac:dyDescent="0.2">
      <c r="A315" s="33" t="str">
        <f ca="1">IFERROR(__xludf.DUMMYFUNCTION("""COMPUTED_VALUE"""),"U11G 75m")</f>
        <v>U11G 75m</v>
      </c>
      <c r="B315" s="1">
        <f ca="1">IFERROR(__xludf.DUMMYFUNCTION("""COMPUTED_VALUE"""),22)</f>
        <v>22</v>
      </c>
      <c r="C315" s="1" t="str">
        <f ca="1">IFERROR(__xludf.DUMMYFUNCTION("""COMPUTED_VALUE"""),"Emily O'Connor")</f>
        <v>Emily O'Connor</v>
      </c>
      <c r="D315" s="1" t="str">
        <f ca="1">IFERROR(__xludf.DUMMYFUNCTION("""COMPUTED_VALUE"""),"U11")</f>
        <v>U11</v>
      </c>
      <c r="E315" s="1" t="str">
        <f ca="1">IFERROR(__xludf.DUMMYFUNCTION("""COMPUTED_VALUE"""),"G")</f>
        <v>G</v>
      </c>
      <c r="F315" s="1" t="str">
        <f ca="1">IFERROR(__xludf.DUMMYFUNCTION("""COMPUTED_VALUE"""),"Oswestry Olympians")</f>
        <v>Oswestry Olympians</v>
      </c>
      <c r="G315" s="1">
        <v>4</v>
      </c>
      <c r="I315" s="2">
        <f ca="1">IFERROR(VLOOKUP($H315, $B312:$F323, 2, FALSE),)</f>
        <v>0</v>
      </c>
      <c r="J315" s="25"/>
      <c r="K315" s="1">
        <f ca="1">IFERROR(VLOOKUP($H315, $B312:$F323, 3, FALSE),)</f>
        <v>0</v>
      </c>
      <c r="L315" s="1">
        <f ca="1">IFERROR(VLOOKUP($H315, $B312:$F323, 4, FALSE),)</f>
        <v>0</v>
      </c>
      <c r="M315" s="1">
        <f ca="1">IFERROR(VLOOKUP($H315, $B312:$F323, 5, FALSE),)</f>
        <v>0</v>
      </c>
    </row>
    <row r="316" spans="1:29" ht="12.75" x14ac:dyDescent="0.2">
      <c r="A316" s="39" t="str">
        <f ca="1">IFERROR(__xludf.DUMMYFUNCTION("query('3 Shrewsbury'!A:G, ""select G,B,C,D,E,F where G contains '"" &amp; A310 &amp; ""'"", 0)"),"U11G 75m")</f>
        <v>U11G 75m</v>
      </c>
      <c r="B316" s="1">
        <f ca="1">IFERROR(__xludf.DUMMYFUNCTION("""COMPUTED_VALUE"""),3)</f>
        <v>3</v>
      </c>
      <c r="C316" s="1" t="str">
        <f ca="1">IFERROR(__xludf.DUMMYFUNCTION("""COMPUTED_VALUE"""),"Selina Vuli")</f>
        <v>Selina Vuli</v>
      </c>
      <c r="D316" s="1" t="str">
        <f ca="1">IFERROR(__xludf.DUMMYFUNCTION("""COMPUTED_VALUE"""),"U11")</f>
        <v>U11</v>
      </c>
      <c r="E316" s="1" t="str">
        <f ca="1">IFERROR(__xludf.DUMMYFUNCTION("""COMPUTED_VALUE"""),"G")</f>
        <v>G</v>
      </c>
      <c r="F316" s="1" t="str">
        <f ca="1">IFERROR(__xludf.DUMMYFUNCTION("""COMPUTED_VALUE"""),"Shrewsbury AC")</f>
        <v>Shrewsbury AC</v>
      </c>
      <c r="G316" s="1">
        <v>5</v>
      </c>
      <c r="I316" s="2">
        <f ca="1">IFERROR(VLOOKUP($H316, $B312:$F323, 2, FALSE),)</f>
        <v>0</v>
      </c>
      <c r="J316" s="25"/>
      <c r="K316" s="1">
        <f ca="1">IFERROR(VLOOKUP($H316, $B312:$F323, 3, FALSE),)</f>
        <v>0</v>
      </c>
      <c r="L316" s="1">
        <f ca="1">IFERROR(VLOOKUP($H316, $B312:$F323, 4, FALSE),)</f>
        <v>0</v>
      </c>
      <c r="M316" s="1">
        <f ca="1">IFERROR(VLOOKUP($H316, $B312:$F323, 5, FALSE),)</f>
        <v>0</v>
      </c>
    </row>
    <row r="317" spans="1:29" ht="12.75" x14ac:dyDescent="0.2">
      <c r="A317" s="33" t="str">
        <f ca="1">IFERROR(__xludf.DUMMYFUNCTION("""COMPUTED_VALUE"""),"U11G 75m")</f>
        <v>U11G 75m</v>
      </c>
      <c r="B317" s="1">
        <f ca="1">IFERROR(__xludf.DUMMYFUNCTION("""COMPUTED_VALUE"""),33)</f>
        <v>33</v>
      </c>
      <c r="C317" s="1" t="str">
        <f ca="1">IFERROR(__xludf.DUMMYFUNCTION("""COMPUTED_VALUE"""),"Ophelia Kinsey")</f>
        <v>Ophelia Kinsey</v>
      </c>
      <c r="D317" s="1" t="str">
        <f ca="1">IFERROR(__xludf.DUMMYFUNCTION("""COMPUTED_VALUE"""),"U11")</f>
        <v>U11</v>
      </c>
      <c r="E317" s="1" t="str">
        <f ca="1">IFERROR(__xludf.DUMMYFUNCTION("""COMPUTED_VALUE"""),"G")</f>
        <v>G</v>
      </c>
      <c r="F317" s="1" t="str">
        <f ca="1">IFERROR(__xludf.DUMMYFUNCTION("""COMPUTED_VALUE"""),"Shrewsbury AC")</f>
        <v>Shrewsbury AC</v>
      </c>
      <c r="G317" s="1">
        <v>6</v>
      </c>
      <c r="I317" s="2">
        <f ca="1">IFERROR(VLOOKUP($H317, $B312:$F323, 2, FALSE),)</f>
        <v>0</v>
      </c>
      <c r="J317" s="25"/>
      <c r="K317" s="1">
        <f ca="1">IFERROR(VLOOKUP($H317, $B312:$F323, 3, FALSE),)</f>
        <v>0</v>
      </c>
      <c r="L317" s="1">
        <f ca="1">IFERROR(VLOOKUP($H317, $B312:$F323, 4, FALSE),)</f>
        <v>0</v>
      </c>
      <c r="M317" s="1">
        <f ca="1">IFERROR(VLOOKUP($H317, $B312:$F323, 5, FALSE),)</f>
        <v>0</v>
      </c>
    </row>
    <row r="318" spans="1:29" ht="12.75" x14ac:dyDescent="0.2">
      <c r="A318" s="39" t="str">
        <f ca="1">IFERROR(__xludf.DUMMYFUNCTION("query('4 Telford'!A:G, ""select G,B,C,D,E,F where G contains '"" &amp; A310 &amp; ""'"", 0)"),"U11G 75m")</f>
        <v>U11G 75m</v>
      </c>
      <c r="B318" s="1">
        <f ca="1">IFERROR(__xludf.DUMMYFUNCTION("""COMPUTED_VALUE"""),4)</f>
        <v>4</v>
      </c>
      <c r="C318" s="1" t="str">
        <f ca="1">IFERROR(__xludf.DUMMYFUNCTION("""COMPUTED_VALUE"""),"Tabitha Hatch")</f>
        <v>Tabitha Hatch</v>
      </c>
      <c r="D318" s="1" t="str">
        <f ca="1">IFERROR(__xludf.DUMMYFUNCTION("""COMPUTED_VALUE"""),"U11")</f>
        <v>U11</v>
      </c>
      <c r="E318" s="1" t="str">
        <f ca="1">IFERROR(__xludf.DUMMYFUNCTION("""COMPUTED_VALUE"""),"G")</f>
        <v>G</v>
      </c>
      <c r="F318" s="1" t="str">
        <f ca="1">IFERROR(__xludf.DUMMYFUNCTION("""COMPUTED_VALUE"""),"Telford AC")</f>
        <v>Telford AC</v>
      </c>
      <c r="G318" s="1">
        <v>7</v>
      </c>
      <c r="I318" s="2">
        <f ca="1">IFERROR(VLOOKUP($H318, $B312:$F323, 2, FALSE),)</f>
        <v>0</v>
      </c>
      <c r="J318" s="25"/>
      <c r="K318" s="1">
        <f ca="1">IFERROR(VLOOKUP($H318, $B312:$F323, 3, FALSE),)</f>
        <v>0</v>
      </c>
      <c r="L318" s="1">
        <f ca="1">IFERROR(VLOOKUP($H318, $B312:$F323, 4, FALSE),)</f>
        <v>0</v>
      </c>
      <c r="M318" s="1">
        <f ca="1">IFERROR(VLOOKUP($H318, $B312:$F323, 5, FALSE),)</f>
        <v>0</v>
      </c>
    </row>
    <row r="319" spans="1:29" ht="12.75" x14ac:dyDescent="0.2">
      <c r="A319" s="33" t="str">
        <f ca="1">IFERROR(__xludf.DUMMYFUNCTION("""COMPUTED_VALUE"""),"U11G 75m")</f>
        <v>U11G 75m</v>
      </c>
      <c r="B319" s="1">
        <f ca="1">IFERROR(__xludf.DUMMYFUNCTION("""COMPUTED_VALUE"""),44)</f>
        <v>44</v>
      </c>
      <c r="C319" s="1" t="str">
        <f ca="1">IFERROR(__xludf.DUMMYFUNCTION("""COMPUTED_VALUE"""),"Ennis Evans")</f>
        <v>Ennis Evans</v>
      </c>
      <c r="D319" s="1" t="str">
        <f ca="1">IFERROR(__xludf.DUMMYFUNCTION("""COMPUTED_VALUE"""),"U11")</f>
        <v>U11</v>
      </c>
      <c r="E319" s="1" t="str">
        <f ca="1">IFERROR(__xludf.DUMMYFUNCTION("""COMPUTED_VALUE"""),"G")</f>
        <v>G</v>
      </c>
      <c r="F319" s="1" t="str">
        <f ca="1">IFERROR(__xludf.DUMMYFUNCTION("""COMPUTED_VALUE"""),"Telford AC")</f>
        <v>Telford AC</v>
      </c>
      <c r="G319" s="1">
        <v>8</v>
      </c>
      <c r="I319" s="2">
        <f ca="1">IFERROR(VLOOKUP($H319, $B312:$F323, 2, FALSE),)</f>
        <v>0</v>
      </c>
      <c r="J319" s="25"/>
      <c r="K319" s="1">
        <f ca="1">IFERROR(VLOOKUP($H319, $B312:$F323, 3, FALSE),)</f>
        <v>0</v>
      </c>
      <c r="L319" s="1">
        <f ca="1">IFERROR(VLOOKUP($H319, $B312:$F323, 4, FALSE),)</f>
        <v>0</v>
      </c>
      <c r="M319" s="1">
        <f ca="1">IFERROR(VLOOKUP($H319, $B312:$F323, 5, FALSE),)</f>
        <v>0</v>
      </c>
    </row>
    <row r="320" spans="1:29" ht="12.75" x14ac:dyDescent="0.2">
      <c r="A320" s="39" t="str">
        <f ca="1">IFERROR(__xludf.DUMMYFUNCTION("query('5 Wenlock'!A:G, ""select G,B,C,D,E,F where G contains '"" &amp; A310 &amp; ""'"", 0)"),"U11G 75m")</f>
        <v>U11G 75m</v>
      </c>
      <c r="B320" s="1">
        <f ca="1">IFERROR(__xludf.DUMMYFUNCTION("""COMPUTED_VALUE"""),5)</f>
        <v>5</v>
      </c>
      <c r="C320" s="1" t="str">
        <f ca="1">IFERROR(__xludf.DUMMYFUNCTION("""COMPUTED_VALUE"""),"Hallie Bunn")</f>
        <v>Hallie Bunn</v>
      </c>
      <c r="D320" s="1" t="str">
        <f ca="1">IFERROR(__xludf.DUMMYFUNCTION("""COMPUTED_VALUE"""),"U11")</f>
        <v>U11</v>
      </c>
      <c r="E320" s="1" t="str">
        <f ca="1">IFERROR(__xludf.DUMMYFUNCTION("""COMPUTED_VALUE"""),"G")</f>
        <v>G</v>
      </c>
      <c r="F320" s="1" t="str">
        <f ca="1">IFERROR(__xludf.DUMMYFUNCTION("""COMPUTED_VALUE"""),"Wenlock Olympians")</f>
        <v>Wenlock Olympians</v>
      </c>
      <c r="G320" s="1">
        <v>9</v>
      </c>
      <c r="I320" s="2">
        <f ca="1">IFERROR(VLOOKUP($H320, $B312:$F323, 2, FALSE),)</f>
        <v>0</v>
      </c>
      <c r="J320" s="25"/>
      <c r="K320" s="1">
        <f ca="1">IFERROR(VLOOKUP($H320, $B312:$F323, 3, FALSE),)</f>
        <v>0</v>
      </c>
      <c r="L320" s="1">
        <f ca="1">IFERROR(VLOOKUP($H320, $B312:$F323, 4, FALSE),)</f>
        <v>0</v>
      </c>
      <c r="M320" s="1">
        <f ca="1">IFERROR(VLOOKUP($H320, $B312:$F323, 5, FALSE),)</f>
        <v>0</v>
      </c>
    </row>
    <row r="321" spans="1:29" ht="12.75" x14ac:dyDescent="0.2">
      <c r="A321" s="33" t="str">
        <f ca="1">IFERROR(__xludf.DUMMYFUNCTION("""COMPUTED_VALUE"""),"U11G 75m")</f>
        <v>U11G 75m</v>
      </c>
      <c r="B321" s="1">
        <f ca="1">IFERROR(__xludf.DUMMYFUNCTION("""COMPUTED_VALUE"""),55)</f>
        <v>55</v>
      </c>
      <c r="C321" s="1"/>
      <c r="D321" s="1" t="str">
        <f ca="1">IFERROR(__xludf.DUMMYFUNCTION("""COMPUTED_VALUE"""),"U11")</f>
        <v>U11</v>
      </c>
      <c r="E321" s="1" t="str">
        <f ca="1">IFERROR(__xludf.DUMMYFUNCTION("""COMPUTED_VALUE"""),"G")</f>
        <v>G</v>
      </c>
      <c r="F321" s="1" t="str">
        <f ca="1">IFERROR(__xludf.DUMMYFUNCTION("""COMPUTED_VALUE"""),"Wenlock Olympians")</f>
        <v>Wenlock Olympians</v>
      </c>
      <c r="G321" s="1">
        <v>10</v>
      </c>
      <c r="I321" s="2">
        <f ca="1">IFERROR(VLOOKUP($H321, $B312:$F323, 2, FALSE),)</f>
        <v>0</v>
      </c>
      <c r="J321" s="25"/>
      <c r="K321" s="1">
        <f ca="1">IFERROR(VLOOKUP($H321, $B312:$F323, 3, FALSE),)</f>
        <v>0</v>
      </c>
      <c r="L321" s="1">
        <f ca="1">IFERROR(VLOOKUP($H321, $B312:$F323, 4, FALSE),)</f>
        <v>0</v>
      </c>
      <c r="M321" s="1">
        <f ca="1">IFERROR(VLOOKUP($H321, $B312:$F323, 5, FALSE),)</f>
        <v>0</v>
      </c>
    </row>
    <row r="322" spans="1:29" ht="12.75" x14ac:dyDescent="0.2">
      <c r="A322" s="39" t="str">
        <f ca="1">IFERROR(__xludf.DUMMYFUNCTION("query('6 Maldwyn'!A:G, ""select G,B,C,D,E,F where G contains '"" &amp; A310 &amp; ""'"", 0)"),"U11G 75m")</f>
        <v>U11G 75m</v>
      </c>
      <c r="B322" s="1">
        <f ca="1">IFERROR(__xludf.DUMMYFUNCTION("""COMPUTED_VALUE"""),6)</f>
        <v>6</v>
      </c>
      <c r="C322" s="1"/>
      <c r="D322" s="1" t="str">
        <f ca="1">IFERROR(__xludf.DUMMYFUNCTION("""COMPUTED_VALUE"""),"U11")</f>
        <v>U11</v>
      </c>
      <c r="E322" s="1" t="str">
        <f ca="1">IFERROR(__xludf.DUMMYFUNCTION("""COMPUTED_VALUE"""),"G")</f>
        <v>G</v>
      </c>
      <c r="F322" s="1" t="str">
        <f ca="1">IFERROR(__xludf.DUMMYFUNCTION("""COMPUTED_VALUE"""),"Maldwyn Harriers")</f>
        <v>Maldwyn Harriers</v>
      </c>
      <c r="G322" s="1">
        <v>11</v>
      </c>
      <c r="I322" s="2">
        <f ca="1">IFERROR(VLOOKUP($H322, $B312:$F323, 2, FALSE),)</f>
        <v>0</v>
      </c>
      <c r="J322" s="25"/>
      <c r="K322" s="1">
        <f ca="1">IFERROR(VLOOKUP($H322, $B312:$F323, 3, FALSE),)</f>
        <v>0</v>
      </c>
      <c r="L322" s="1">
        <f ca="1">IFERROR(VLOOKUP($H322, $B312:$F323, 4, FALSE),)</f>
        <v>0</v>
      </c>
      <c r="M322" s="1">
        <f ca="1">IFERROR(VLOOKUP($H322, $B312:$F323, 5, FALSE),)</f>
        <v>0</v>
      </c>
    </row>
    <row r="323" spans="1:29" ht="12.75" x14ac:dyDescent="0.2">
      <c r="A323" s="33" t="str">
        <f ca="1">IFERROR(__xludf.DUMMYFUNCTION("""COMPUTED_VALUE"""),"U11G 75m")</f>
        <v>U11G 75m</v>
      </c>
      <c r="B323" s="1">
        <f ca="1">IFERROR(__xludf.DUMMYFUNCTION("""COMPUTED_VALUE"""),66)</f>
        <v>66</v>
      </c>
      <c r="C323" s="1"/>
      <c r="D323" s="1" t="str">
        <f ca="1">IFERROR(__xludf.DUMMYFUNCTION("""COMPUTED_VALUE"""),"U11")</f>
        <v>U11</v>
      </c>
      <c r="E323" s="1" t="str">
        <f ca="1">IFERROR(__xludf.DUMMYFUNCTION("""COMPUTED_VALUE"""),"G")</f>
        <v>G</v>
      </c>
      <c r="F323" s="1" t="str">
        <f ca="1">IFERROR(__xludf.DUMMYFUNCTION("""COMPUTED_VALUE"""),"Maldwyn Harriers")</f>
        <v>Maldwyn Harriers</v>
      </c>
      <c r="G323" s="1">
        <v>12</v>
      </c>
      <c r="I323" s="2">
        <f ca="1">IFERROR(VLOOKUP($H323, $B312:$F323, 2, FALSE),)</f>
        <v>0</v>
      </c>
      <c r="J323" s="25"/>
      <c r="K323" s="1">
        <f ca="1">IFERROR(VLOOKUP($H323, $B312:$F323, 3, FALSE),)</f>
        <v>0</v>
      </c>
      <c r="L323" s="1">
        <f ca="1">IFERROR(VLOOKUP($H323, $B312:$F323, 4, FALSE),)</f>
        <v>0</v>
      </c>
      <c r="M323" s="1">
        <f ca="1">IFERROR(VLOOKUP($H323, $B312:$F323, 5, FALSE),)</f>
        <v>0</v>
      </c>
    </row>
    <row r="324" spans="1:29" ht="12.75" x14ac:dyDescent="0.2">
      <c r="A324" s="33"/>
      <c r="I324" s="2"/>
      <c r="J324" s="25"/>
    </row>
    <row r="325" spans="1:29" ht="12.75" x14ac:dyDescent="0.2">
      <c r="A325" s="2" t="e">
        <f>Results!#REF!</f>
        <v>#REF!</v>
      </c>
      <c r="B325" s="2"/>
      <c r="C325" s="2"/>
      <c r="D325" s="2"/>
      <c r="E325" s="2"/>
      <c r="F325" s="2"/>
      <c r="G325" s="2" t="e">
        <f>A325</f>
        <v>#REF!</v>
      </c>
      <c r="H325" s="2" t="s">
        <v>233</v>
      </c>
      <c r="I325" s="2" t="s">
        <v>242</v>
      </c>
      <c r="J325" s="2" t="e">
        <f>#REF!</f>
        <v>#REF!</v>
      </c>
      <c r="K325" s="2"/>
      <c r="L325" s="2"/>
      <c r="M325" s="2" t="e">
        <f>G325</f>
        <v>#REF!</v>
      </c>
      <c r="N325" s="2"/>
    </row>
    <row r="326" spans="1:29" ht="17.25" x14ac:dyDescent="0.4">
      <c r="A326" s="38" t="str">
        <f ca="1">IFERROR(__xludf.DUMMYFUNCTION("query('1 Wrekin'!A:G, ""select G,B,C,D,E,F where G contains '"" &amp; A325 &amp; ""'"", 1)"),"")</f>
        <v/>
      </c>
      <c r="B326" s="2" t="str">
        <f ca="1">IFERROR(__xludf.DUMMYFUNCTION("""COMPUTED_VALUE"""),"Number")</f>
        <v>Number</v>
      </c>
      <c r="C326" s="2" t="str">
        <f ca="1">IFERROR(__xludf.DUMMYFUNCTION("""COMPUTED_VALUE"""),"Full Name")</f>
        <v>Full Name</v>
      </c>
      <c r="D326" s="2" t="str">
        <f ca="1">IFERROR(__xludf.DUMMYFUNCTION("""COMPUTED_VALUE"""),"Age Group")</f>
        <v>Age Group</v>
      </c>
      <c r="E326" s="2" t="str">
        <f ca="1">IFERROR(__xludf.DUMMYFUNCTION("""COMPUTED_VALUE"""),"Gender")</f>
        <v>Gender</v>
      </c>
      <c r="F326" s="2" t="str">
        <f ca="1">IFERROR(__xludf.DUMMYFUNCTION("""COMPUTED_VALUE"""),"Club")</f>
        <v>Club</v>
      </c>
      <c r="G326" s="2" t="s">
        <v>243</v>
      </c>
      <c r="H326" s="2" t="s">
        <v>41</v>
      </c>
      <c r="I326" s="2" t="s">
        <v>231</v>
      </c>
      <c r="J326" s="25" t="s">
        <v>244</v>
      </c>
      <c r="K326" s="2" t="s">
        <v>232</v>
      </c>
      <c r="L326" s="2" t="s">
        <v>44</v>
      </c>
      <c r="M326" s="2" t="s">
        <v>45</v>
      </c>
      <c r="N326" s="2" t="s">
        <v>234</v>
      </c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</row>
    <row r="327" spans="1:29" ht="12.75" x14ac:dyDescent="0.2">
      <c r="A327" s="33" t="str">
        <f ca="1">IFERROR(__xludf.DUMMYFUNCTION("""COMPUTED_VALUE"""),"U11G 75m")</f>
        <v>U11G 75m</v>
      </c>
      <c r="B327" s="1">
        <f ca="1">IFERROR(__xludf.DUMMYFUNCTION("""COMPUTED_VALUE"""),1)</f>
        <v>1</v>
      </c>
      <c r="C327" s="1" t="str">
        <f ca="1">IFERROR(__xludf.DUMMYFUNCTION("""COMPUTED_VALUE"""),"Grace Turney")</f>
        <v>Grace Turney</v>
      </c>
      <c r="D327" s="1" t="str">
        <f ca="1">IFERROR(__xludf.DUMMYFUNCTION("""COMPUTED_VALUE"""),"U11")</f>
        <v>U11</v>
      </c>
      <c r="E327" s="1" t="str">
        <f ca="1">IFERROR(__xludf.DUMMYFUNCTION("""COMPUTED_VALUE"""),"G")</f>
        <v>G</v>
      </c>
      <c r="F327" s="1" t="str">
        <f ca="1">IFERROR(__xludf.DUMMYFUNCTION("""COMPUTED_VALUE"""),"Wrekin Harriers")</f>
        <v>Wrekin Harriers</v>
      </c>
      <c r="G327" s="1">
        <v>1</v>
      </c>
      <c r="I327" s="2">
        <f ca="1">IFERROR(VLOOKUP($H327, $B327:$F338, 2, FALSE),)</f>
        <v>0</v>
      </c>
      <c r="J327" s="25"/>
      <c r="K327" s="1">
        <f ca="1">IFERROR(VLOOKUP($H327, $B327:$F338, 3, FALSE),)</f>
        <v>0</v>
      </c>
      <c r="L327" s="1">
        <f ca="1">IFERROR(VLOOKUP($H327, $B327:$F338, 4, FALSE),)</f>
        <v>0</v>
      </c>
      <c r="M327" s="1">
        <f ca="1">IFERROR(VLOOKUP($H327, $B327:$F338, 5, FALSE),)</f>
        <v>0</v>
      </c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</row>
    <row r="328" spans="1:29" ht="12.75" x14ac:dyDescent="0.2">
      <c r="A328" s="33" t="str">
        <f ca="1">IFERROR(__xludf.DUMMYFUNCTION("""COMPUTED_VALUE"""),"U11G 75m")</f>
        <v>U11G 75m</v>
      </c>
      <c r="B328" s="1">
        <f ca="1">IFERROR(__xludf.DUMMYFUNCTION("""COMPUTED_VALUE"""),11)</f>
        <v>11</v>
      </c>
      <c r="C328" s="1" t="str">
        <f ca="1">IFERROR(__xludf.DUMMYFUNCTION("""COMPUTED_VALUE"""),"Paige McCabe")</f>
        <v>Paige McCabe</v>
      </c>
      <c r="D328" s="1" t="str">
        <f ca="1">IFERROR(__xludf.DUMMYFUNCTION("""COMPUTED_VALUE"""),"U11")</f>
        <v>U11</v>
      </c>
      <c r="E328" s="1" t="str">
        <f ca="1">IFERROR(__xludf.DUMMYFUNCTION("""COMPUTED_VALUE"""),"G")</f>
        <v>G</v>
      </c>
      <c r="F328" s="1" t="str">
        <f ca="1">IFERROR(__xludf.DUMMYFUNCTION("""COMPUTED_VALUE"""),"Wrekin Harriers")</f>
        <v>Wrekin Harriers</v>
      </c>
      <c r="G328" s="1">
        <v>2</v>
      </c>
      <c r="I328" s="2">
        <f ca="1">IFERROR(VLOOKUP($H328, $B327:$F338, 2, FALSE),)</f>
        <v>0</v>
      </c>
      <c r="J328" s="25"/>
      <c r="K328" s="1">
        <f ca="1">IFERROR(VLOOKUP($H328, $B327:$F338, 3, FALSE),)</f>
        <v>0</v>
      </c>
      <c r="L328" s="1">
        <f ca="1">IFERROR(VLOOKUP($H328, $B327:$F338, 4, FALSE),)</f>
        <v>0</v>
      </c>
      <c r="M328" s="1">
        <f ca="1">IFERROR(VLOOKUP($H328, $B327:$F338, 5, FALSE),)</f>
        <v>0</v>
      </c>
    </row>
    <row r="329" spans="1:29" ht="12.75" x14ac:dyDescent="0.2">
      <c r="A329" s="39" t="str">
        <f ca="1">IFERROR(__xludf.DUMMYFUNCTION("query('2 Oswestry'!A:G, ""select G,B,C,D,E,F where G contains '"" &amp; A325 &amp; ""'"", 0)"),"U11G 75m")</f>
        <v>U11G 75m</v>
      </c>
      <c r="B329" s="1">
        <f ca="1">IFERROR(__xludf.DUMMYFUNCTION("""COMPUTED_VALUE"""),2)</f>
        <v>2</v>
      </c>
      <c r="C329" s="1" t="str">
        <f ca="1">IFERROR(__xludf.DUMMYFUNCTION("""COMPUTED_VALUE"""),"Mia Dimelow")</f>
        <v>Mia Dimelow</v>
      </c>
      <c r="D329" s="1" t="str">
        <f ca="1">IFERROR(__xludf.DUMMYFUNCTION("""COMPUTED_VALUE"""),"U11")</f>
        <v>U11</v>
      </c>
      <c r="E329" s="1" t="str">
        <f ca="1">IFERROR(__xludf.DUMMYFUNCTION("""COMPUTED_VALUE"""),"G")</f>
        <v>G</v>
      </c>
      <c r="F329" s="1" t="str">
        <f ca="1">IFERROR(__xludf.DUMMYFUNCTION("""COMPUTED_VALUE"""),"Oswestry Olympians")</f>
        <v>Oswestry Olympians</v>
      </c>
      <c r="G329" s="1">
        <v>3</v>
      </c>
      <c r="I329" s="2">
        <f ca="1">IFERROR(VLOOKUP($H329, $B327:$F338, 2, FALSE),)</f>
        <v>0</v>
      </c>
      <c r="J329" s="25"/>
      <c r="K329" s="1">
        <f ca="1">IFERROR(VLOOKUP($H329, $B327:$F338, 3, FALSE),)</f>
        <v>0</v>
      </c>
      <c r="L329" s="1">
        <f ca="1">IFERROR(VLOOKUP($H329, $B327:$F338, 4, FALSE),)</f>
        <v>0</v>
      </c>
      <c r="M329" s="1">
        <f ca="1">IFERROR(VLOOKUP($H329, $B327:$F338, 5, FALSE),)</f>
        <v>0</v>
      </c>
    </row>
    <row r="330" spans="1:29" ht="12.75" x14ac:dyDescent="0.2">
      <c r="A330" s="33" t="str">
        <f ca="1">IFERROR(__xludf.DUMMYFUNCTION("""COMPUTED_VALUE"""),"U11G 75m")</f>
        <v>U11G 75m</v>
      </c>
      <c r="B330" s="1">
        <f ca="1">IFERROR(__xludf.DUMMYFUNCTION("""COMPUTED_VALUE"""),22)</f>
        <v>22</v>
      </c>
      <c r="C330" s="1" t="str">
        <f ca="1">IFERROR(__xludf.DUMMYFUNCTION("""COMPUTED_VALUE"""),"Emily O'Connor")</f>
        <v>Emily O'Connor</v>
      </c>
      <c r="D330" s="1" t="str">
        <f ca="1">IFERROR(__xludf.DUMMYFUNCTION("""COMPUTED_VALUE"""),"U11")</f>
        <v>U11</v>
      </c>
      <c r="E330" s="1" t="str">
        <f ca="1">IFERROR(__xludf.DUMMYFUNCTION("""COMPUTED_VALUE"""),"G")</f>
        <v>G</v>
      </c>
      <c r="F330" s="1" t="str">
        <f ca="1">IFERROR(__xludf.DUMMYFUNCTION("""COMPUTED_VALUE"""),"Oswestry Olympians")</f>
        <v>Oswestry Olympians</v>
      </c>
      <c r="G330" s="1">
        <v>4</v>
      </c>
      <c r="I330" s="2">
        <f ca="1">IFERROR(VLOOKUP($H330, $B327:$F338, 2, FALSE),)</f>
        <v>0</v>
      </c>
      <c r="J330" s="25"/>
      <c r="K330" s="1">
        <f ca="1">IFERROR(VLOOKUP($H330, $B327:$F338, 3, FALSE),)</f>
        <v>0</v>
      </c>
      <c r="L330" s="1">
        <f ca="1">IFERROR(VLOOKUP($H330, $B327:$F338, 4, FALSE),)</f>
        <v>0</v>
      </c>
      <c r="M330" s="1">
        <f ca="1">IFERROR(VLOOKUP($H330, $B327:$F338, 5, FALSE),)</f>
        <v>0</v>
      </c>
    </row>
    <row r="331" spans="1:29" ht="12.75" x14ac:dyDescent="0.2">
      <c r="A331" s="39" t="str">
        <f ca="1">IFERROR(__xludf.DUMMYFUNCTION("query('3 Shrewsbury'!A:G, ""select G,B,C,D,E,F where G contains '"" &amp; A325 &amp; ""'"", 0)"),"U11G 75m")</f>
        <v>U11G 75m</v>
      </c>
      <c r="B331" s="1">
        <f ca="1">IFERROR(__xludf.DUMMYFUNCTION("""COMPUTED_VALUE"""),3)</f>
        <v>3</v>
      </c>
      <c r="C331" s="1" t="str">
        <f ca="1">IFERROR(__xludf.DUMMYFUNCTION("""COMPUTED_VALUE"""),"Selina Vuli")</f>
        <v>Selina Vuli</v>
      </c>
      <c r="D331" s="1" t="str">
        <f ca="1">IFERROR(__xludf.DUMMYFUNCTION("""COMPUTED_VALUE"""),"U11")</f>
        <v>U11</v>
      </c>
      <c r="E331" s="1" t="str">
        <f ca="1">IFERROR(__xludf.DUMMYFUNCTION("""COMPUTED_VALUE"""),"G")</f>
        <v>G</v>
      </c>
      <c r="F331" s="1" t="str">
        <f ca="1">IFERROR(__xludf.DUMMYFUNCTION("""COMPUTED_VALUE"""),"Shrewsbury AC")</f>
        <v>Shrewsbury AC</v>
      </c>
      <c r="G331" s="1">
        <v>5</v>
      </c>
      <c r="I331" s="2">
        <f ca="1">IFERROR(VLOOKUP($H331, $B327:$F338, 2, FALSE),)</f>
        <v>0</v>
      </c>
      <c r="J331" s="25"/>
      <c r="K331" s="1">
        <f ca="1">IFERROR(VLOOKUP($H331, $B327:$F338, 3, FALSE),)</f>
        <v>0</v>
      </c>
      <c r="L331" s="1">
        <f ca="1">IFERROR(VLOOKUP($H331, $B327:$F338, 4, FALSE),)</f>
        <v>0</v>
      </c>
      <c r="M331" s="1">
        <f ca="1">IFERROR(VLOOKUP($H331, $B327:$F338, 5, FALSE),)</f>
        <v>0</v>
      </c>
    </row>
    <row r="332" spans="1:29" ht="12.75" x14ac:dyDescent="0.2">
      <c r="A332" s="33" t="str">
        <f ca="1">IFERROR(__xludf.DUMMYFUNCTION("""COMPUTED_VALUE"""),"U11G 75m")</f>
        <v>U11G 75m</v>
      </c>
      <c r="B332" s="1">
        <f ca="1">IFERROR(__xludf.DUMMYFUNCTION("""COMPUTED_VALUE"""),33)</f>
        <v>33</v>
      </c>
      <c r="C332" s="1" t="str">
        <f ca="1">IFERROR(__xludf.DUMMYFUNCTION("""COMPUTED_VALUE"""),"Ophelia Kinsey")</f>
        <v>Ophelia Kinsey</v>
      </c>
      <c r="D332" s="1" t="str">
        <f ca="1">IFERROR(__xludf.DUMMYFUNCTION("""COMPUTED_VALUE"""),"U11")</f>
        <v>U11</v>
      </c>
      <c r="E332" s="1" t="str">
        <f ca="1">IFERROR(__xludf.DUMMYFUNCTION("""COMPUTED_VALUE"""),"G")</f>
        <v>G</v>
      </c>
      <c r="F332" s="1" t="str">
        <f ca="1">IFERROR(__xludf.DUMMYFUNCTION("""COMPUTED_VALUE"""),"Shrewsbury AC")</f>
        <v>Shrewsbury AC</v>
      </c>
      <c r="G332" s="1">
        <v>6</v>
      </c>
      <c r="I332" s="2">
        <f ca="1">IFERROR(VLOOKUP($H332, $B327:$F338, 2, FALSE),)</f>
        <v>0</v>
      </c>
      <c r="J332" s="25"/>
      <c r="K332" s="1">
        <f ca="1">IFERROR(VLOOKUP($H332, $B327:$F338, 3, FALSE),)</f>
        <v>0</v>
      </c>
      <c r="L332" s="1">
        <f ca="1">IFERROR(VLOOKUP($H332, $B327:$F338, 4, FALSE),)</f>
        <v>0</v>
      </c>
      <c r="M332" s="1">
        <f ca="1">IFERROR(VLOOKUP($H332, $B327:$F338, 5, FALSE),)</f>
        <v>0</v>
      </c>
    </row>
    <row r="333" spans="1:29" ht="12.75" x14ac:dyDescent="0.2">
      <c r="A333" s="39" t="str">
        <f ca="1">IFERROR(__xludf.DUMMYFUNCTION("query('4 Telford'!A:G, ""select G,B,C,D,E,F where G contains '"" &amp; A325 &amp; ""'"", 0)"),"U11G 75m")</f>
        <v>U11G 75m</v>
      </c>
      <c r="B333" s="1">
        <f ca="1">IFERROR(__xludf.DUMMYFUNCTION("""COMPUTED_VALUE"""),4)</f>
        <v>4</v>
      </c>
      <c r="C333" s="1" t="str">
        <f ca="1">IFERROR(__xludf.DUMMYFUNCTION("""COMPUTED_VALUE"""),"Tabitha Hatch")</f>
        <v>Tabitha Hatch</v>
      </c>
      <c r="D333" s="1" t="str">
        <f ca="1">IFERROR(__xludf.DUMMYFUNCTION("""COMPUTED_VALUE"""),"U11")</f>
        <v>U11</v>
      </c>
      <c r="E333" s="1" t="str">
        <f ca="1">IFERROR(__xludf.DUMMYFUNCTION("""COMPUTED_VALUE"""),"G")</f>
        <v>G</v>
      </c>
      <c r="F333" s="1" t="str">
        <f ca="1">IFERROR(__xludf.DUMMYFUNCTION("""COMPUTED_VALUE"""),"Telford AC")</f>
        <v>Telford AC</v>
      </c>
      <c r="G333" s="1">
        <v>7</v>
      </c>
      <c r="I333" s="2">
        <f ca="1">IFERROR(VLOOKUP($H333, $B327:$F338, 2, FALSE),)</f>
        <v>0</v>
      </c>
      <c r="J333" s="25"/>
      <c r="K333" s="1">
        <f ca="1">IFERROR(VLOOKUP($H333, $B327:$F338, 3, FALSE),)</f>
        <v>0</v>
      </c>
      <c r="L333" s="1">
        <f ca="1">IFERROR(VLOOKUP($H333, $B327:$F338, 4, FALSE),)</f>
        <v>0</v>
      </c>
      <c r="M333" s="1">
        <f ca="1">IFERROR(VLOOKUP($H333, $B327:$F338, 5, FALSE),)</f>
        <v>0</v>
      </c>
    </row>
    <row r="334" spans="1:29" ht="12.75" x14ac:dyDescent="0.2">
      <c r="A334" s="33" t="str">
        <f ca="1">IFERROR(__xludf.DUMMYFUNCTION("""COMPUTED_VALUE"""),"U11G 75m")</f>
        <v>U11G 75m</v>
      </c>
      <c r="B334" s="1">
        <f ca="1">IFERROR(__xludf.DUMMYFUNCTION("""COMPUTED_VALUE"""),44)</f>
        <v>44</v>
      </c>
      <c r="C334" s="1" t="str">
        <f ca="1">IFERROR(__xludf.DUMMYFUNCTION("""COMPUTED_VALUE"""),"Ennis Evans")</f>
        <v>Ennis Evans</v>
      </c>
      <c r="D334" s="1" t="str">
        <f ca="1">IFERROR(__xludf.DUMMYFUNCTION("""COMPUTED_VALUE"""),"U11")</f>
        <v>U11</v>
      </c>
      <c r="E334" s="1" t="str">
        <f ca="1">IFERROR(__xludf.DUMMYFUNCTION("""COMPUTED_VALUE"""),"G")</f>
        <v>G</v>
      </c>
      <c r="F334" s="1" t="str">
        <f ca="1">IFERROR(__xludf.DUMMYFUNCTION("""COMPUTED_VALUE"""),"Telford AC")</f>
        <v>Telford AC</v>
      </c>
      <c r="G334" s="1">
        <v>8</v>
      </c>
      <c r="I334" s="2">
        <f ca="1">IFERROR(VLOOKUP($H334, $B327:$F338, 2, FALSE),)</f>
        <v>0</v>
      </c>
      <c r="J334" s="25"/>
      <c r="K334" s="1">
        <f ca="1">IFERROR(VLOOKUP($H334, $B327:$F338, 3, FALSE),)</f>
        <v>0</v>
      </c>
      <c r="L334" s="1">
        <f ca="1">IFERROR(VLOOKUP($H334, $B327:$F338, 4, FALSE),)</f>
        <v>0</v>
      </c>
      <c r="M334" s="1">
        <f ca="1">IFERROR(VLOOKUP($H334, $B327:$F338, 5, FALSE),)</f>
        <v>0</v>
      </c>
    </row>
    <row r="335" spans="1:29" ht="12.75" x14ac:dyDescent="0.2">
      <c r="A335" s="39" t="str">
        <f ca="1">IFERROR(__xludf.DUMMYFUNCTION("query('5 Wenlock'!A:G, ""select G,B,C,D,E,F where G contains '"" &amp; A325 &amp; ""'"", 0)"),"U11G 75m")</f>
        <v>U11G 75m</v>
      </c>
      <c r="B335" s="1">
        <f ca="1">IFERROR(__xludf.DUMMYFUNCTION("""COMPUTED_VALUE"""),5)</f>
        <v>5</v>
      </c>
      <c r="C335" s="1" t="str">
        <f ca="1">IFERROR(__xludf.DUMMYFUNCTION("""COMPUTED_VALUE"""),"Hallie Bunn")</f>
        <v>Hallie Bunn</v>
      </c>
      <c r="D335" s="1" t="str">
        <f ca="1">IFERROR(__xludf.DUMMYFUNCTION("""COMPUTED_VALUE"""),"U11")</f>
        <v>U11</v>
      </c>
      <c r="E335" s="1" t="str">
        <f ca="1">IFERROR(__xludf.DUMMYFUNCTION("""COMPUTED_VALUE"""),"G")</f>
        <v>G</v>
      </c>
      <c r="F335" s="1" t="str">
        <f ca="1">IFERROR(__xludf.DUMMYFUNCTION("""COMPUTED_VALUE"""),"Wenlock Olympians")</f>
        <v>Wenlock Olympians</v>
      </c>
      <c r="G335" s="1">
        <v>9</v>
      </c>
      <c r="I335" s="2">
        <f ca="1">IFERROR(VLOOKUP($H335, $B327:$F338, 2, FALSE),)</f>
        <v>0</v>
      </c>
      <c r="J335" s="25"/>
      <c r="K335" s="1">
        <f ca="1">IFERROR(VLOOKUP($H335, $B327:$F338, 3, FALSE),)</f>
        <v>0</v>
      </c>
      <c r="L335" s="1">
        <f ca="1">IFERROR(VLOOKUP($H335, $B327:$F338, 4, FALSE),)</f>
        <v>0</v>
      </c>
      <c r="M335" s="1">
        <f ca="1">IFERROR(VLOOKUP($H335, $B327:$F338, 5, FALSE),)</f>
        <v>0</v>
      </c>
    </row>
    <row r="336" spans="1:29" ht="12.75" x14ac:dyDescent="0.2">
      <c r="A336" s="33" t="str">
        <f ca="1">IFERROR(__xludf.DUMMYFUNCTION("""COMPUTED_VALUE"""),"U11G 75m")</f>
        <v>U11G 75m</v>
      </c>
      <c r="B336" s="1">
        <f ca="1">IFERROR(__xludf.DUMMYFUNCTION("""COMPUTED_VALUE"""),55)</f>
        <v>55</v>
      </c>
      <c r="C336" s="1"/>
      <c r="D336" s="1" t="str">
        <f ca="1">IFERROR(__xludf.DUMMYFUNCTION("""COMPUTED_VALUE"""),"U11")</f>
        <v>U11</v>
      </c>
      <c r="E336" s="1" t="str">
        <f ca="1">IFERROR(__xludf.DUMMYFUNCTION("""COMPUTED_VALUE"""),"G")</f>
        <v>G</v>
      </c>
      <c r="F336" s="1" t="str">
        <f ca="1">IFERROR(__xludf.DUMMYFUNCTION("""COMPUTED_VALUE"""),"Wenlock Olympians")</f>
        <v>Wenlock Olympians</v>
      </c>
      <c r="G336" s="1">
        <v>10</v>
      </c>
      <c r="I336" s="2">
        <f ca="1">IFERROR(VLOOKUP($H336, $B327:$F338, 2, FALSE),)</f>
        <v>0</v>
      </c>
      <c r="J336" s="25"/>
      <c r="K336" s="1">
        <f ca="1">IFERROR(VLOOKUP($H336, $B327:$F338, 3, FALSE),)</f>
        <v>0</v>
      </c>
      <c r="L336" s="1">
        <f ca="1">IFERROR(VLOOKUP($H336, $B327:$F338, 4, FALSE),)</f>
        <v>0</v>
      </c>
      <c r="M336" s="1">
        <f ca="1">IFERROR(VLOOKUP($H336, $B327:$F338, 5, FALSE),)</f>
        <v>0</v>
      </c>
    </row>
    <row r="337" spans="1:29" ht="12.75" x14ac:dyDescent="0.2">
      <c r="A337" s="39" t="str">
        <f ca="1">IFERROR(__xludf.DUMMYFUNCTION("query('6 Maldwyn'!A:G, ""select G,B,C,D,E,F where G contains '"" &amp; A325 &amp; ""'"", 0)"),"U11G 75m")</f>
        <v>U11G 75m</v>
      </c>
      <c r="B337" s="1">
        <f ca="1">IFERROR(__xludf.DUMMYFUNCTION("""COMPUTED_VALUE"""),6)</f>
        <v>6</v>
      </c>
      <c r="C337" s="1"/>
      <c r="D337" s="1" t="str">
        <f ca="1">IFERROR(__xludf.DUMMYFUNCTION("""COMPUTED_VALUE"""),"U11")</f>
        <v>U11</v>
      </c>
      <c r="E337" s="1" t="str">
        <f ca="1">IFERROR(__xludf.DUMMYFUNCTION("""COMPUTED_VALUE"""),"G")</f>
        <v>G</v>
      </c>
      <c r="F337" s="1" t="str">
        <f ca="1">IFERROR(__xludf.DUMMYFUNCTION("""COMPUTED_VALUE"""),"Maldwyn Harriers")</f>
        <v>Maldwyn Harriers</v>
      </c>
      <c r="G337" s="1">
        <v>11</v>
      </c>
      <c r="I337" s="2">
        <f ca="1">IFERROR(VLOOKUP($H337, $B327:$F338, 2, FALSE),)</f>
        <v>0</v>
      </c>
      <c r="J337" s="25"/>
      <c r="K337" s="1">
        <f ca="1">IFERROR(VLOOKUP($H337, $B327:$F338, 3, FALSE),)</f>
        <v>0</v>
      </c>
      <c r="L337" s="1">
        <f ca="1">IFERROR(VLOOKUP($H337, $B327:$F338, 4, FALSE),)</f>
        <v>0</v>
      </c>
      <c r="M337" s="1">
        <f ca="1">IFERROR(VLOOKUP($H337, $B327:$F338, 5, FALSE),)</f>
        <v>0</v>
      </c>
    </row>
    <row r="338" spans="1:29" ht="12.75" x14ac:dyDescent="0.2">
      <c r="A338" s="33" t="str">
        <f ca="1">IFERROR(__xludf.DUMMYFUNCTION("""COMPUTED_VALUE"""),"U11G 75m")</f>
        <v>U11G 75m</v>
      </c>
      <c r="B338" s="1">
        <f ca="1">IFERROR(__xludf.DUMMYFUNCTION("""COMPUTED_VALUE"""),66)</f>
        <v>66</v>
      </c>
      <c r="C338" s="1"/>
      <c r="D338" s="1" t="str">
        <f ca="1">IFERROR(__xludf.DUMMYFUNCTION("""COMPUTED_VALUE"""),"U11")</f>
        <v>U11</v>
      </c>
      <c r="E338" s="1" t="str">
        <f ca="1">IFERROR(__xludf.DUMMYFUNCTION("""COMPUTED_VALUE"""),"G")</f>
        <v>G</v>
      </c>
      <c r="F338" s="1" t="str">
        <f ca="1">IFERROR(__xludf.DUMMYFUNCTION("""COMPUTED_VALUE"""),"Maldwyn Harriers")</f>
        <v>Maldwyn Harriers</v>
      </c>
      <c r="G338" s="1">
        <v>12</v>
      </c>
      <c r="I338" s="2">
        <f ca="1">IFERROR(VLOOKUP($H338, $B327:$F338, 2, FALSE),)</f>
        <v>0</v>
      </c>
      <c r="J338" s="25"/>
      <c r="K338" s="1">
        <f ca="1">IFERROR(VLOOKUP($H338, $B327:$F338, 3, FALSE),)</f>
        <v>0</v>
      </c>
      <c r="L338" s="1">
        <f ca="1">IFERROR(VLOOKUP($H338, $B327:$F338, 4, FALSE),)</f>
        <v>0</v>
      </c>
      <c r="M338" s="1">
        <f ca="1">IFERROR(VLOOKUP($H338, $B327:$F338, 5, FALSE),)</f>
        <v>0</v>
      </c>
    </row>
    <row r="339" spans="1:29" ht="12.75" x14ac:dyDescent="0.2">
      <c r="A339" s="33"/>
      <c r="B339" s="32"/>
      <c r="C339" s="32"/>
      <c r="D339" s="32"/>
      <c r="E339" s="32"/>
      <c r="F339" s="32"/>
      <c r="G339" s="32"/>
      <c r="H339" s="33"/>
      <c r="I339" s="34"/>
      <c r="J339" s="35"/>
      <c r="K339" s="33"/>
      <c r="L339" s="33"/>
      <c r="M339" s="33"/>
      <c r="N339" s="33"/>
    </row>
    <row r="340" spans="1:29" ht="12.75" x14ac:dyDescent="0.2">
      <c r="A340" s="2" t="e">
        <f>Results!#REF!</f>
        <v>#REF!</v>
      </c>
      <c r="B340" s="2"/>
      <c r="C340" s="2"/>
      <c r="D340" s="2"/>
      <c r="E340" s="2"/>
      <c r="F340" s="2"/>
      <c r="G340" s="2" t="e">
        <f>A340</f>
        <v>#REF!</v>
      </c>
      <c r="H340" s="2" t="s">
        <v>233</v>
      </c>
      <c r="I340" s="2" t="s">
        <v>242</v>
      </c>
      <c r="J340" s="2" t="e">
        <f>#REF!</f>
        <v>#REF!</v>
      </c>
      <c r="K340" s="2"/>
      <c r="L340" s="2"/>
      <c r="M340" s="2" t="e">
        <f>G340</f>
        <v>#REF!</v>
      </c>
      <c r="N340" s="2"/>
    </row>
    <row r="341" spans="1:29" ht="17.25" x14ac:dyDescent="0.4">
      <c r="A341" s="38" t="str">
        <f ca="1">IFERROR(__xludf.DUMMYFUNCTION("query('1 Wrekin'!A:G, ""select G,B,C,D,E,F where G contains '"" &amp; A340 &amp; ""'"", 1)"),"")</f>
        <v/>
      </c>
      <c r="B341" s="2" t="str">
        <f ca="1">IFERROR(__xludf.DUMMYFUNCTION("""COMPUTED_VALUE"""),"Number")</f>
        <v>Number</v>
      </c>
      <c r="C341" s="2" t="str">
        <f ca="1">IFERROR(__xludf.DUMMYFUNCTION("""COMPUTED_VALUE"""),"Full Name")</f>
        <v>Full Name</v>
      </c>
      <c r="D341" s="2" t="str">
        <f ca="1">IFERROR(__xludf.DUMMYFUNCTION("""COMPUTED_VALUE"""),"Age Group")</f>
        <v>Age Group</v>
      </c>
      <c r="E341" s="2" t="str">
        <f ca="1">IFERROR(__xludf.DUMMYFUNCTION("""COMPUTED_VALUE"""),"Gender")</f>
        <v>Gender</v>
      </c>
      <c r="F341" s="2" t="str">
        <f ca="1">IFERROR(__xludf.DUMMYFUNCTION("""COMPUTED_VALUE"""),"Club")</f>
        <v>Club</v>
      </c>
      <c r="G341" s="2" t="s">
        <v>243</v>
      </c>
      <c r="H341" s="2" t="s">
        <v>41</v>
      </c>
      <c r="I341" s="2" t="s">
        <v>231</v>
      </c>
      <c r="J341" s="25" t="s">
        <v>244</v>
      </c>
      <c r="K341" s="2" t="s">
        <v>232</v>
      </c>
      <c r="L341" s="2" t="s">
        <v>44</v>
      </c>
      <c r="M341" s="2" t="s">
        <v>45</v>
      </c>
      <c r="N341" s="2" t="s">
        <v>234</v>
      </c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</row>
    <row r="342" spans="1:29" ht="12.75" x14ac:dyDescent="0.2">
      <c r="A342" s="33" t="str">
        <f ca="1">IFERROR(__xludf.DUMMYFUNCTION("""COMPUTED_VALUE"""),"U11B 75m")</f>
        <v>U11B 75m</v>
      </c>
      <c r="B342" s="1">
        <f ca="1">IFERROR(__xludf.DUMMYFUNCTION("""COMPUTED_VALUE"""),1)</f>
        <v>1</v>
      </c>
      <c r="C342" s="1" t="str">
        <f ca="1">IFERROR(__xludf.DUMMYFUNCTION("""COMPUTED_VALUE"""),"Arlo Jones")</f>
        <v>Arlo Jones</v>
      </c>
      <c r="D342" s="1" t="str">
        <f ca="1">IFERROR(__xludf.DUMMYFUNCTION("""COMPUTED_VALUE"""),"U11")</f>
        <v>U11</v>
      </c>
      <c r="E342" s="1" t="str">
        <f ca="1">IFERROR(__xludf.DUMMYFUNCTION("""COMPUTED_VALUE"""),"B")</f>
        <v>B</v>
      </c>
      <c r="F342" s="1" t="str">
        <f ca="1">IFERROR(__xludf.DUMMYFUNCTION("""COMPUTED_VALUE"""),"Wrekin Harriers")</f>
        <v>Wrekin Harriers</v>
      </c>
      <c r="G342" s="1">
        <v>1</v>
      </c>
      <c r="I342" s="2">
        <f ca="1">IFERROR(VLOOKUP($H342, $B342:$F353, 2, FALSE),)</f>
        <v>0</v>
      </c>
      <c r="J342" s="25"/>
      <c r="K342" s="1">
        <f ca="1">IFERROR(VLOOKUP($H342, $B342:$F353, 3, FALSE),)</f>
        <v>0</v>
      </c>
      <c r="L342" s="1">
        <f ca="1">IFERROR(VLOOKUP($H342, $B342:$F353, 4, FALSE),)</f>
        <v>0</v>
      </c>
      <c r="M342" s="1">
        <f ca="1">IFERROR(VLOOKUP($H342, $B342:$F353, 5, FALSE),)</f>
        <v>0</v>
      </c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</row>
    <row r="343" spans="1:29" ht="12.75" x14ac:dyDescent="0.2">
      <c r="A343" s="33" t="str">
        <f ca="1">IFERROR(__xludf.DUMMYFUNCTION("""COMPUTED_VALUE"""),"U11B 75m")</f>
        <v>U11B 75m</v>
      </c>
      <c r="B343" s="1">
        <f ca="1">IFERROR(__xludf.DUMMYFUNCTION("""COMPUTED_VALUE"""),11)</f>
        <v>11</v>
      </c>
      <c r="C343" s="1" t="str">
        <f ca="1">IFERROR(__xludf.DUMMYFUNCTION("""COMPUTED_VALUE"""),"Sammy Bell")</f>
        <v>Sammy Bell</v>
      </c>
      <c r="D343" s="1" t="str">
        <f ca="1">IFERROR(__xludf.DUMMYFUNCTION("""COMPUTED_VALUE"""),"U11")</f>
        <v>U11</v>
      </c>
      <c r="E343" s="1" t="str">
        <f ca="1">IFERROR(__xludf.DUMMYFUNCTION("""COMPUTED_VALUE"""),"B")</f>
        <v>B</v>
      </c>
      <c r="F343" s="1" t="str">
        <f ca="1">IFERROR(__xludf.DUMMYFUNCTION("""COMPUTED_VALUE"""),"Wrekin Harriers")</f>
        <v>Wrekin Harriers</v>
      </c>
      <c r="G343" s="1">
        <v>2</v>
      </c>
      <c r="I343" s="2">
        <f ca="1">IFERROR(VLOOKUP($H343, $B342:$F353, 2, FALSE),)</f>
        <v>0</v>
      </c>
      <c r="J343" s="25"/>
      <c r="K343" s="1">
        <f ca="1">IFERROR(VLOOKUP($H343, $B342:$F353, 3, FALSE),)</f>
        <v>0</v>
      </c>
      <c r="L343" s="1">
        <f ca="1">IFERROR(VLOOKUP($H343, $B342:$F353, 4, FALSE),)</f>
        <v>0</v>
      </c>
      <c r="M343" s="1">
        <f ca="1">IFERROR(VLOOKUP($H343, $B342:$F353, 5, FALSE),)</f>
        <v>0</v>
      </c>
    </row>
    <row r="344" spans="1:29" ht="12.75" x14ac:dyDescent="0.2">
      <c r="A344" s="39" t="str">
        <f ca="1">IFERROR(__xludf.DUMMYFUNCTION("query('2 Oswestry'!A:G, ""select G,B,C,D,E,F where G contains '"" &amp; A340 &amp; ""'"", 0)"),"U11B 75m")</f>
        <v>U11B 75m</v>
      </c>
      <c r="B344" s="1">
        <f ca="1">IFERROR(__xludf.DUMMYFUNCTION("""COMPUTED_VALUE"""),2)</f>
        <v>2</v>
      </c>
      <c r="C344" s="1" t="str">
        <f ca="1">IFERROR(__xludf.DUMMYFUNCTION("""COMPUTED_VALUE"""),"Seth Ballie")</f>
        <v>Seth Ballie</v>
      </c>
      <c r="D344" s="1" t="str">
        <f ca="1">IFERROR(__xludf.DUMMYFUNCTION("""COMPUTED_VALUE"""),"U11")</f>
        <v>U11</v>
      </c>
      <c r="E344" s="1" t="str">
        <f ca="1">IFERROR(__xludf.DUMMYFUNCTION("""COMPUTED_VALUE"""),"B")</f>
        <v>B</v>
      </c>
      <c r="F344" s="1" t="str">
        <f ca="1">IFERROR(__xludf.DUMMYFUNCTION("""COMPUTED_VALUE"""),"Oswestry Olympians")</f>
        <v>Oswestry Olympians</v>
      </c>
      <c r="G344" s="1">
        <v>3</v>
      </c>
      <c r="I344" s="2">
        <f ca="1">IFERROR(VLOOKUP($H344, $B342:$F353, 2, FALSE),)</f>
        <v>0</v>
      </c>
      <c r="J344" s="25"/>
      <c r="K344" s="1">
        <f ca="1">IFERROR(VLOOKUP($H344, $B342:$F353, 3, FALSE),)</f>
        <v>0</v>
      </c>
      <c r="L344" s="1">
        <f ca="1">IFERROR(VLOOKUP($H344, $B342:$F353, 4, FALSE),)</f>
        <v>0</v>
      </c>
      <c r="M344" s="1">
        <f ca="1">IFERROR(VLOOKUP($H344, $B342:$F353, 5, FALSE),)</f>
        <v>0</v>
      </c>
    </row>
    <row r="345" spans="1:29" ht="12.75" x14ac:dyDescent="0.2">
      <c r="A345" s="33" t="str">
        <f ca="1">IFERROR(__xludf.DUMMYFUNCTION("""COMPUTED_VALUE"""),"U11B 75m")</f>
        <v>U11B 75m</v>
      </c>
      <c r="B345" s="1">
        <f ca="1">IFERROR(__xludf.DUMMYFUNCTION("""COMPUTED_VALUE"""),22)</f>
        <v>22</v>
      </c>
      <c r="C345" s="1" t="str">
        <f ca="1">IFERROR(__xludf.DUMMYFUNCTION("""COMPUTED_VALUE"""),"Max Jones")</f>
        <v>Max Jones</v>
      </c>
      <c r="D345" s="1" t="str">
        <f ca="1">IFERROR(__xludf.DUMMYFUNCTION("""COMPUTED_VALUE"""),"U11")</f>
        <v>U11</v>
      </c>
      <c r="E345" s="1" t="str">
        <f ca="1">IFERROR(__xludf.DUMMYFUNCTION("""COMPUTED_VALUE"""),"B")</f>
        <v>B</v>
      </c>
      <c r="F345" s="1" t="str">
        <f ca="1">IFERROR(__xludf.DUMMYFUNCTION("""COMPUTED_VALUE"""),"Oswestry Olympians")</f>
        <v>Oswestry Olympians</v>
      </c>
      <c r="G345" s="1">
        <v>4</v>
      </c>
      <c r="I345" s="2">
        <f ca="1">IFERROR(VLOOKUP($H345, $B342:$F353, 2, FALSE),)</f>
        <v>0</v>
      </c>
      <c r="J345" s="25"/>
      <c r="K345" s="1">
        <f ca="1">IFERROR(VLOOKUP($H345, $B342:$F353, 3, FALSE),)</f>
        <v>0</v>
      </c>
      <c r="L345" s="1">
        <f ca="1">IFERROR(VLOOKUP($H345, $B342:$F353, 4, FALSE),)</f>
        <v>0</v>
      </c>
      <c r="M345" s="1">
        <f ca="1">IFERROR(VLOOKUP($H345, $B342:$F353, 5, FALSE),)</f>
        <v>0</v>
      </c>
    </row>
    <row r="346" spans="1:29" ht="12.75" x14ac:dyDescent="0.2">
      <c r="A346" s="39" t="str">
        <f ca="1">IFERROR(__xludf.DUMMYFUNCTION("query('3 Shrewsbury'!A:G, ""select G,B,C,D,E,F where G contains '"" &amp; A340 &amp; ""'"", 0)"),"U11B 75m")</f>
        <v>U11B 75m</v>
      </c>
      <c r="B346" s="1">
        <f ca="1">IFERROR(__xludf.DUMMYFUNCTION("""COMPUTED_VALUE"""),3)</f>
        <v>3</v>
      </c>
      <c r="C346" s="1" t="str">
        <f ca="1">IFERROR(__xludf.DUMMYFUNCTION("""COMPUTED_VALUE"""),"Jakob Eiben")</f>
        <v>Jakob Eiben</v>
      </c>
      <c r="D346" s="1" t="str">
        <f ca="1">IFERROR(__xludf.DUMMYFUNCTION("""COMPUTED_VALUE"""),"U11")</f>
        <v>U11</v>
      </c>
      <c r="E346" s="1" t="str">
        <f ca="1">IFERROR(__xludf.DUMMYFUNCTION("""COMPUTED_VALUE"""),"B")</f>
        <v>B</v>
      </c>
      <c r="F346" s="1" t="str">
        <f ca="1">IFERROR(__xludf.DUMMYFUNCTION("""COMPUTED_VALUE"""),"Shrewsbury AC")</f>
        <v>Shrewsbury AC</v>
      </c>
      <c r="G346" s="1">
        <v>5</v>
      </c>
      <c r="I346" s="2">
        <f ca="1">IFERROR(VLOOKUP($H346, $B342:$F353, 2, FALSE),)</f>
        <v>0</v>
      </c>
      <c r="J346" s="25"/>
      <c r="K346" s="1">
        <f ca="1">IFERROR(VLOOKUP($H346, $B342:$F353, 3, FALSE),)</f>
        <v>0</v>
      </c>
      <c r="L346" s="1">
        <f ca="1">IFERROR(VLOOKUP($H346, $B342:$F353, 4, FALSE),)</f>
        <v>0</v>
      </c>
      <c r="M346" s="1">
        <f ca="1">IFERROR(VLOOKUP($H346, $B342:$F353, 5, FALSE),)</f>
        <v>0</v>
      </c>
    </row>
    <row r="347" spans="1:29" ht="12.75" x14ac:dyDescent="0.2">
      <c r="A347" s="33" t="str">
        <f ca="1">IFERROR(__xludf.DUMMYFUNCTION("""COMPUTED_VALUE"""),"U11B 75m")</f>
        <v>U11B 75m</v>
      </c>
      <c r="B347" s="1">
        <f ca="1">IFERROR(__xludf.DUMMYFUNCTION("""COMPUTED_VALUE"""),33)</f>
        <v>33</v>
      </c>
      <c r="C347" s="1" t="str">
        <f ca="1">IFERROR(__xludf.DUMMYFUNCTION("""COMPUTED_VALUE"""),"Frank Morris")</f>
        <v>Frank Morris</v>
      </c>
      <c r="D347" s="1" t="str">
        <f ca="1">IFERROR(__xludf.DUMMYFUNCTION("""COMPUTED_VALUE"""),"U11")</f>
        <v>U11</v>
      </c>
      <c r="E347" s="1" t="str">
        <f ca="1">IFERROR(__xludf.DUMMYFUNCTION("""COMPUTED_VALUE"""),"B")</f>
        <v>B</v>
      </c>
      <c r="F347" s="1" t="str">
        <f ca="1">IFERROR(__xludf.DUMMYFUNCTION("""COMPUTED_VALUE"""),"Shrewsbury AC")</f>
        <v>Shrewsbury AC</v>
      </c>
      <c r="G347" s="1">
        <v>6</v>
      </c>
      <c r="I347" s="2">
        <f ca="1">IFERROR(VLOOKUP($H347, $B342:$F353, 2, FALSE),)</f>
        <v>0</v>
      </c>
      <c r="J347" s="25"/>
      <c r="K347" s="1">
        <f ca="1">IFERROR(VLOOKUP($H347, $B342:$F353, 3, FALSE),)</f>
        <v>0</v>
      </c>
      <c r="L347" s="1">
        <f ca="1">IFERROR(VLOOKUP($H347, $B342:$F353, 4, FALSE),)</f>
        <v>0</v>
      </c>
      <c r="M347" s="1">
        <f ca="1">IFERROR(VLOOKUP($H347, $B342:$F353, 5, FALSE),)</f>
        <v>0</v>
      </c>
    </row>
    <row r="348" spans="1:29" ht="12.75" x14ac:dyDescent="0.2">
      <c r="A348" s="39" t="str">
        <f ca="1">IFERROR(__xludf.DUMMYFUNCTION("query('4 Telford'!A:G, ""select G,B,C,D,E,F where G contains '"" &amp; A340 &amp; ""'"", 0)"),"U11B 75m")</f>
        <v>U11B 75m</v>
      </c>
      <c r="B348" s="1">
        <f ca="1">IFERROR(__xludf.DUMMYFUNCTION("""COMPUTED_VALUE"""),4)</f>
        <v>4</v>
      </c>
      <c r="C348" s="1" t="str">
        <f ca="1">IFERROR(__xludf.DUMMYFUNCTION("""COMPUTED_VALUE"""),"Tommy Clarke")</f>
        <v>Tommy Clarke</v>
      </c>
      <c r="D348" s="1" t="str">
        <f ca="1">IFERROR(__xludf.DUMMYFUNCTION("""COMPUTED_VALUE"""),"U11")</f>
        <v>U11</v>
      </c>
      <c r="E348" s="1" t="str">
        <f ca="1">IFERROR(__xludf.DUMMYFUNCTION("""COMPUTED_VALUE"""),"B")</f>
        <v>B</v>
      </c>
      <c r="F348" s="1" t="str">
        <f ca="1">IFERROR(__xludf.DUMMYFUNCTION("""COMPUTED_VALUE"""),"Telford AC")</f>
        <v>Telford AC</v>
      </c>
      <c r="G348" s="1">
        <v>7</v>
      </c>
      <c r="I348" s="2">
        <f ca="1">IFERROR(VLOOKUP($H348, $B342:$F353, 2, FALSE),)</f>
        <v>0</v>
      </c>
      <c r="J348" s="25"/>
      <c r="K348" s="1">
        <f ca="1">IFERROR(VLOOKUP($H348, $B342:$F353, 3, FALSE),)</f>
        <v>0</v>
      </c>
      <c r="L348" s="1">
        <f ca="1">IFERROR(VLOOKUP($H348, $B342:$F353, 4, FALSE),)</f>
        <v>0</v>
      </c>
      <c r="M348" s="1">
        <f ca="1">IFERROR(VLOOKUP($H348, $B342:$F353, 5, FALSE),)</f>
        <v>0</v>
      </c>
    </row>
    <row r="349" spans="1:29" ht="12.75" x14ac:dyDescent="0.2">
      <c r="A349" s="33" t="str">
        <f ca="1">IFERROR(__xludf.DUMMYFUNCTION("""COMPUTED_VALUE"""),"U11B 75m")</f>
        <v>U11B 75m</v>
      </c>
      <c r="B349" s="1">
        <f ca="1">IFERROR(__xludf.DUMMYFUNCTION("""COMPUTED_VALUE"""),44)</f>
        <v>44</v>
      </c>
      <c r="C349" s="1" t="str">
        <f ca="1">IFERROR(__xludf.DUMMYFUNCTION("""COMPUTED_VALUE"""),"Elijah McCavery")</f>
        <v>Elijah McCavery</v>
      </c>
      <c r="D349" s="1" t="str">
        <f ca="1">IFERROR(__xludf.DUMMYFUNCTION("""COMPUTED_VALUE"""),"U11")</f>
        <v>U11</v>
      </c>
      <c r="E349" s="1" t="str">
        <f ca="1">IFERROR(__xludf.DUMMYFUNCTION("""COMPUTED_VALUE"""),"B")</f>
        <v>B</v>
      </c>
      <c r="F349" s="1" t="str">
        <f ca="1">IFERROR(__xludf.DUMMYFUNCTION("""COMPUTED_VALUE"""),"Telford AC")</f>
        <v>Telford AC</v>
      </c>
      <c r="G349" s="1">
        <v>8</v>
      </c>
      <c r="I349" s="2">
        <f ca="1">IFERROR(VLOOKUP($H349, $B342:$F353, 2, FALSE),)</f>
        <v>0</v>
      </c>
      <c r="J349" s="25"/>
      <c r="K349" s="1">
        <f ca="1">IFERROR(VLOOKUP($H349, $B342:$F353, 3, FALSE),)</f>
        <v>0</v>
      </c>
      <c r="L349" s="1">
        <f ca="1">IFERROR(VLOOKUP($H349, $B342:$F353, 4, FALSE),)</f>
        <v>0</v>
      </c>
      <c r="M349" s="1">
        <f ca="1">IFERROR(VLOOKUP($H349, $B342:$F353, 5, FALSE),)</f>
        <v>0</v>
      </c>
    </row>
    <row r="350" spans="1:29" ht="12.75" x14ac:dyDescent="0.2">
      <c r="A350" s="39" t="str">
        <f ca="1">IFERROR(__xludf.DUMMYFUNCTION("query('5 Wenlock'!A:G, ""select G,B,C,D,E,F where G contains '"" &amp; A340 &amp; ""'"", 0)"),"U11B 75m")</f>
        <v>U11B 75m</v>
      </c>
      <c r="B350" s="1">
        <f ca="1">IFERROR(__xludf.DUMMYFUNCTION("""COMPUTED_VALUE"""),5)</f>
        <v>5</v>
      </c>
      <c r="C350" s="1" t="str">
        <f ca="1">IFERROR(__xludf.DUMMYFUNCTION("""COMPUTED_VALUE"""),"Owen Hart")</f>
        <v>Owen Hart</v>
      </c>
      <c r="D350" s="1" t="str">
        <f ca="1">IFERROR(__xludf.DUMMYFUNCTION("""COMPUTED_VALUE"""),"U11")</f>
        <v>U11</v>
      </c>
      <c r="E350" s="1" t="str">
        <f ca="1">IFERROR(__xludf.DUMMYFUNCTION("""COMPUTED_VALUE"""),"B")</f>
        <v>B</v>
      </c>
      <c r="F350" s="1" t="str">
        <f ca="1">IFERROR(__xludf.DUMMYFUNCTION("""COMPUTED_VALUE"""),"Wenlock Olympians")</f>
        <v>Wenlock Olympians</v>
      </c>
      <c r="G350" s="1">
        <v>9</v>
      </c>
      <c r="I350" s="2">
        <f ca="1">IFERROR(VLOOKUP($H350, $B342:$F353, 2, FALSE),)</f>
        <v>0</v>
      </c>
      <c r="J350" s="25"/>
      <c r="K350" s="1">
        <f ca="1">IFERROR(VLOOKUP($H350, $B342:$F353, 3, FALSE),)</f>
        <v>0</v>
      </c>
      <c r="L350" s="1">
        <f ca="1">IFERROR(VLOOKUP($H350, $B342:$F353, 4, FALSE),)</f>
        <v>0</v>
      </c>
      <c r="M350" s="1">
        <f ca="1">IFERROR(VLOOKUP($H350, $B342:$F353, 5, FALSE),)</f>
        <v>0</v>
      </c>
    </row>
    <row r="351" spans="1:29" ht="12.75" x14ac:dyDescent="0.2">
      <c r="A351" s="33" t="str">
        <f ca="1">IFERROR(__xludf.DUMMYFUNCTION("""COMPUTED_VALUE"""),"U11B 75m")</f>
        <v>U11B 75m</v>
      </c>
      <c r="B351" s="1">
        <f ca="1">IFERROR(__xludf.DUMMYFUNCTION("""COMPUTED_VALUE"""),55)</f>
        <v>55</v>
      </c>
      <c r="C351" s="1" t="str">
        <f ca="1">IFERROR(__xludf.DUMMYFUNCTION("""COMPUTED_VALUE"""),"George Willetts")</f>
        <v>George Willetts</v>
      </c>
      <c r="D351" s="1" t="str">
        <f ca="1">IFERROR(__xludf.DUMMYFUNCTION("""COMPUTED_VALUE"""),"U11")</f>
        <v>U11</v>
      </c>
      <c r="E351" s="1" t="str">
        <f ca="1">IFERROR(__xludf.DUMMYFUNCTION("""COMPUTED_VALUE"""),"B")</f>
        <v>B</v>
      </c>
      <c r="F351" s="1" t="str">
        <f ca="1">IFERROR(__xludf.DUMMYFUNCTION("""COMPUTED_VALUE"""),"Wenlock Olympians")</f>
        <v>Wenlock Olympians</v>
      </c>
      <c r="G351" s="1">
        <v>10</v>
      </c>
      <c r="I351" s="2">
        <f ca="1">IFERROR(VLOOKUP($H351, $B342:$F353, 2, FALSE),)</f>
        <v>0</v>
      </c>
      <c r="J351" s="25"/>
      <c r="K351" s="1">
        <f ca="1">IFERROR(VLOOKUP($H351, $B342:$F353, 3, FALSE),)</f>
        <v>0</v>
      </c>
      <c r="L351" s="1">
        <f ca="1">IFERROR(VLOOKUP($H351, $B342:$F353, 4, FALSE),)</f>
        <v>0</v>
      </c>
      <c r="M351" s="1">
        <f ca="1">IFERROR(VLOOKUP($H351, $B342:$F353, 5, FALSE),)</f>
        <v>0</v>
      </c>
    </row>
    <row r="352" spans="1:29" ht="12.75" x14ac:dyDescent="0.2">
      <c r="A352" s="39" t="str">
        <f ca="1">IFERROR(__xludf.DUMMYFUNCTION("query('6 Maldwyn'!A:G, ""select G,B,C,D,E,F where G contains '"" &amp; A340 &amp; ""'"", 0)"),"U11B 75m")</f>
        <v>U11B 75m</v>
      </c>
      <c r="B352" s="1">
        <f ca="1">IFERROR(__xludf.DUMMYFUNCTION("""COMPUTED_VALUE"""),6)</f>
        <v>6</v>
      </c>
      <c r="C352" s="1"/>
      <c r="D352" s="1" t="str">
        <f ca="1">IFERROR(__xludf.DUMMYFUNCTION("""COMPUTED_VALUE"""),"U11")</f>
        <v>U11</v>
      </c>
      <c r="E352" s="1" t="str">
        <f ca="1">IFERROR(__xludf.DUMMYFUNCTION("""COMPUTED_VALUE"""),"B")</f>
        <v>B</v>
      </c>
      <c r="F352" s="1" t="str">
        <f ca="1">IFERROR(__xludf.DUMMYFUNCTION("""COMPUTED_VALUE"""),"Maldwyn Harriers")</f>
        <v>Maldwyn Harriers</v>
      </c>
      <c r="G352" s="1">
        <v>11</v>
      </c>
      <c r="I352" s="2">
        <f ca="1">IFERROR(VLOOKUP($H352, $B342:$F353, 2, FALSE),)</f>
        <v>0</v>
      </c>
      <c r="J352" s="25"/>
      <c r="K352" s="1">
        <f ca="1">IFERROR(VLOOKUP($H352, $B342:$F353, 3, FALSE),)</f>
        <v>0</v>
      </c>
      <c r="L352" s="1">
        <f ca="1">IFERROR(VLOOKUP($H352, $B342:$F353, 4, FALSE),)</f>
        <v>0</v>
      </c>
      <c r="M352" s="1">
        <f ca="1">IFERROR(VLOOKUP($H352, $B342:$F353, 5, FALSE),)</f>
        <v>0</v>
      </c>
    </row>
    <row r="353" spans="1:29" ht="12.75" x14ac:dyDescent="0.2">
      <c r="A353" s="33" t="str">
        <f ca="1">IFERROR(__xludf.DUMMYFUNCTION("""COMPUTED_VALUE"""),"U11B 75m")</f>
        <v>U11B 75m</v>
      </c>
      <c r="B353" s="1">
        <f ca="1">IFERROR(__xludf.DUMMYFUNCTION("""COMPUTED_VALUE"""),66)</f>
        <v>66</v>
      </c>
      <c r="C353" s="1"/>
      <c r="D353" s="1" t="str">
        <f ca="1">IFERROR(__xludf.DUMMYFUNCTION("""COMPUTED_VALUE"""),"U11")</f>
        <v>U11</v>
      </c>
      <c r="E353" s="1" t="str">
        <f ca="1">IFERROR(__xludf.DUMMYFUNCTION("""COMPUTED_VALUE"""),"B")</f>
        <v>B</v>
      </c>
      <c r="F353" s="1" t="str">
        <f ca="1">IFERROR(__xludf.DUMMYFUNCTION("""COMPUTED_VALUE"""),"Maldwyn Harriers")</f>
        <v>Maldwyn Harriers</v>
      </c>
      <c r="G353" s="1">
        <v>12</v>
      </c>
      <c r="I353" s="2">
        <f ca="1">IFERROR(VLOOKUP($H353, $B342:$F353, 2, FALSE),)</f>
        <v>0</v>
      </c>
      <c r="J353" s="25"/>
      <c r="K353" s="1">
        <f ca="1">IFERROR(VLOOKUP($H353, $B342:$F353, 3, FALSE),)</f>
        <v>0</v>
      </c>
      <c r="L353" s="1">
        <f ca="1">IFERROR(VLOOKUP($H353, $B342:$F353, 4, FALSE),)</f>
        <v>0</v>
      </c>
      <c r="M353" s="1">
        <f ca="1">IFERROR(VLOOKUP($H353, $B342:$F353, 5, FALSE),)</f>
        <v>0</v>
      </c>
    </row>
    <row r="354" spans="1:29" ht="12.75" x14ac:dyDescent="0.2">
      <c r="A354" s="33"/>
      <c r="B354" s="32"/>
      <c r="C354" s="32"/>
      <c r="D354" s="32"/>
      <c r="E354" s="32"/>
      <c r="F354" s="32"/>
      <c r="G354" s="32"/>
      <c r="H354" s="33"/>
      <c r="I354" s="34"/>
      <c r="J354" s="35"/>
      <c r="K354" s="33"/>
      <c r="L354" s="33"/>
      <c r="M354" s="33"/>
      <c r="N354" s="33"/>
    </row>
    <row r="355" spans="1:29" ht="12.75" x14ac:dyDescent="0.2">
      <c r="A355" s="2" t="e">
        <f>Results!#REF!</f>
        <v>#REF!</v>
      </c>
      <c r="B355" s="2"/>
      <c r="C355" s="2"/>
      <c r="D355" s="2"/>
      <c r="E355" s="2"/>
      <c r="F355" s="2"/>
      <c r="G355" s="2" t="e">
        <f>A355</f>
        <v>#REF!</v>
      </c>
      <c r="H355" s="2" t="s">
        <v>233</v>
      </c>
      <c r="I355" s="2" t="s">
        <v>242</v>
      </c>
      <c r="J355" s="2" t="e">
        <f>#REF!</f>
        <v>#REF!</v>
      </c>
      <c r="K355" s="2"/>
      <c r="L355" s="2"/>
      <c r="M355" s="2" t="e">
        <f>G355</f>
        <v>#REF!</v>
      </c>
      <c r="N355" s="2"/>
    </row>
    <row r="356" spans="1:29" ht="17.25" x14ac:dyDescent="0.4">
      <c r="A356" s="38" t="str">
        <f ca="1">IFERROR(__xludf.DUMMYFUNCTION("query('1 Wrekin'!A:G, ""select G,B,C,D,E,F where G contains '"" &amp; A355 &amp; ""'"", 1)"),"")</f>
        <v/>
      </c>
      <c r="B356" s="2" t="str">
        <f ca="1">IFERROR(__xludf.DUMMYFUNCTION("""COMPUTED_VALUE"""),"Number")</f>
        <v>Number</v>
      </c>
      <c r="C356" s="2" t="str">
        <f ca="1">IFERROR(__xludf.DUMMYFUNCTION("""COMPUTED_VALUE"""),"Full Name")</f>
        <v>Full Name</v>
      </c>
      <c r="D356" s="2" t="str">
        <f ca="1">IFERROR(__xludf.DUMMYFUNCTION("""COMPUTED_VALUE"""),"Age Group")</f>
        <v>Age Group</v>
      </c>
      <c r="E356" s="2" t="str">
        <f ca="1">IFERROR(__xludf.DUMMYFUNCTION("""COMPUTED_VALUE"""),"Gender")</f>
        <v>Gender</v>
      </c>
      <c r="F356" s="2" t="str">
        <f ca="1">IFERROR(__xludf.DUMMYFUNCTION("""COMPUTED_VALUE"""),"Club")</f>
        <v>Club</v>
      </c>
      <c r="G356" s="2" t="s">
        <v>243</v>
      </c>
      <c r="H356" s="2" t="s">
        <v>41</v>
      </c>
      <c r="I356" s="2" t="s">
        <v>231</v>
      </c>
      <c r="J356" s="25" t="s">
        <v>244</v>
      </c>
      <c r="K356" s="2" t="s">
        <v>232</v>
      </c>
      <c r="L356" s="2" t="s">
        <v>44</v>
      </c>
      <c r="M356" s="2" t="s">
        <v>45</v>
      </c>
      <c r="N356" s="2" t="s">
        <v>234</v>
      </c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</row>
    <row r="357" spans="1:29" ht="12.75" x14ac:dyDescent="0.2">
      <c r="A357" s="33" t="str">
        <f ca="1">IFERROR(__xludf.DUMMYFUNCTION("""COMPUTED_VALUE"""),"U11B 75m")</f>
        <v>U11B 75m</v>
      </c>
      <c r="B357" s="1">
        <f ca="1">IFERROR(__xludf.DUMMYFUNCTION("""COMPUTED_VALUE"""),1)</f>
        <v>1</v>
      </c>
      <c r="C357" s="1" t="str">
        <f ca="1">IFERROR(__xludf.DUMMYFUNCTION("""COMPUTED_VALUE"""),"Arlo Jones")</f>
        <v>Arlo Jones</v>
      </c>
      <c r="D357" s="1" t="str">
        <f ca="1">IFERROR(__xludf.DUMMYFUNCTION("""COMPUTED_VALUE"""),"U11")</f>
        <v>U11</v>
      </c>
      <c r="E357" s="1" t="str">
        <f ca="1">IFERROR(__xludf.DUMMYFUNCTION("""COMPUTED_VALUE"""),"B")</f>
        <v>B</v>
      </c>
      <c r="F357" s="1" t="str">
        <f ca="1">IFERROR(__xludf.DUMMYFUNCTION("""COMPUTED_VALUE"""),"Wrekin Harriers")</f>
        <v>Wrekin Harriers</v>
      </c>
      <c r="G357" s="1">
        <v>1</v>
      </c>
      <c r="I357" s="2">
        <f ca="1">IFERROR(VLOOKUP($H357, $B357:$F368, 2, FALSE),)</f>
        <v>0</v>
      </c>
      <c r="J357" s="25"/>
      <c r="K357" s="1">
        <f ca="1">IFERROR(VLOOKUP($H357, $B357:$F368, 3, FALSE),)</f>
        <v>0</v>
      </c>
      <c r="L357" s="1">
        <f ca="1">IFERROR(VLOOKUP($H357, $B357:$F368, 4, FALSE),)</f>
        <v>0</v>
      </c>
      <c r="M357" s="1">
        <f ca="1">IFERROR(VLOOKUP($H357, $B357:$F368, 5, FALSE),)</f>
        <v>0</v>
      </c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</row>
    <row r="358" spans="1:29" ht="12.75" x14ac:dyDescent="0.2">
      <c r="A358" s="33" t="str">
        <f ca="1">IFERROR(__xludf.DUMMYFUNCTION("""COMPUTED_VALUE"""),"U11B 75m")</f>
        <v>U11B 75m</v>
      </c>
      <c r="B358" s="1">
        <f ca="1">IFERROR(__xludf.DUMMYFUNCTION("""COMPUTED_VALUE"""),11)</f>
        <v>11</v>
      </c>
      <c r="C358" s="1" t="str">
        <f ca="1">IFERROR(__xludf.DUMMYFUNCTION("""COMPUTED_VALUE"""),"Sammy Bell")</f>
        <v>Sammy Bell</v>
      </c>
      <c r="D358" s="1" t="str">
        <f ca="1">IFERROR(__xludf.DUMMYFUNCTION("""COMPUTED_VALUE"""),"U11")</f>
        <v>U11</v>
      </c>
      <c r="E358" s="1" t="str">
        <f ca="1">IFERROR(__xludf.DUMMYFUNCTION("""COMPUTED_VALUE"""),"B")</f>
        <v>B</v>
      </c>
      <c r="F358" s="1" t="str">
        <f ca="1">IFERROR(__xludf.DUMMYFUNCTION("""COMPUTED_VALUE"""),"Wrekin Harriers")</f>
        <v>Wrekin Harriers</v>
      </c>
      <c r="G358" s="1">
        <v>2</v>
      </c>
      <c r="I358" s="2">
        <f ca="1">IFERROR(VLOOKUP($H358, $B357:$F368, 2, FALSE),)</f>
        <v>0</v>
      </c>
      <c r="J358" s="25"/>
      <c r="K358" s="1">
        <f ca="1">IFERROR(VLOOKUP($H358, $B357:$F368, 3, FALSE),)</f>
        <v>0</v>
      </c>
      <c r="L358" s="1">
        <f ca="1">IFERROR(VLOOKUP($H358, $B357:$F368, 4, FALSE),)</f>
        <v>0</v>
      </c>
      <c r="M358" s="1">
        <f ca="1">IFERROR(VLOOKUP($H358, $B357:$F368, 5, FALSE),)</f>
        <v>0</v>
      </c>
    </row>
    <row r="359" spans="1:29" ht="12.75" x14ac:dyDescent="0.2">
      <c r="A359" s="39" t="str">
        <f ca="1">IFERROR(__xludf.DUMMYFUNCTION("query('2 Oswestry'!A:G, ""select G,B,C,D,E,F where G contains '"" &amp; A355 &amp; ""'"", 0)"),"U11B 75m")</f>
        <v>U11B 75m</v>
      </c>
      <c r="B359" s="1">
        <f ca="1">IFERROR(__xludf.DUMMYFUNCTION("""COMPUTED_VALUE"""),2)</f>
        <v>2</v>
      </c>
      <c r="C359" s="1" t="str">
        <f ca="1">IFERROR(__xludf.DUMMYFUNCTION("""COMPUTED_VALUE"""),"Seth Ballie")</f>
        <v>Seth Ballie</v>
      </c>
      <c r="D359" s="1" t="str">
        <f ca="1">IFERROR(__xludf.DUMMYFUNCTION("""COMPUTED_VALUE"""),"U11")</f>
        <v>U11</v>
      </c>
      <c r="E359" s="1" t="str">
        <f ca="1">IFERROR(__xludf.DUMMYFUNCTION("""COMPUTED_VALUE"""),"B")</f>
        <v>B</v>
      </c>
      <c r="F359" s="1" t="str">
        <f ca="1">IFERROR(__xludf.DUMMYFUNCTION("""COMPUTED_VALUE"""),"Oswestry Olympians")</f>
        <v>Oswestry Olympians</v>
      </c>
      <c r="G359" s="1">
        <v>3</v>
      </c>
      <c r="I359" s="2">
        <f ca="1">IFERROR(VLOOKUP($H359, $B357:$F368, 2, FALSE),)</f>
        <v>0</v>
      </c>
      <c r="J359" s="25"/>
      <c r="K359" s="1">
        <f ca="1">IFERROR(VLOOKUP($H359, $B357:$F368, 3, FALSE),)</f>
        <v>0</v>
      </c>
      <c r="L359" s="1">
        <f ca="1">IFERROR(VLOOKUP($H359, $B357:$F368, 4, FALSE),)</f>
        <v>0</v>
      </c>
      <c r="M359" s="1">
        <f ca="1">IFERROR(VLOOKUP($H359, $B357:$F368, 5, FALSE),)</f>
        <v>0</v>
      </c>
    </row>
    <row r="360" spans="1:29" ht="12.75" x14ac:dyDescent="0.2">
      <c r="A360" s="33" t="str">
        <f ca="1">IFERROR(__xludf.DUMMYFUNCTION("""COMPUTED_VALUE"""),"U11B 75m")</f>
        <v>U11B 75m</v>
      </c>
      <c r="B360" s="1">
        <f ca="1">IFERROR(__xludf.DUMMYFUNCTION("""COMPUTED_VALUE"""),22)</f>
        <v>22</v>
      </c>
      <c r="C360" s="1" t="str">
        <f ca="1">IFERROR(__xludf.DUMMYFUNCTION("""COMPUTED_VALUE"""),"Max Jones")</f>
        <v>Max Jones</v>
      </c>
      <c r="D360" s="1" t="str">
        <f ca="1">IFERROR(__xludf.DUMMYFUNCTION("""COMPUTED_VALUE"""),"U11")</f>
        <v>U11</v>
      </c>
      <c r="E360" s="1" t="str">
        <f ca="1">IFERROR(__xludf.DUMMYFUNCTION("""COMPUTED_VALUE"""),"B")</f>
        <v>B</v>
      </c>
      <c r="F360" s="1" t="str">
        <f ca="1">IFERROR(__xludf.DUMMYFUNCTION("""COMPUTED_VALUE"""),"Oswestry Olympians")</f>
        <v>Oswestry Olympians</v>
      </c>
      <c r="G360" s="1">
        <v>4</v>
      </c>
      <c r="I360" s="2">
        <f ca="1">IFERROR(VLOOKUP($H360, $B357:$F368, 2, FALSE),)</f>
        <v>0</v>
      </c>
      <c r="J360" s="25"/>
      <c r="K360" s="1">
        <f ca="1">IFERROR(VLOOKUP($H360, $B357:$F368, 3, FALSE),)</f>
        <v>0</v>
      </c>
      <c r="L360" s="1">
        <f ca="1">IFERROR(VLOOKUP($H360, $B357:$F368, 4, FALSE),)</f>
        <v>0</v>
      </c>
      <c r="M360" s="1">
        <f ca="1">IFERROR(VLOOKUP($H360, $B357:$F368, 5, FALSE),)</f>
        <v>0</v>
      </c>
    </row>
    <row r="361" spans="1:29" ht="12.75" x14ac:dyDescent="0.2">
      <c r="A361" s="39" t="str">
        <f ca="1">IFERROR(__xludf.DUMMYFUNCTION("query('3 Shrewsbury'!A:G, ""select G,B,C,D,E,F where G contains '"" &amp; A355 &amp; ""'"", 0)"),"U11B 75m")</f>
        <v>U11B 75m</v>
      </c>
      <c r="B361" s="1">
        <f ca="1">IFERROR(__xludf.DUMMYFUNCTION("""COMPUTED_VALUE"""),3)</f>
        <v>3</v>
      </c>
      <c r="C361" s="1" t="str">
        <f ca="1">IFERROR(__xludf.DUMMYFUNCTION("""COMPUTED_VALUE"""),"Jakob Eiben")</f>
        <v>Jakob Eiben</v>
      </c>
      <c r="D361" s="1" t="str">
        <f ca="1">IFERROR(__xludf.DUMMYFUNCTION("""COMPUTED_VALUE"""),"U11")</f>
        <v>U11</v>
      </c>
      <c r="E361" s="1" t="str">
        <f ca="1">IFERROR(__xludf.DUMMYFUNCTION("""COMPUTED_VALUE"""),"B")</f>
        <v>B</v>
      </c>
      <c r="F361" s="1" t="str">
        <f ca="1">IFERROR(__xludf.DUMMYFUNCTION("""COMPUTED_VALUE"""),"Shrewsbury AC")</f>
        <v>Shrewsbury AC</v>
      </c>
      <c r="G361" s="1">
        <v>5</v>
      </c>
      <c r="I361" s="2">
        <f ca="1">IFERROR(VLOOKUP($H361, $B357:$F368, 2, FALSE),)</f>
        <v>0</v>
      </c>
      <c r="J361" s="25"/>
      <c r="K361" s="1">
        <f ca="1">IFERROR(VLOOKUP($H361, $B357:$F368, 3, FALSE),)</f>
        <v>0</v>
      </c>
      <c r="L361" s="1">
        <f ca="1">IFERROR(VLOOKUP($H361, $B357:$F368, 4, FALSE),)</f>
        <v>0</v>
      </c>
      <c r="M361" s="1">
        <f ca="1">IFERROR(VLOOKUP($H361, $B357:$F368, 5, FALSE),)</f>
        <v>0</v>
      </c>
    </row>
    <row r="362" spans="1:29" ht="12.75" x14ac:dyDescent="0.2">
      <c r="A362" s="33" t="str">
        <f ca="1">IFERROR(__xludf.DUMMYFUNCTION("""COMPUTED_VALUE"""),"U11B 75m")</f>
        <v>U11B 75m</v>
      </c>
      <c r="B362" s="1">
        <f ca="1">IFERROR(__xludf.DUMMYFUNCTION("""COMPUTED_VALUE"""),33)</f>
        <v>33</v>
      </c>
      <c r="C362" s="1" t="str">
        <f ca="1">IFERROR(__xludf.DUMMYFUNCTION("""COMPUTED_VALUE"""),"Frank Morris")</f>
        <v>Frank Morris</v>
      </c>
      <c r="D362" s="1" t="str">
        <f ca="1">IFERROR(__xludf.DUMMYFUNCTION("""COMPUTED_VALUE"""),"U11")</f>
        <v>U11</v>
      </c>
      <c r="E362" s="1" t="str">
        <f ca="1">IFERROR(__xludf.DUMMYFUNCTION("""COMPUTED_VALUE"""),"B")</f>
        <v>B</v>
      </c>
      <c r="F362" s="1" t="str">
        <f ca="1">IFERROR(__xludf.DUMMYFUNCTION("""COMPUTED_VALUE"""),"Shrewsbury AC")</f>
        <v>Shrewsbury AC</v>
      </c>
      <c r="G362" s="1">
        <v>6</v>
      </c>
      <c r="I362" s="2">
        <f ca="1">IFERROR(VLOOKUP($H362, $B357:$F368, 2, FALSE),)</f>
        <v>0</v>
      </c>
      <c r="J362" s="25"/>
      <c r="K362" s="1">
        <f ca="1">IFERROR(VLOOKUP($H362, $B357:$F368, 3, FALSE),)</f>
        <v>0</v>
      </c>
      <c r="L362" s="1">
        <f ca="1">IFERROR(VLOOKUP($H362, $B357:$F368, 4, FALSE),)</f>
        <v>0</v>
      </c>
      <c r="M362" s="1">
        <f ca="1">IFERROR(VLOOKUP($H362, $B357:$F368, 5, FALSE),)</f>
        <v>0</v>
      </c>
    </row>
    <row r="363" spans="1:29" ht="12.75" x14ac:dyDescent="0.2">
      <c r="A363" s="39" t="str">
        <f ca="1">IFERROR(__xludf.DUMMYFUNCTION("query('4 Telford'!A:G, ""select G,B,C,D,E,F where G contains '"" &amp; A355 &amp; ""'"", 0)"),"U11B 75m")</f>
        <v>U11B 75m</v>
      </c>
      <c r="B363" s="1">
        <f ca="1">IFERROR(__xludf.DUMMYFUNCTION("""COMPUTED_VALUE"""),4)</f>
        <v>4</v>
      </c>
      <c r="C363" s="1" t="str">
        <f ca="1">IFERROR(__xludf.DUMMYFUNCTION("""COMPUTED_VALUE"""),"Tommy Clarke")</f>
        <v>Tommy Clarke</v>
      </c>
      <c r="D363" s="1" t="str">
        <f ca="1">IFERROR(__xludf.DUMMYFUNCTION("""COMPUTED_VALUE"""),"U11")</f>
        <v>U11</v>
      </c>
      <c r="E363" s="1" t="str">
        <f ca="1">IFERROR(__xludf.DUMMYFUNCTION("""COMPUTED_VALUE"""),"B")</f>
        <v>B</v>
      </c>
      <c r="F363" s="1" t="str">
        <f ca="1">IFERROR(__xludf.DUMMYFUNCTION("""COMPUTED_VALUE"""),"Telford AC")</f>
        <v>Telford AC</v>
      </c>
      <c r="G363" s="1">
        <v>7</v>
      </c>
      <c r="I363" s="2">
        <f ca="1">IFERROR(VLOOKUP($H363, $B357:$F368, 2, FALSE),)</f>
        <v>0</v>
      </c>
      <c r="J363" s="25"/>
      <c r="K363" s="1">
        <f ca="1">IFERROR(VLOOKUP($H363, $B357:$F368, 3, FALSE),)</f>
        <v>0</v>
      </c>
      <c r="L363" s="1">
        <f ca="1">IFERROR(VLOOKUP($H363, $B357:$F368, 4, FALSE),)</f>
        <v>0</v>
      </c>
      <c r="M363" s="1">
        <f ca="1">IFERROR(VLOOKUP($H363, $B357:$F368, 5, FALSE),)</f>
        <v>0</v>
      </c>
    </row>
    <row r="364" spans="1:29" ht="12.75" x14ac:dyDescent="0.2">
      <c r="A364" s="33" t="str">
        <f ca="1">IFERROR(__xludf.DUMMYFUNCTION("""COMPUTED_VALUE"""),"U11B 75m")</f>
        <v>U11B 75m</v>
      </c>
      <c r="B364" s="1">
        <f ca="1">IFERROR(__xludf.DUMMYFUNCTION("""COMPUTED_VALUE"""),44)</f>
        <v>44</v>
      </c>
      <c r="C364" s="1" t="str">
        <f ca="1">IFERROR(__xludf.DUMMYFUNCTION("""COMPUTED_VALUE"""),"Elijah McCavery")</f>
        <v>Elijah McCavery</v>
      </c>
      <c r="D364" s="1" t="str">
        <f ca="1">IFERROR(__xludf.DUMMYFUNCTION("""COMPUTED_VALUE"""),"U11")</f>
        <v>U11</v>
      </c>
      <c r="E364" s="1" t="str">
        <f ca="1">IFERROR(__xludf.DUMMYFUNCTION("""COMPUTED_VALUE"""),"B")</f>
        <v>B</v>
      </c>
      <c r="F364" s="1" t="str">
        <f ca="1">IFERROR(__xludf.DUMMYFUNCTION("""COMPUTED_VALUE"""),"Telford AC")</f>
        <v>Telford AC</v>
      </c>
      <c r="G364" s="1">
        <v>8</v>
      </c>
      <c r="I364" s="2">
        <f ca="1">IFERROR(VLOOKUP($H364, $B357:$F368, 2, FALSE),)</f>
        <v>0</v>
      </c>
      <c r="J364" s="25"/>
      <c r="K364" s="1">
        <f ca="1">IFERROR(VLOOKUP($H364, $B357:$F368, 3, FALSE),)</f>
        <v>0</v>
      </c>
      <c r="L364" s="1">
        <f ca="1">IFERROR(VLOOKUP($H364, $B357:$F368, 4, FALSE),)</f>
        <v>0</v>
      </c>
      <c r="M364" s="1">
        <f ca="1">IFERROR(VLOOKUP($H364, $B357:$F368, 5, FALSE),)</f>
        <v>0</v>
      </c>
    </row>
    <row r="365" spans="1:29" ht="12.75" x14ac:dyDescent="0.2">
      <c r="A365" s="39" t="str">
        <f ca="1">IFERROR(__xludf.DUMMYFUNCTION("query('5 Wenlock'!A:G, ""select G,B,C,D,E,F where G contains '"" &amp; A355 &amp; ""'"", 0)"),"U11B 75m")</f>
        <v>U11B 75m</v>
      </c>
      <c r="B365" s="1">
        <f ca="1">IFERROR(__xludf.DUMMYFUNCTION("""COMPUTED_VALUE"""),5)</f>
        <v>5</v>
      </c>
      <c r="C365" s="1" t="str">
        <f ca="1">IFERROR(__xludf.DUMMYFUNCTION("""COMPUTED_VALUE"""),"Owen Hart")</f>
        <v>Owen Hart</v>
      </c>
      <c r="D365" s="1" t="str">
        <f ca="1">IFERROR(__xludf.DUMMYFUNCTION("""COMPUTED_VALUE"""),"U11")</f>
        <v>U11</v>
      </c>
      <c r="E365" s="1" t="str">
        <f ca="1">IFERROR(__xludf.DUMMYFUNCTION("""COMPUTED_VALUE"""),"B")</f>
        <v>B</v>
      </c>
      <c r="F365" s="1" t="str">
        <f ca="1">IFERROR(__xludf.DUMMYFUNCTION("""COMPUTED_VALUE"""),"Wenlock Olympians")</f>
        <v>Wenlock Olympians</v>
      </c>
      <c r="G365" s="1">
        <v>9</v>
      </c>
      <c r="I365" s="2">
        <f ca="1">IFERROR(VLOOKUP($H365, $B357:$F368, 2, FALSE),)</f>
        <v>0</v>
      </c>
      <c r="J365" s="25"/>
      <c r="K365" s="1">
        <f ca="1">IFERROR(VLOOKUP($H365, $B357:$F368, 3, FALSE),)</f>
        <v>0</v>
      </c>
      <c r="L365" s="1">
        <f ca="1">IFERROR(VLOOKUP($H365, $B357:$F368, 4, FALSE),)</f>
        <v>0</v>
      </c>
      <c r="M365" s="1">
        <f ca="1">IFERROR(VLOOKUP($H365, $B357:$F368, 5, FALSE),)</f>
        <v>0</v>
      </c>
    </row>
    <row r="366" spans="1:29" ht="12.75" x14ac:dyDescent="0.2">
      <c r="A366" s="33" t="str">
        <f ca="1">IFERROR(__xludf.DUMMYFUNCTION("""COMPUTED_VALUE"""),"U11B 75m")</f>
        <v>U11B 75m</v>
      </c>
      <c r="B366" s="1">
        <f ca="1">IFERROR(__xludf.DUMMYFUNCTION("""COMPUTED_VALUE"""),55)</f>
        <v>55</v>
      </c>
      <c r="C366" s="1" t="str">
        <f ca="1">IFERROR(__xludf.DUMMYFUNCTION("""COMPUTED_VALUE"""),"George Willetts")</f>
        <v>George Willetts</v>
      </c>
      <c r="D366" s="1" t="str">
        <f ca="1">IFERROR(__xludf.DUMMYFUNCTION("""COMPUTED_VALUE"""),"U11")</f>
        <v>U11</v>
      </c>
      <c r="E366" s="1" t="str">
        <f ca="1">IFERROR(__xludf.DUMMYFUNCTION("""COMPUTED_VALUE"""),"B")</f>
        <v>B</v>
      </c>
      <c r="F366" s="1" t="str">
        <f ca="1">IFERROR(__xludf.DUMMYFUNCTION("""COMPUTED_VALUE"""),"Wenlock Olympians")</f>
        <v>Wenlock Olympians</v>
      </c>
      <c r="G366" s="1">
        <v>10</v>
      </c>
      <c r="I366" s="2">
        <f ca="1">IFERROR(VLOOKUP($H366, $B357:$F368, 2, FALSE),)</f>
        <v>0</v>
      </c>
      <c r="J366" s="25"/>
      <c r="K366" s="1">
        <f ca="1">IFERROR(VLOOKUP($H366, $B357:$F368, 3, FALSE),)</f>
        <v>0</v>
      </c>
      <c r="L366" s="1">
        <f ca="1">IFERROR(VLOOKUP($H366, $B357:$F368, 4, FALSE),)</f>
        <v>0</v>
      </c>
      <c r="M366" s="1">
        <f ca="1">IFERROR(VLOOKUP($H366, $B357:$F368, 5, FALSE),)</f>
        <v>0</v>
      </c>
    </row>
    <row r="367" spans="1:29" ht="12.75" x14ac:dyDescent="0.2">
      <c r="A367" s="39" t="str">
        <f ca="1">IFERROR(__xludf.DUMMYFUNCTION("query('6 Maldwyn'!A:G, ""select G,B,C,D,E,F where G contains '"" &amp; A355 &amp; ""'"", 0)"),"U11B 75m")</f>
        <v>U11B 75m</v>
      </c>
      <c r="B367" s="1">
        <f ca="1">IFERROR(__xludf.DUMMYFUNCTION("""COMPUTED_VALUE"""),6)</f>
        <v>6</v>
      </c>
      <c r="C367" s="1"/>
      <c r="D367" s="1" t="str">
        <f ca="1">IFERROR(__xludf.DUMMYFUNCTION("""COMPUTED_VALUE"""),"U11")</f>
        <v>U11</v>
      </c>
      <c r="E367" s="1" t="str">
        <f ca="1">IFERROR(__xludf.DUMMYFUNCTION("""COMPUTED_VALUE"""),"B")</f>
        <v>B</v>
      </c>
      <c r="F367" s="1" t="str">
        <f ca="1">IFERROR(__xludf.DUMMYFUNCTION("""COMPUTED_VALUE"""),"Maldwyn Harriers")</f>
        <v>Maldwyn Harriers</v>
      </c>
      <c r="G367" s="1">
        <v>11</v>
      </c>
      <c r="I367" s="2">
        <f ca="1">IFERROR(VLOOKUP($H367, $B357:$F368, 2, FALSE),)</f>
        <v>0</v>
      </c>
      <c r="J367" s="25"/>
      <c r="K367" s="1">
        <f ca="1">IFERROR(VLOOKUP($H367, $B357:$F368, 3, FALSE),)</f>
        <v>0</v>
      </c>
      <c r="L367" s="1">
        <f ca="1">IFERROR(VLOOKUP($H367, $B357:$F368, 4, FALSE),)</f>
        <v>0</v>
      </c>
      <c r="M367" s="1">
        <f ca="1">IFERROR(VLOOKUP($H367, $B357:$F368, 5, FALSE),)</f>
        <v>0</v>
      </c>
    </row>
    <row r="368" spans="1:29" ht="12.75" x14ac:dyDescent="0.2">
      <c r="A368" s="33" t="str">
        <f ca="1">IFERROR(__xludf.DUMMYFUNCTION("""COMPUTED_VALUE"""),"U11B 75m")</f>
        <v>U11B 75m</v>
      </c>
      <c r="B368" s="1">
        <f ca="1">IFERROR(__xludf.DUMMYFUNCTION("""COMPUTED_VALUE"""),66)</f>
        <v>66</v>
      </c>
      <c r="C368" s="1"/>
      <c r="D368" s="1" t="str">
        <f ca="1">IFERROR(__xludf.DUMMYFUNCTION("""COMPUTED_VALUE"""),"U11")</f>
        <v>U11</v>
      </c>
      <c r="E368" s="1" t="str">
        <f ca="1">IFERROR(__xludf.DUMMYFUNCTION("""COMPUTED_VALUE"""),"B")</f>
        <v>B</v>
      </c>
      <c r="F368" s="1" t="str">
        <f ca="1">IFERROR(__xludf.DUMMYFUNCTION("""COMPUTED_VALUE"""),"Maldwyn Harriers")</f>
        <v>Maldwyn Harriers</v>
      </c>
      <c r="G368" s="1">
        <v>12</v>
      </c>
      <c r="I368" s="2">
        <f ca="1">IFERROR(VLOOKUP($H368, $B357:$F368, 2, FALSE),)</f>
        <v>0</v>
      </c>
      <c r="J368" s="25"/>
      <c r="K368" s="1">
        <f ca="1">IFERROR(VLOOKUP($H368, $B357:$F368, 3, FALSE),)</f>
        <v>0</v>
      </c>
      <c r="L368" s="1">
        <f ca="1">IFERROR(VLOOKUP($H368, $B357:$F368, 4, FALSE),)</f>
        <v>0</v>
      </c>
      <c r="M368" s="1">
        <f ca="1">IFERROR(VLOOKUP($H368, $B357:$F368, 5, FALSE),)</f>
        <v>0</v>
      </c>
    </row>
    <row r="369" spans="1:29" ht="12.75" x14ac:dyDescent="0.2">
      <c r="A369" s="32"/>
      <c r="B369" s="32"/>
      <c r="C369" s="32"/>
      <c r="D369" s="32"/>
      <c r="E369" s="32"/>
      <c r="F369" s="32"/>
      <c r="G369" s="32"/>
      <c r="H369" s="33"/>
      <c r="I369" s="34"/>
      <c r="J369" s="35"/>
      <c r="K369" s="33"/>
      <c r="L369" s="33"/>
      <c r="M369" s="33"/>
      <c r="N369" s="33"/>
    </row>
    <row r="370" spans="1:29" ht="12.75" x14ac:dyDescent="0.2">
      <c r="A370" s="2" t="e">
        <f>Results!#REF!</f>
        <v>#REF!</v>
      </c>
      <c r="B370" s="2"/>
      <c r="C370" s="2"/>
      <c r="D370" s="2"/>
      <c r="E370" s="2"/>
      <c r="F370" s="2"/>
      <c r="G370" s="2" t="e">
        <f>A370</f>
        <v>#REF!</v>
      </c>
      <c r="H370" s="2" t="s">
        <v>233</v>
      </c>
      <c r="I370" s="2" t="s">
        <v>242</v>
      </c>
      <c r="J370" s="2" t="e">
        <f>#REF!</f>
        <v>#REF!</v>
      </c>
      <c r="K370" s="2"/>
      <c r="L370" s="2"/>
      <c r="M370" s="2" t="e">
        <f>G370</f>
        <v>#REF!</v>
      </c>
      <c r="N370" s="2"/>
    </row>
    <row r="371" spans="1:29" ht="17.25" x14ac:dyDescent="0.4">
      <c r="A371" s="38" t="str">
        <f ca="1">IFERROR(__xludf.DUMMYFUNCTION("query('1 Wrekin'!A:G, ""select G,B,C,D,E,F where G contains '"" &amp; A370 &amp; ""'"", 1)"),"")</f>
        <v/>
      </c>
      <c r="B371" s="2" t="str">
        <f ca="1">IFERROR(__xludf.DUMMYFUNCTION("""COMPUTED_VALUE"""),"Number")</f>
        <v>Number</v>
      </c>
      <c r="C371" s="2" t="str">
        <f ca="1">IFERROR(__xludf.DUMMYFUNCTION("""COMPUTED_VALUE"""),"Full Name")</f>
        <v>Full Name</v>
      </c>
      <c r="D371" s="2" t="str">
        <f ca="1">IFERROR(__xludf.DUMMYFUNCTION("""COMPUTED_VALUE"""),"Age Group")</f>
        <v>Age Group</v>
      </c>
      <c r="E371" s="2" t="str">
        <f ca="1">IFERROR(__xludf.DUMMYFUNCTION("""COMPUTED_VALUE"""),"Gender")</f>
        <v>Gender</v>
      </c>
      <c r="F371" s="2" t="str">
        <f ca="1">IFERROR(__xludf.DUMMYFUNCTION("""COMPUTED_VALUE"""),"Club")</f>
        <v>Club</v>
      </c>
      <c r="G371" s="2" t="s">
        <v>243</v>
      </c>
      <c r="H371" s="2" t="s">
        <v>41</v>
      </c>
      <c r="I371" s="2" t="s">
        <v>231</v>
      </c>
      <c r="J371" s="25" t="s">
        <v>244</v>
      </c>
      <c r="K371" s="2" t="s">
        <v>232</v>
      </c>
      <c r="L371" s="2" t="s">
        <v>44</v>
      </c>
      <c r="M371" s="2" t="s">
        <v>45</v>
      </c>
      <c r="N371" s="2" t="s">
        <v>234</v>
      </c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</row>
    <row r="372" spans="1:29" ht="12.75" x14ac:dyDescent="0.2">
      <c r="A372" s="33" t="str">
        <f ca="1">IFERROR(__xludf.DUMMYFUNCTION("""COMPUTED_VALUE"""),"U13G 800m")</f>
        <v>U13G 800m</v>
      </c>
      <c r="B372" s="1">
        <f ca="1">IFERROR(__xludf.DUMMYFUNCTION("""COMPUTED_VALUE"""),1)</f>
        <v>1</v>
      </c>
      <c r="C372" s="1" t="str">
        <f ca="1">IFERROR(__xludf.DUMMYFUNCTION("""COMPUTED_VALUE"""),"Jessica Howes")</f>
        <v>Jessica Howes</v>
      </c>
      <c r="D372" s="1" t="str">
        <f ca="1">IFERROR(__xludf.DUMMYFUNCTION("""COMPUTED_VALUE"""),"U13")</f>
        <v>U13</v>
      </c>
      <c r="E372" s="1" t="str">
        <f ca="1">IFERROR(__xludf.DUMMYFUNCTION("""COMPUTED_VALUE"""),"G")</f>
        <v>G</v>
      </c>
      <c r="F372" s="1" t="str">
        <f ca="1">IFERROR(__xludf.DUMMYFUNCTION("""COMPUTED_VALUE"""),"Wrekin Harriers")</f>
        <v>Wrekin Harriers</v>
      </c>
      <c r="G372" s="1">
        <v>1</v>
      </c>
      <c r="I372" s="2">
        <f ca="1">IFERROR(VLOOKUP($H372, $B372:$F383, 2, FALSE),)</f>
        <v>0</v>
      </c>
      <c r="J372" s="25"/>
      <c r="K372" s="1">
        <f ca="1">IFERROR(VLOOKUP($H372, $B372:$F383, 3, FALSE),)</f>
        <v>0</v>
      </c>
      <c r="L372" s="1">
        <f ca="1">IFERROR(VLOOKUP($H372, $B372:$F383, 4, FALSE),)</f>
        <v>0</v>
      </c>
      <c r="M372" s="1">
        <f ca="1">IFERROR(VLOOKUP($H372, $B372:$F383, 5, FALSE),)</f>
        <v>0</v>
      </c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</row>
    <row r="373" spans="1:29" ht="12.75" x14ac:dyDescent="0.2">
      <c r="A373" s="33" t="str">
        <f ca="1">IFERROR(__xludf.DUMMYFUNCTION("""COMPUTED_VALUE"""),"U13G 800m")</f>
        <v>U13G 800m</v>
      </c>
      <c r="B373" s="1">
        <f ca="1">IFERROR(__xludf.DUMMYFUNCTION("""COMPUTED_VALUE"""),11)</f>
        <v>11</v>
      </c>
      <c r="C373" s="1" t="str">
        <f ca="1">IFERROR(__xludf.DUMMYFUNCTION("""COMPUTED_VALUE"""),"Libby Coss")</f>
        <v>Libby Coss</v>
      </c>
      <c r="D373" s="1" t="str">
        <f ca="1">IFERROR(__xludf.DUMMYFUNCTION("""COMPUTED_VALUE"""),"U13")</f>
        <v>U13</v>
      </c>
      <c r="E373" s="1" t="str">
        <f ca="1">IFERROR(__xludf.DUMMYFUNCTION("""COMPUTED_VALUE"""),"G")</f>
        <v>G</v>
      </c>
      <c r="F373" s="1" t="str">
        <f ca="1">IFERROR(__xludf.DUMMYFUNCTION("""COMPUTED_VALUE"""),"Wrekin Harriers")</f>
        <v>Wrekin Harriers</v>
      </c>
      <c r="G373" s="1">
        <v>2</v>
      </c>
      <c r="I373" s="2">
        <f ca="1">IFERROR(VLOOKUP($H373, $B372:$F383, 2, FALSE),)</f>
        <v>0</v>
      </c>
      <c r="J373" s="25"/>
      <c r="K373" s="1">
        <f ca="1">IFERROR(VLOOKUP($H373, $B372:$F383, 3, FALSE),)</f>
        <v>0</v>
      </c>
      <c r="L373" s="1">
        <f ca="1">IFERROR(VLOOKUP($H373, $B372:$F383, 4, FALSE),)</f>
        <v>0</v>
      </c>
      <c r="M373" s="1">
        <f ca="1">IFERROR(VLOOKUP($H373, $B372:$F383, 5, FALSE),)</f>
        <v>0</v>
      </c>
    </row>
    <row r="374" spans="1:29" ht="12.75" x14ac:dyDescent="0.2">
      <c r="A374" s="39" t="str">
        <f ca="1">IFERROR(__xludf.DUMMYFUNCTION("query('2 Oswestry'!A:G, ""select G,B,C,D,E,F where G contains '"" &amp; A370 &amp; ""'"", 0)"),"U13G 800m")</f>
        <v>U13G 800m</v>
      </c>
      <c r="B374" s="1">
        <f ca="1">IFERROR(__xludf.DUMMYFUNCTION("""COMPUTED_VALUE"""),2)</f>
        <v>2</v>
      </c>
      <c r="C374" s="1" t="str">
        <f ca="1">IFERROR(__xludf.DUMMYFUNCTION("""COMPUTED_VALUE"""),"Gabriella inglis-dodnes")</f>
        <v>Gabriella inglis-dodnes</v>
      </c>
      <c r="D374" s="1" t="str">
        <f ca="1">IFERROR(__xludf.DUMMYFUNCTION("""COMPUTED_VALUE"""),"U13")</f>
        <v>U13</v>
      </c>
      <c r="E374" s="1" t="str">
        <f ca="1">IFERROR(__xludf.DUMMYFUNCTION("""COMPUTED_VALUE"""),"G")</f>
        <v>G</v>
      </c>
      <c r="F374" s="1" t="str">
        <f ca="1">IFERROR(__xludf.DUMMYFUNCTION("""COMPUTED_VALUE"""),"Oswestry Olympians")</f>
        <v>Oswestry Olympians</v>
      </c>
      <c r="G374" s="1">
        <v>3</v>
      </c>
      <c r="I374" s="2">
        <f ca="1">IFERROR(VLOOKUP($H374, $B372:$F383, 2, FALSE),)</f>
        <v>0</v>
      </c>
      <c r="J374" s="25"/>
      <c r="K374" s="1">
        <f ca="1">IFERROR(VLOOKUP($H374, $B372:$F383, 3, FALSE),)</f>
        <v>0</v>
      </c>
      <c r="L374" s="1">
        <f ca="1">IFERROR(VLOOKUP($H374, $B372:$F383, 4, FALSE),)</f>
        <v>0</v>
      </c>
      <c r="M374" s="1">
        <f ca="1">IFERROR(VLOOKUP($H374, $B372:$F383, 5, FALSE),)</f>
        <v>0</v>
      </c>
    </row>
    <row r="375" spans="1:29" ht="12.75" x14ac:dyDescent="0.2">
      <c r="A375" s="33" t="str">
        <f ca="1">IFERROR(__xludf.DUMMYFUNCTION("""COMPUTED_VALUE"""),"U13G 800m")</f>
        <v>U13G 800m</v>
      </c>
      <c r="B375" s="1">
        <f ca="1">IFERROR(__xludf.DUMMYFUNCTION("""COMPUTED_VALUE"""),22)</f>
        <v>22</v>
      </c>
      <c r="C375" s="1" t="str">
        <f ca="1">IFERROR(__xludf.DUMMYFUNCTION("""COMPUTED_VALUE"""),"Charlotte Liddiatt")</f>
        <v>Charlotte Liddiatt</v>
      </c>
      <c r="D375" s="1" t="str">
        <f ca="1">IFERROR(__xludf.DUMMYFUNCTION("""COMPUTED_VALUE"""),"U13")</f>
        <v>U13</v>
      </c>
      <c r="E375" s="1" t="str">
        <f ca="1">IFERROR(__xludf.DUMMYFUNCTION("""COMPUTED_VALUE"""),"G")</f>
        <v>G</v>
      </c>
      <c r="F375" s="1" t="str">
        <f ca="1">IFERROR(__xludf.DUMMYFUNCTION("""COMPUTED_VALUE"""),"Oswestry Olympians")</f>
        <v>Oswestry Olympians</v>
      </c>
      <c r="G375" s="1">
        <v>4</v>
      </c>
      <c r="I375" s="2">
        <f ca="1">IFERROR(VLOOKUP($H375, $B372:$F383, 2, FALSE),)</f>
        <v>0</v>
      </c>
      <c r="J375" s="25"/>
      <c r="K375" s="1">
        <f ca="1">IFERROR(VLOOKUP($H375, $B372:$F383, 3, FALSE),)</f>
        <v>0</v>
      </c>
      <c r="L375" s="1">
        <f ca="1">IFERROR(VLOOKUP($H375, $B372:$F383, 4, FALSE),)</f>
        <v>0</v>
      </c>
      <c r="M375" s="1">
        <f ca="1">IFERROR(VLOOKUP($H375, $B372:$F383, 5, FALSE),)</f>
        <v>0</v>
      </c>
    </row>
    <row r="376" spans="1:29" ht="12.75" x14ac:dyDescent="0.2">
      <c r="A376" s="39" t="str">
        <f ca="1">IFERROR(__xludf.DUMMYFUNCTION("query('3 Shrewsbury'!A:G, ""select G,B,C,D,E,F where G contains '"" &amp; A370 &amp; ""'"", 0)"),"U13G 800m")</f>
        <v>U13G 800m</v>
      </c>
      <c r="B376" s="1">
        <f ca="1">IFERROR(__xludf.DUMMYFUNCTION("""COMPUTED_VALUE"""),3)</f>
        <v>3</v>
      </c>
      <c r="C376" s="1" t="str">
        <f ca="1">IFERROR(__xludf.DUMMYFUNCTION("""COMPUTED_VALUE"""),"Megan Buckingham")</f>
        <v>Megan Buckingham</v>
      </c>
      <c r="D376" s="1" t="str">
        <f ca="1">IFERROR(__xludf.DUMMYFUNCTION("""COMPUTED_VALUE"""),"U13")</f>
        <v>U13</v>
      </c>
      <c r="E376" s="1" t="str">
        <f ca="1">IFERROR(__xludf.DUMMYFUNCTION("""COMPUTED_VALUE"""),"G")</f>
        <v>G</v>
      </c>
      <c r="F376" s="1" t="str">
        <f ca="1">IFERROR(__xludf.DUMMYFUNCTION("""COMPUTED_VALUE"""),"Shrewsbury AC")</f>
        <v>Shrewsbury AC</v>
      </c>
      <c r="G376" s="1">
        <v>5</v>
      </c>
      <c r="I376" s="2">
        <f ca="1">IFERROR(VLOOKUP($H376, $B372:$F383, 2, FALSE),)</f>
        <v>0</v>
      </c>
      <c r="J376" s="25"/>
      <c r="K376" s="1">
        <f ca="1">IFERROR(VLOOKUP($H376, $B372:$F383, 3, FALSE),)</f>
        <v>0</v>
      </c>
      <c r="L376" s="1">
        <f ca="1">IFERROR(VLOOKUP($H376, $B372:$F383, 4, FALSE),)</f>
        <v>0</v>
      </c>
      <c r="M376" s="1">
        <f ca="1">IFERROR(VLOOKUP($H376, $B372:$F383, 5, FALSE),)</f>
        <v>0</v>
      </c>
    </row>
    <row r="377" spans="1:29" ht="12.75" x14ac:dyDescent="0.2">
      <c r="A377" s="33" t="str">
        <f ca="1">IFERROR(__xludf.DUMMYFUNCTION("""COMPUTED_VALUE"""),"U13G 800m")</f>
        <v>U13G 800m</v>
      </c>
      <c r="B377" s="1">
        <f ca="1">IFERROR(__xludf.DUMMYFUNCTION("""COMPUTED_VALUE"""),33)</f>
        <v>33</v>
      </c>
      <c r="C377" s="1" t="str">
        <f ca="1">IFERROR(__xludf.DUMMYFUNCTION("""COMPUTED_VALUE"""),"Emma-Jayne Charman")</f>
        <v>Emma-Jayne Charman</v>
      </c>
      <c r="D377" s="1" t="str">
        <f ca="1">IFERROR(__xludf.DUMMYFUNCTION("""COMPUTED_VALUE"""),"U13")</f>
        <v>U13</v>
      </c>
      <c r="E377" s="1" t="str">
        <f ca="1">IFERROR(__xludf.DUMMYFUNCTION("""COMPUTED_VALUE"""),"G")</f>
        <v>G</v>
      </c>
      <c r="F377" s="1" t="str">
        <f ca="1">IFERROR(__xludf.DUMMYFUNCTION("""COMPUTED_VALUE"""),"Shrewsbury AC")</f>
        <v>Shrewsbury AC</v>
      </c>
      <c r="G377" s="1">
        <v>6</v>
      </c>
      <c r="I377" s="2">
        <f ca="1">IFERROR(VLOOKUP($H377, $B372:$F383, 2, FALSE),)</f>
        <v>0</v>
      </c>
      <c r="J377" s="25"/>
      <c r="K377" s="1">
        <f ca="1">IFERROR(VLOOKUP($H377, $B372:$F383, 3, FALSE),)</f>
        <v>0</v>
      </c>
      <c r="L377" s="1">
        <f ca="1">IFERROR(VLOOKUP($H377, $B372:$F383, 4, FALSE),)</f>
        <v>0</v>
      </c>
      <c r="M377" s="1">
        <f ca="1">IFERROR(VLOOKUP($H377, $B372:$F383, 5, FALSE),)</f>
        <v>0</v>
      </c>
    </row>
    <row r="378" spans="1:29" ht="12.75" x14ac:dyDescent="0.2">
      <c r="A378" s="39" t="str">
        <f ca="1">IFERROR(__xludf.DUMMYFUNCTION("query('4 Telford'!A:G, ""select G,B,C,D,E,F where G contains '"" &amp; A370 &amp; ""'"", 0)"),"U13G 800m")</f>
        <v>U13G 800m</v>
      </c>
      <c r="B378" s="1">
        <f ca="1">IFERROR(__xludf.DUMMYFUNCTION("""COMPUTED_VALUE"""),4)</f>
        <v>4</v>
      </c>
      <c r="C378" s="1" t="str">
        <f ca="1">IFERROR(__xludf.DUMMYFUNCTION("""COMPUTED_VALUE"""),"Amelia Morris")</f>
        <v>Amelia Morris</v>
      </c>
      <c r="D378" s="1" t="str">
        <f ca="1">IFERROR(__xludf.DUMMYFUNCTION("""COMPUTED_VALUE"""),"U13")</f>
        <v>U13</v>
      </c>
      <c r="E378" s="1" t="str">
        <f ca="1">IFERROR(__xludf.DUMMYFUNCTION("""COMPUTED_VALUE"""),"G")</f>
        <v>G</v>
      </c>
      <c r="F378" s="1" t="str">
        <f ca="1">IFERROR(__xludf.DUMMYFUNCTION("""COMPUTED_VALUE"""),"Telford AC")</f>
        <v>Telford AC</v>
      </c>
      <c r="G378" s="1">
        <v>7</v>
      </c>
      <c r="I378" s="2">
        <f ca="1">IFERROR(VLOOKUP($H378, $B372:$F383, 2, FALSE),)</f>
        <v>0</v>
      </c>
      <c r="J378" s="25"/>
      <c r="K378" s="1">
        <f ca="1">IFERROR(VLOOKUP($H378, $B372:$F383, 3, FALSE),)</f>
        <v>0</v>
      </c>
      <c r="L378" s="1">
        <f ca="1">IFERROR(VLOOKUP($H378, $B372:$F383, 4, FALSE),)</f>
        <v>0</v>
      </c>
      <c r="M378" s="1">
        <f ca="1">IFERROR(VLOOKUP($H378, $B372:$F383, 5, FALSE),)</f>
        <v>0</v>
      </c>
    </row>
    <row r="379" spans="1:29" ht="12.75" x14ac:dyDescent="0.2">
      <c r="A379" s="33" t="str">
        <f ca="1">IFERROR(__xludf.DUMMYFUNCTION("""COMPUTED_VALUE"""),"U13G 800m")</f>
        <v>U13G 800m</v>
      </c>
      <c r="B379" s="1">
        <f ca="1">IFERROR(__xludf.DUMMYFUNCTION("""COMPUTED_VALUE"""),44)</f>
        <v>44</v>
      </c>
      <c r="C379" s="1" t="str">
        <f ca="1">IFERROR(__xludf.DUMMYFUNCTION("""COMPUTED_VALUE"""),"Ivy Brannen")</f>
        <v>Ivy Brannen</v>
      </c>
      <c r="D379" s="1" t="str">
        <f ca="1">IFERROR(__xludf.DUMMYFUNCTION("""COMPUTED_VALUE"""),"U13")</f>
        <v>U13</v>
      </c>
      <c r="E379" s="1" t="str">
        <f ca="1">IFERROR(__xludf.DUMMYFUNCTION("""COMPUTED_VALUE"""),"G")</f>
        <v>G</v>
      </c>
      <c r="F379" s="1" t="str">
        <f ca="1">IFERROR(__xludf.DUMMYFUNCTION("""COMPUTED_VALUE"""),"Telford AC")</f>
        <v>Telford AC</v>
      </c>
      <c r="G379" s="1">
        <v>8</v>
      </c>
      <c r="I379" s="2">
        <f ca="1">IFERROR(VLOOKUP($H379, $B372:$F383, 2, FALSE),)</f>
        <v>0</v>
      </c>
      <c r="J379" s="25"/>
      <c r="K379" s="1">
        <f ca="1">IFERROR(VLOOKUP($H379, $B372:$F383, 3, FALSE),)</f>
        <v>0</v>
      </c>
      <c r="L379" s="1">
        <f ca="1">IFERROR(VLOOKUP($H379, $B372:$F383, 4, FALSE),)</f>
        <v>0</v>
      </c>
      <c r="M379" s="1">
        <f ca="1">IFERROR(VLOOKUP($H379, $B372:$F383, 5, FALSE),)</f>
        <v>0</v>
      </c>
    </row>
    <row r="380" spans="1:29" ht="12.75" x14ac:dyDescent="0.2">
      <c r="A380" s="39" t="str">
        <f ca="1">IFERROR(__xludf.DUMMYFUNCTION("query('5 Wenlock'!A:G, ""select G,B,C,D,E,F where G contains '"" &amp; A370 &amp; ""'"", 0)"),"U13G 800m")</f>
        <v>U13G 800m</v>
      </c>
      <c r="B380" s="1">
        <f ca="1">IFERROR(__xludf.DUMMYFUNCTION("""COMPUTED_VALUE"""),5)</f>
        <v>5</v>
      </c>
      <c r="C380" s="1" t="str">
        <f ca="1">IFERROR(__xludf.DUMMYFUNCTION("""COMPUTED_VALUE"""),"Eabha Munslow")</f>
        <v>Eabha Munslow</v>
      </c>
      <c r="D380" s="1" t="str">
        <f ca="1">IFERROR(__xludf.DUMMYFUNCTION("""COMPUTED_VALUE"""),"U13")</f>
        <v>U13</v>
      </c>
      <c r="E380" s="1" t="str">
        <f ca="1">IFERROR(__xludf.DUMMYFUNCTION("""COMPUTED_VALUE"""),"G")</f>
        <v>G</v>
      </c>
      <c r="F380" s="1" t="str">
        <f ca="1">IFERROR(__xludf.DUMMYFUNCTION("""COMPUTED_VALUE"""),"Wenlock Olympians")</f>
        <v>Wenlock Olympians</v>
      </c>
      <c r="G380" s="1">
        <v>9</v>
      </c>
      <c r="I380" s="2">
        <f ca="1">IFERROR(VLOOKUP($H380, $B372:$F383, 2, FALSE),)</f>
        <v>0</v>
      </c>
      <c r="J380" s="25"/>
      <c r="K380" s="1">
        <f ca="1">IFERROR(VLOOKUP($H380, $B372:$F383, 3, FALSE),)</f>
        <v>0</v>
      </c>
      <c r="L380" s="1">
        <f ca="1">IFERROR(VLOOKUP($H380, $B372:$F383, 4, FALSE),)</f>
        <v>0</v>
      </c>
      <c r="M380" s="1">
        <f ca="1">IFERROR(VLOOKUP($H380, $B372:$F383, 5, FALSE),)</f>
        <v>0</v>
      </c>
    </row>
    <row r="381" spans="1:29" ht="12.75" x14ac:dyDescent="0.2">
      <c r="A381" s="33" t="str">
        <f ca="1">IFERROR(__xludf.DUMMYFUNCTION("""COMPUTED_VALUE"""),"U13G 800m")</f>
        <v>U13G 800m</v>
      </c>
      <c r="B381" s="1">
        <f ca="1">IFERROR(__xludf.DUMMYFUNCTION("""COMPUTED_VALUE"""),55)</f>
        <v>55</v>
      </c>
      <c r="C381" s="1"/>
      <c r="D381" s="1" t="str">
        <f ca="1">IFERROR(__xludf.DUMMYFUNCTION("""COMPUTED_VALUE"""),"U13")</f>
        <v>U13</v>
      </c>
      <c r="E381" s="1" t="str">
        <f ca="1">IFERROR(__xludf.DUMMYFUNCTION("""COMPUTED_VALUE"""),"G")</f>
        <v>G</v>
      </c>
      <c r="F381" s="1" t="str">
        <f ca="1">IFERROR(__xludf.DUMMYFUNCTION("""COMPUTED_VALUE"""),"Wenlock Olympians")</f>
        <v>Wenlock Olympians</v>
      </c>
      <c r="G381" s="1">
        <v>10</v>
      </c>
      <c r="I381" s="2">
        <f ca="1">IFERROR(VLOOKUP($H381, $B372:$F383, 2, FALSE),)</f>
        <v>0</v>
      </c>
      <c r="J381" s="25"/>
      <c r="K381" s="1">
        <f ca="1">IFERROR(VLOOKUP($H381, $B372:$F383, 3, FALSE),)</f>
        <v>0</v>
      </c>
      <c r="L381" s="1">
        <f ca="1">IFERROR(VLOOKUP($H381, $B372:$F383, 4, FALSE),)</f>
        <v>0</v>
      </c>
      <c r="M381" s="1">
        <f ca="1">IFERROR(VLOOKUP($H381, $B372:$F383, 5, FALSE),)</f>
        <v>0</v>
      </c>
    </row>
    <row r="382" spans="1:29" ht="12.75" x14ac:dyDescent="0.2">
      <c r="A382" s="39" t="str">
        <f ca="1">IFERROR(__xludf.DUMMYFUNCTION("query('6 Maldwyn'!A:G, ""select G,B,C,D,E,F where G contains '"" &amp; A370 &amp; ""'"", 0)"),"U13G 800m")</f>
        <v>U13G 800m</v>
      </c>
      <c r="B382" s="1">
        <f ca="1">IFERROR(__xludf.DUMMYFUNCTION("""COMPUTED_VALUE"""),6)</f>
        <v>6</v>
      </c>
      <c r="C382" s="1"/>
      <c r="D382" s="1" t="str">
        <f ca="1">IFERROR(__xludf.DUMMYFUNCTION("""COMPUTED_VALUE"""),"U13")</f>
        <v>U13</v>
      </c>
      <c r="E382" s="1" t="str">
        <f ca="1">IFERROR(__xludf.DUMMYFUNCTION("""COMPUTED_VALUE"""),"G")</f>
        <v>G</v>
      </c>
      <c r="F382" s="1" t="str">
        <f ca="1">IFERROR(__xludf.DUMMYFUNCTION("""COMPUTED_VALUE"""),"Maldwyn Harriers")</f>
        <v>Maldwyn Harriers</v>
      </c>
      <c r="G382" s="1">
        <v>11</v>
      </c>
      <c r="I382" s="2">
        <f ca="1">IFERROR(VLOOKUP($H382, $B372:$F383, 2, FALSE),)</f>
        <v>0</v>
      </c>
      <c r="J382" s="25"/>
      <c r="K382" s="1">
        <f ca="1">IFERROR(VLOOKUP($H382, $B372:$F383, 3, FALSE),)</f>
        <v>0</v>
      </c>
      <c r="L382" s="1">
        <f ca="1">IFERROR(VLOOKUP($H382, $B372:$F383, 4, FALSE),)</f>
        <v>0</v>
      </c>
      <c r="M382" s="1">
        <f ca="1">IFERROR(VLOOKUP($H382, $B372:$F383, 5, FALSE),)</f>
        <v>0</v>
      </c>
    </row>
    <row r="383" spans="1:29" ht="12.75" x14ac:dyDescent="0.2">
      <c r="A383" s="33" t="str">
        <f ca="1">IFERROR(__xludf.DUMMYFUNCTION("""COMPUTED_VALUE"""),"U13G 800m")</f>
        <v>U13G 800m</v>
      </c>
      <c r="B383" s="1">
        <f ca="1">IFERROR(__xludf.DUMMYFUNCTION("""COMPUTED_VALUE"""),66)</f>
        <v>66</v>
      </c>
      <c r="C383" s="1"/>
      <c r="D383" s="1" t="str">
        <f ca="1">IFERROR(__xludf.DUMMYFUNCTION("""COMPUTED_VALUE"""),"U13")</f>
        <v>U13</v>
      </c>
      <c r="E383" s="1" t="str">
        <f ca="1">IFERROR(__xludf.DUMMYFUNCTION("""COMPUTED_VALUE"""),"G")</f>
        <v>G</v>
      </c>
      <c r="F383" s="1" t="str">
        <f ca="1">IFERROR(__xludf.DUMMYFUNCTION("""COMPUTED_VALUE"""),"Maldwyn Harriers")</f>
        <v>Maldwyn Harriers</v>
      </c>
      <c r="G383" s="1">
        <v>12</v>
      </c>
      <c r="I383" s="2">
        <f ca="1">IFERROR(VLOOKUP($H383, $B372:$F383, 2, FALSE),)</f>
        <v>0</v>
      </c>
      <c r="J383" s="25"/>
      <c r="K383" s="1">
        <f ca="1">IFERROR(VLOOKUP($H383, $B372:$F383, 3, FALSE),)</f>
        <v>0</v>
      </c>
      <c r="L383" s="1">
        <f ca="1">IFERROR(VLOOKUP($H383, $B372:$F383, 4, FALSE),)</f>
        <v>0</v>
      </c>
      <c r="M383" s="1">
        <f ca="1">IFERROR(VLOOKUP($H383, $B372:$F383, 5, FALSE),)</f>
        <v>0</v>
      </c>
    </row>
    <row r="384" spans="1:29" ht="12.75" x14ac:dyDescent="0.2">
      <c r="A384" s="33"/>
      <c r="I384" s="2"/>
      <c r="J384" s="25"/>
    </row>
    <row r="385" spans="1:29" ht="12.75" x14ac:dyDescent="0.2">
      <c r="A385" s="2" t="e">
        <f>Results!#REF!</f>
        <v>#REF!</v>
      </c>
      <c r="B385" s="2"/>
      <c r="C385" s="2"/>
      <c r="D385" s="2"/>
      <c r="E385" s="2"/>
      <c r="F385" s="2"/>
      <c r="G385" s="2" t="e">
        <f>A385</f>
        <v>#REF!</v>
      </c>
      <c r="H385" s="2" t="s">
        <v>233</v>
      </c>
      <c r="I385" s="2" t="s">
        <v>242</v>
      </c>
      <c r="J385" s="2" t="e">
        <f>#REF!</f>
        <v>#REF!</v>
      </c>
      <c r="K385" s="2"/>
      <c r="L385" s="2"/>
      <c r="M385" s="2" t="e">
        <f>G385</f>
        <v>#REF!</v>
      </c>
      <c r="N385" s="2"/>
    </row>
    <row r="386" spans="1:29" ht="17.25" x14ac:dyDescent="0.4">
      <c r="A386" s="38" t="str">
        <f ca="1">IFERROR(__xludf.DUMMYFUNCTION("query('1 Wrekin'!A:G, ""select G,B,C,D,E,F where G contains '"" &amp; A385 &amp; ""'"", 1)"),"")</f>
        <v/>
      </c>
      <c r="B386" s="2" t="str">
        <f ca="1">IFERROR(__xludf.DUMMYFUNCTION("""COMPUTED_VALUE"""),"Number")</f>
        <v>Number</v>
      </c>
      <c r="C386" s="2" t="str">
        <f ca="1">IFERROR(__xludf.DUMMYFUNCTION("""COMPUTED_VALUE"""),"Full Name")</f>
        <v>Full Name</v>
      </c>
      <c r="D386" s="2" t="str">
        <f ca="1">IFERROR(__xludf.DUMMYFUNCTION("""COMPUTED_VALUE"""),"Age Group")</f>
        <v>Age Group</v>
      </c>
      <c r="E386" s="2" t="str">
        <f ca="1">IFERROR(__xludf.DUMMYFUNCTION("""COMPUTED_VALUE"""),"Gender")</f>
        <v>Gender</v>
      </c>
      <c r="F386" s="2" t="str">
        <f ca="1">IFERROR(__xludf.DUMMYFUNCTION("""COMPUTED_VALUE"""),"Club")</f>
        <v>Club</v>
      </c>
      <c r="G386" s="2" t="s">
        <v>243</v>
      </c>
      <c r="H386" s="2" t="s">
        <v>41</v>
      </c>
      <c r="I386" s="2" t="s">
        <v>231</v>
      </c>
      <c r="J386" s="25" t="s">
        <v>244</v>
      </c>
      <c r="K386" s="2" t="s">
        <v>232</v>
      </c>
      <c r="L386" s="2" t="s">
        <v>44</v>
      </c>
      <c r="M386" s="2" t="s">
        <v>45</v>
      </c>
      <c r="N386" s="2" t="s">
        <v>234</v>
      </c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</row>
    <row r="387" spans="1:29" ht="12.75" x14ac:dyDescent="0.2">
      <c r="A387" s="33" t="str">
        <f ca="1">IFERROR(__xludf.DUMMYFUNCTION("""COMPUTED_VALUE"""),"U13B 800m")</f>
        <v>U13B 800m</v>
      </c>
      <c r="B387" s="1">
        <f ca="1">IFERROR(__xludf.DUMMYFUNCTION("""COMPUTED_VALUE"""),1)</f>
        <v>1</v>
      </c>
      <c r="C387" s="1" t="str">
        <f ca="1">IFERROR(__xludf.DUMMYFUNCTION("""COMPUTED_VALUE"""),"Isaac Pollock")</f>
        <v>Isaac Pollock</v>
      </c>
      <c r="D387" s="1" t="str">
        <f ca="1">IFERROR(__xludf.DUMMYFUNCTION("""COMPUTED_VALUE"""),"U13")</f>
        <v>U13</v>
      </c>
      <c r="E387" s="1" t="str">
        <f ca="1">IFERROR(__xludf.DUMMYFUNCTION("""COMPUTED_VALUE"""),"B")</f>
        <v>B</v>
      </c>
      <c r="F387" s="1" t="str">
        <f ca="1">IFERROR(__xludf.DUMMYFUNCTION("""COMPUTED_VALUE"""),"Wrekin Harriers")</f>
        <v>Wrekin Harriers</v>
      </c>
      <c r="G387" s="1">
        <v>1</v>
      </c>
      <c r="I387" s="2">
        <f ca="1">IFERROR(VLOOKUP($H387, $B387:$F398, 2, FALSE),)</f>
        <v>0</v>
      </c>
      <c r="J387" s="25"/>
      <c r="K387" s="1">
        <f ca="1">IFERROR(VLOOKUP($H387, $B387:$F398, 3, FALSE),)</f>
        <v>0</v>
      </c>
      <c r="L387" s="1">
        <f ca="1">IFERROR(VLOOKUP($H387, $B387:$F398, 4, FALSE),)</f>
        <v>0</v>
      </c>
      <c r="M387" s="1">
        <f ca="1">IFERROR(VLOOKUP($H387, $B387:$F398, 5, FALSE),)</f>
        <v>0</v>
      </c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</row>
    <row r="388" spans="1:29" ht="12.75" x14ac:dyDescent="0.2">
      <c r="A388" s="33" t="str">
        <f ca="1">IFERROR(__xludf.DUMMYFUNCTION("""COMPUTED_VALUE"""),"U13B 800m")</f>
        <v>U13B 800m</v>
      </c>
      <c r="B388" s="1">
        <f ca="1">IFERROR(__xludf.DUMMYFUNCTION("""COMPUTED_VALUE"""),11)</f>
        <v>11</v>
      </c>
      <c r="C388" s="1" t="str">
        <f ca="1">IFERROR(__xludf.DUMMYFUNCTION("""COMPUTED_VALUE"""),"Archie Fraser")</f>
        <v>Archie Fraser</v>
      </c>
      <c r="D388" s="1" t="str">
        <f ca="1">IFERROR(__xludf.DUMMYFUNCTION("""COMPUTED_VALUE"""),"U13")</f>
        <v>U13</v>
      </c>
      <c r="E388" s="1" t="str">
        <f ca="1">IFERROR(__xludf.DUMMYFUNCTION("""COMPUTED_VALUE"""),"B")</f>
        <v>B</v>
      </c>
      <c r="F388" s="1" t="str">
        <f ca="1">IFERROR(__xludf.DUMMYFUNCTION("""COMPUTED_VALUE"""),"Wrekin Harriers")</f>
        <v>Wrekin Harriers</v>
      </c>
      <c r="G388" s="1">
        <v>2</v>
      </c>
      <c r="I388" s="2">
        <f ca="1">IFERROR(VLOOKUP($H388, $B387:$F398, 2, FALSE),)</f>
        <v>0</v>
      </c>
      <c r="J388" s="25"/>
      <c r="K388" s="1">
        <f ca="1">IFERROR(VLOOKUP($H388, $B387:$F398, 3, FALSE),)</f>
        <v>0</v>
      </c>
      <c r="L388" s="1">
        <f ca="1">IFERROR(VLOOKUP($H388, $B387:$F398, 4, FALSE),)</f>
        <v>0</v>
      </c>
      <c r="M388" s="1">
        <f ca="1">IFERROR(VLOOKUP($H388, $B387:$F398, 5, FALSE),)</f>
        <v>0</v>
      </c>
    </row>
    <row r="389" spans="1:29" ht="12.75" x14ac:dyDescent="0.2">
      <c r="A389" s="39" t="str">
        <f ca="1">IFERROR(__xludf.DUMMYFUNCTION("query('2 Oswestry'!A:G, ""select G,B,C,D,E,F where G contains '"" &amp; A385 &amp; ""'"", 0)"),"U13B 800m")</f>
        <v>U13B 800m</v>
      </c>
      <c r="B389" s="1">
        <f ca="1">IFERROR(__xludf.DUMMYFUNCTION("""COMPUTED_VALUE"""),2)</f>
        <v>2</v>
      </c>
      <c r="C389" s="1"/>
      <c r="D389" s="1" t="str">
        <f ca="1">IFERROR(__xludf.DUMMYFUNCTION("""COMPUTED_VALUE"""),"U13")</f>
        <v>U13</v>
      </c>
      <c r="E389" s="1" t="str">
        <f ca="1">IFERROR(__xludf.DUMMYFUNCTION("""COMPUTED_VALUE"""),"B")</f>
        <v>B</v>
      </c>
      <c r="F389" s="1" t="str">
        <f ca="1">IFERROR(__xludf.DUMMYFUNCTION("""COMPUTED_VALUE"""),"Oswestry Olympians")</f>
        <v>Oswestry Olympians</v>
      </c>
      <c r="G389" s="1">
        <v>3</v>
      </c>
      <c r="I389" s="2">
        <f ca="1">IFERROR(VLOOKUP($H389, $B387:$F398, 2, FALSE),)</f>
        <v>0</v>
      </c>
      <c r="J389" s="25"/>
      <c r="K389" s="1">
        <f ca="1">IFERROR(VLOOKUP($H389, $B387:$F398, 3, FALSE),)</f>
        <v>0</v>
      </c>
      <c r="L389" s="1">
        <f ca="1">IFERROR(VLOOKUP($H389, $B387:$F398, 4, FALSE),)</f>
        <v>0</v>
      </c>
      <c r="M389" s="1">
        <f ca="1">IFERROR(VLOOKUP($H389, $B387:$F398, 5, FALSE),)</f>
        <v>0</v>
      </c>
    </row>
    <row r="390" spans="1:29" ht="12.75" x14ac:dyDescent="0.2">
      <c r="A390" s="33" t="str">
        <f ca="1">IFERROR(__xludf.DUMMYFUNCTION("""COMPUTED_VALUE"""),"U13B 800m")</f>
        <v>U13B 800m</v>
      </c>
      <c r="B390" s="1">
        <f ca="1">IFERROR(__xludf.DUMMYFUNCTION("""COMPUTED_VALUE"""),22)</f>
        <v>22</v>
      </c>
      <c r="C390" s="1"/>
      <c r="D390" s="1" t="str">
        <f ca="1">IFERROR(__xludf.DUMMYFUNCTION("""COMPUTED_VALUE"""),"U13")</f>
        <v>U13</v>
      </c>
      <c r="E390" s="1" t="str">
        <f ca="1">IFERROR(__xludf.DUMMYFUNCTION("""COMPUTED_VALUE"""),"B")</f>
        <v>B</v>
      </c>
      <c r="F390" s="1" t="str">
        <f ca="1">IFERROR(__xludf.DUMMYFUNCTION("""COMPUTED_VALUE"""),"Oswestry Olympians")</f>
        <v>Oswestry Olympians</v>
      </c>
      <c r="G390" s="1">
        <v>4</v>
      </c>
      <c r="I390" s="2">
        <f ca="1">IFERROR(VLOOKUP($H390, $B387:$F398, 2, FALSE),)</f>
        <v>0</v>
      </c>
      <c r="J390" s="25"/>
      <c r="K390" s="1">
        <f ca="1">IFERROR(VLOOKUP($H390, $B387:$F398, 3, FALSE),)</f>
        <v>0</v>
      </c>
      <c r="L390" s="1">
        <f ca="1">IFERROR(VLOOKUP($H390, $B387:$F398, 4, FALSE),)</f>
        <v>0</v>
      </c>
      <c r="M390" s="1">
        <f ca="1">IFERROR(VLOOKUP($H390, $B387:$F398, 5, FALSE),)</f>
        <v>0</v>
      </c>
    </row>
    <row r="391" spans="1:29" ht="12.75" x14ac:dyDescent="0.2">
      <c r="A391" s="39" t="str">
        <f ca="1">IFERROR(__xludf.DUMMYFUNCTION("query('3 Shrewsbury'!A:G, ""select G,B,C,D,E,F where G contains '"" &amp; A385 &amp; ""'"", 0)"),"U13B 800m")</f>
        <v>U13B 800m</v>
      </c>
      <c r="B391" s="1">
        <f ca="1">IFERROR(__xludf.DUMMYFUNCTION("""COMPUTED_VALUE"""),3)</f>
        <v>3</v>
      </c>
      <c r="C391" s="1" t="str">
        <f ca="1">IFERROR(__xludf.DUMMYFUNCTION("""COMPUTED_VALUE"""),"Oscar Adams")</f>
        <v>Oscar Adams</v>
      </c>
      <c r="D391" s="1" t="str">
        <f ca="1">IFERROR(__xludf.DUMMYFUNCTION("""COMPUTED_VALUE"""),"U13")</f>
        <v>U13</v>
      </c>
      <c r="E391" s="1" t="str">
        <f ca="1">IFERROR(__xludf.DUMMYFUNCTION("""COMPUTED_VALUE"""),"B")</f>
        <v>B</v>
      </c>
      <c r="F391" s="1" t="str">
        <f ca="1">IFERROR(__xludf.DUMMYFUNCTION("""COMPUTED_VALUE"""),"Shrewsbury AC")</f>
        <v>Shrewsbury AC</v>
      </c>
      <c r="G391" s="1">
        <v>5</v>
      </c>
      <c r="I391" s="2">
        <f ca="1">IFERROR(VLOOKUP($H391, $B387:$F398, 2, FALSE),)</f>
        <v>0</v>
      </c>
      <c r="J391" s="25"/>
      <c r="K391" s="1">
        <f ca="1">IFERROR(VLOOKUP($H391, $B387:$F398, 3, FALSE),)</f>
        <v>0</v>
      </c>
      <c r="L391" s="1">
        <f ca="1">IFERROR(VLOOKUP($H391, $B387:$F398, 4, FALSE),)</f>
        <v>0</v>
      </c>
      <c r="M391" s="1">
        <f ca="1">IFERROR(VLOOKUP($H391, $B387:$F398, 5, FALSE),)</f>
        <v>0</v>
      </c>
    </row>
    <row r="392" spans="1:29" ht="12.75" x14ac:dyDescent="0.2">
      <c r="A392" s="33" t="str">
        <f ca="1">IFERROR(__xludf.DUMMYFUNCTION("""COMPUTED_VALUE"""),"U13B 800m")</f>
        <v>U13B 800m</v>
      </c>
      <c r="B392" s="1">
        <f ca="1">IFERROR(__xludf.DUMMYFUNCTION("""COMPUTED_VALUE"""),33)</f>
        <v>33</v>
      </c>
      <c r="C392" s="1" t="str">
        <f ca="1">IFERROR(__xludf.DUMMYFUNCTION("""COMPUTED_VALUE"""),"Charlie Stuart")</f>
        <v>Charlie Stuart</v>
      </c>
      <c r="D392" s="1" t="str">
        <f ca="1">IFERROR(__xludf.DUMMYFUNCTION("""COMPUTED_VALUE"""),"U13")</f>
        <v>U13</v>
      </c>
      <c r="E392" s="1" t="str">
        <f ca="1">IFERROR(__xludf.DUMMYFUNCTION("""COMPUTED_VALUE"""),"B")</f>
        <v>B</v>
      </c>
      <c r="F392" s="1" t="str">
        <f ca="1">IFERROR(__xludf.DUMMYFUNCTION("""COMPUTED_VALUE"""),"Shrewsbury AC")</f>
        <v>Shrewsbury AC</v>
      </c>
      <c r="G392" s="1">
        <v>6</v>
      </c>
      <c r="I392" s="2">
        <f ca="1">IFERROR(VLOOKUP($H392, $B387:$F398, 2, FALSE),)</f>
        <v>0</v>
      </c>
      <c r="J392" s="25"/>
      <c r="K392" s="1">
        <f ca="1">IFERROR(VLOOKUP($H392, $B387:$F398, 3, FALSE),)</f>
        <v>0</v>
      </c>
      <c r="L392" s="1">
        <f ca="1">IFERROR(VLOOKUP($H392, $B387:$F398, 4, FALSE),)</f>
        <v>0</v>
      </c>
      <c r="M392" s="1">
        <f ca="1">IFERROR(VLOOKUP($H392, $B387:$F398, 5, FALSE),)</f>
        <v>0</v>
      </c>
    </row>
    <row r="393" spans="1:29" ht="12.75" x14ac:dyDescent="0.2">
      <c r="A393" s="39" t="str">
        <f ca="1">IFERROR(__xludf.DUMMYFUNCTION("query('4 Telford'!A:G, ""select G,B,C,D,E,F where G contains '"" &amp; A385 &amp; ""'"", 0)"),"U13B 800m")</f>
        <v>U13B 800m</v>
      </c>
      <c r="B393" s="1">
        <f ca="1">IFERROR(__xludf.DUMMYFUNCTION("""COMPUTED_VALUE"""),4)</f>
        <v>4</v>
      </c>
      <c r="C393" s="1" t="str">
        <f ca="1">IFERROR(__xludf.DUMMYFUNCTION("""COMPUTED_VALUE"""),"Cody Sandland")</f>
        <v>Cody Sandland</v>
      </c>
      <c r="D393" s="1" t="str">
        <f ca="1">IFERROR(__xludf.DUMMYFUNCTION("""COMPUTED_VALUE"""),"U13")</f>
        <v>U13</v>
      </c>
      <c r="E393" s="1" t="str">
        <f ca="1">IFERROR(__xludf.DUMMYFUNCTION("""COMPUTED_VALUE"""),"B")</f>
        <v>B</v>
      </c>
      <c r="F393" s="1" t="str">
        <f ca="1">IFERROR(__xludf.DUMMYFUNCTION("""COMPUTED_VALUE"""),"Telford AC")</f>
        <v>Telford AC</v>
      </c>
      <c r="G393" s="1">
        <v>7</v>
      </c>
      <c r="I393" s="2">
        <f ca="1">IFERROR(VLOOKUP($H393, $B387:$F398, 2, FALSE),)</f>
        <v>0</v>
      </c>
      <c r="J393" s="25"/>
      <c r="K393" s="1">
        <f ca="1">IFERROR(VLOOKUP($H393, $B387:$F398, 3, FALSE),)</f>
        <v>0</v>
      </c>
      <c r="L393" s="1">
        <f ca="1">IFERROR(VLOOKUP($H393, $B387:$F398, 4, FALSE),)</f>
        <v>0</v>
      </c>
      <c r="M393" s="1">
        <f ca="1">IFERROR(VLOOKUP($H393, $B387:$F398, 5, FALSE),)</f>
        <v>0</v>
      </c>
    </row>
    <row r="394" spans="1:29" ht="12.75" x14ac:dyDescent="0.2">
      <c r="A394" s="33" t="str">
        <f ca="1">IFERROR(__xludf.DUMMYFUNCTION("""COMPUTED_VALUE"""),"U13B 800m")</f>
        <v>U13B 800m</v>
      </c>
      <c r="B394" s="1">
        <f ca="1">IFERROR(__xludf.DUMMYFUNCTION("""COMPUTED_VALUE"""),44)</f>
        <v>44</v>
      </c>
      <c r="C394" s="1" t="str">
        <f ca="1">IFERROR(__xludf.DUMMYFUNCTION("""COMPUTED_VALUE"""),"Daniel Upton")</f>
        <v>Daniel Upton</v>
      </c>
      <c r="D394" s="1" t="str">
        <f ca="1">IFERROR(__xludf.DUMMYFUNCTION("""COMPUTED_VALUE"""),"U13")</f>
        <v>U13</v>
      </c>
      <c r="E394" s="1" t="str">
        <f ca="1">IFERROR(__xludf.DUMMYFUNCTION("""COMPUTED_VALUE"""),"B")</f>
        <v>B</v>
      </c>
      <c r="F394" s="1" t="str">
        <f ca="1">IFERROR(__xludf.DUMMYFUNCTION("""COMPUTED_VALUE"""),"Telford AC")</f>
        <v>Telford AC</v>
      </c>
      <c r="G394" s="1">
        <v>8</v>
      </c>
      <c r="I394" s="2">
        <f ca="1">IFERROR(VLOOKUP($H394, $B387:$F398, 2, FALSE),)</f>
        <v>0</v>
      </c>
      <c r="J394" s="25"/>
      <c r="K394" s="1">
        <f ca="1">IFERROR(VLOOKUP($H394, $B387:$F398, 3, FALSE),)</f>
        <v>0</v>
      </c>
      <c r="L394" s="1">
        <f ca="1">IFERROR(VLOOKUP($H394, $B387:$F398, 4, FALSE),)</f>
        <v>0</v>
      </c>
      <c r="M394" s="1">
        <f ca="1">IFERROR(VLOOKUP($H394, $B387:$F398, 5, FALSE),)</f>
        <v>0</v>
      </c>
    </row>
    <row r="395" spans="1:29" ht="12.75" x14ac:dyDescent="0.2">
      <c r="A395" s="39" t="str">
        <f ca="1">IFERROR(__xludf.DUMMYFUNCTION("query('5 Wenlock'!A:G, ""select G,B,C,D,E,F where G contains '"" &amp; A385 &amp; ""'"", 0)"),"U13B 800m")</f>
        <v>U13B 800m</v>
      </c>
      <c r="B395" s="1">
        <f ca="1">IFERROR(__xludf.DUMMYFUNCTION("""COMPUTED_VALUE"""),5)</f>
        <v>5</v>
      </c>
      <c r="C395" s="1" t="str">
        <f ca="1">IFERROR(__xludf.DUMMYFUNCTION("""COMPUTED_VALUE"""),"Daniel Cameron")</f>
        <v>Daniel Cameron</v>
      </c>
      <c r="D395" s="1" t="str">
        <f ca="1">IFERROR(__xludf.DUMMYFUNCTION("""COMPUTED_VALUE"""),"U13")</f>
        <v>U13</v>
      </c>
      <c r="E395" s="1" t="str">
        <f ca="1">IFERROR(__xludf.DUMMYFUNCTION("""COMPUTED_VALUE"""),"B")</f>
        <v>B</v>
      </c>
      <c r="F395" s="1" t="str">
        <f ca="1">IFERROR(__xludf.DUMMYFUNCTION("""COMPUTED_VALUE"""),"Wenlock Olympians")</f>
        <v>Wenlock Olympians</v>
      </c>
      <c r="G395" s="1">
        <v>9</v>
      </c>
      <c r="I395" s="2">
        <f ca="1">IFERROR(VLOOKUP($H395, $B387:$F398, 2, FALSE),)</f>
        <v>0</v>
      </c>
      <c r="J395" s="25"/>
      <c r="K395" s="1">
        <f ca="1">IFERROR(VLOOKUP($H395, $B387:$F398, 3, FALSE),)</f>
        <v>0</v>
      </c>
      <c r="L395" s="1">
        <f ca="1">IFERROR(VLOOKUP($H395, $B387:$F398, 4, FALSE),)</f>
        <v>0</v>
      </c>
      <c r="M395" s="1">
        <f ca="1">IFERROR(VLOOKUP($H395, $B387:$F398, 5, FALSE),)</f>
        <v>0</v>
      </c>
    </row>
    <row r="396" spans="1:29" ht="12.75" x14ac:dyDescent="0.2">
      <c r="A396" s="33" t="str">
        <f ca="1">IFERROR(__xludf.DUMMYFUNCTION("""COMPUTED_VALUE"""),"U13B 800m")</f>
        <v>U13B 800m</v>
      </c>
      <c r="B396" s="1">
        <f ca="1">IFERROR(__xludf.DUMMYFUNCTION("""COMPUTED_VALUE"""),55)</f>
        <v>55</v>
      </c>
      <c r="C396" s="1" t="str">
        <f ca="1">IFERROR(__xludf.DUMMYFUNCTION("""COMPUTED_VALUE"""),"Daniel Cameron")</f>
        <v>Daniel Cameron</v>
      </c>
      <c r="D396" s="1" t="str">
        <f ca="1">IFERROR(__xludf.DUMMYFUNCTION("""COMPUTED_VALUE"""),"U13")</f>
        <v>U13</v>
      </c>
      <c r="E396" s="1" t="str">
        <f ca="1">IFERROR(__xludf.DUMMYFUNCTION("""COMPUTED_VALUE"""),"B")</f>
        <v>B</v>
      </c>
      <c r="F396" s="1" t="str">
        <f ca="1">IFERROR(__xludf.DUMMYFUNCTION("""COMPUTED_VALUE"""),"Wenlock Olympians")</f>
        <v>Wenlock Olympians</v>
      </c>
      <c r="G396" s="1">
        <v>10</v>
      </c>
      <c r="I396" s="2">
        <f ca="1">IFERROR(VLOOKUP($H396, $B387:$F398, 2, FALSE),)</f>
        <v>0</v>
      </c>
      <c r="J396" s="25"/>
      <c r="K396" s="1">
        <f ca="1">IFERROR(VLOOKUP($H396, $B387:$F398, 3, FALSE),)</f>
        <v>0</v>
      </c>
      <c r="L396" s="1">
        <f ca="1">IFERROR(VLOOKUP($H396, $B387:$F398, 4, FALSE),)</f>
        <v>0</v>
      </c>
      <c r="M396" s="1">
        <f ca="1">IFERROR(VLOOKUP($H396, $B387:$F398, 5, FALSE),)</f>
        <v>0</v>
      </c>
    </row>
    <row r="397" spans="1:29" ht="12.75" x14ac:dyDescent="0.2">
      <c r="A397" s="39" t="str">
        <f ca="1">IFERROR(__xludf.DUMMYFUNCTION("query('6 Maldwyn'!A:G, ""select G,B,C,D,E,F where G contains '"" &amp; A385 &amp; ""'"", 0)"),"U13B 800m")</f>
        <v>U13B 800m</v>
      </c>
      <c r="B397" s="1">
        <f ca="1">IFERROR(__xludf.DUMMYFUNCTION("""COMPUTED_VALUE"""),6)</f>
        <v>6</v>
      </c>
      <c r="C397" s="1"/>
      <c r="D397" s="1" t="str">
        <f ca="1">IFERROR(__xludf.DUMMYFUNCTION("""COMPUTED_VALUE"""),"U13")</f>
        <v>U13</v>
      </c>
      <c r="E397" s="1" t="str">
        <f ca="1">IFERROR(__xludf.DUMMYFUNCTION("""COMPUTED_VALUE"""),"B")</f>
        <v>B</v>
      </c>
      <c r="F397" s="1" t="str">
        <f ca="1">IFERROR(__xludf.DUMMYFUNCTION("""COMPUTED_VALUE"""),"Maldwyn Harriers")</f>
        <v>Maldwyn Harriers</v>
      </c>
      <c r="G397" s="1">
        <v>11</v>
      </c>
      <c r="I397" s="2">
        <f ca="1">IFERROR(VLOOKUP($H397, $B387:$F398, 2, FALSE),)</f>
        <v>0</v>
      </c>
      <c r="J397" s="25"/>
      <c r="K397" s="1">
        <f ca="1">IFERROR(VLOOKUP($H397, $B387:$F398, 3, FALSE),)</f>
        <v>0</v>
      </c>
      <c r="L397" s="1">
        <f ca="1">IFERROR(VLOOKUP($H397, $B387:$F398, 4, FALSE),)</f>
        <v>0</v>
      </c>
      <c r="M397" s="1">
        <f ca="1">IFERROR(VLOOKUP($H397, $B387:$F398, 5, FALSE),)</f>
        <v>0</v>
      </c>
    </row>
    <row r="398" spans="1:29" ht="12.75" x14ac:dyDescent="0.2">
      <c r="A398" s="33" t="str">
        <f ca="1">IFERROR(__xludf.DUMMYFUNCTION("""COMPUTED_VALUE"""),"U13B 800m")</f>
        <v>U13B 800m</v>
      </c>
      <c r="B398" s="1">
        <f ca="1">IFERROR(__xludf.DUMMYFUNCTION("""COMPUTED_VALUE"""),66)</f>
        <v>66</v>
      </c>
      <c r="C398" s="1"/>
      <c r="D398" s="1" t="str">
        <f ca="1">IFERROR(__xludf.DUMMYFUNCTION("""COMPUTED_VALUE"""),"U13")</f>
        <v>U13</v>
      </c>
      <c r="E398" s="1" t="str">
        <f ca="1">IFERROR(__xludf.DUMMYFUNCTION("""COMPUTED_VALUE"""),"B")</f>
        <v>B</v>
      </c>
      <c r="F398" s="1" t="str">
        <f ca="1">IFERROR(__xludf.DUMMYFUNCTION("""COMPUTED_VALUE"""),"Maldwyn Harriers")</f>
        <v>Maldwyn Harriers</v>
      </c>
      <c r="G398" s="1">
        <v>12</v>
      </c>
      <c r="I398" s="2">
        <f ca="1">IFERROR(VLOOKUP($H398, $B387:$F398, 2, FALSE),)</f>
        <v>0</v>
      </c>
      <c r="J398" s="25"/>
      <c r="K398" s="1">
        <f ca="1">IFERROR(VLOOKUP($H398, $B387:$F398, 3, FALSE),)</f>
        <v>0</v>
      </c>
      <c r="L398" s="1">
        <f ca="1">IFERROR(VLOOKUP($H398, $B387:$F398, 4, FALSE),)</f>
        <v>0</v>
      </c>
      <c r="M398" s="1">
        <f ca="1">IFERROR(VLOOKUP($H398, $B387:$F398, 5, FALSE),)</f>
        <v>0</v>
      </c>
    </row>
    <row r="399" spans="1:29" ht="12.75" x14ac:dyDescent="0.2">
      <c r="A399" s="33"/>
      <c r="B399" s="32"/>
      <c r="C399" s="32"/>
      <c r="D399" s="32"/>
      <c r="E399" s="32"/>
      <c r="F399" s="32"/>
      <c r="G399" s="32"/>
      <c r="H399" s="33"/>
      <c r="I399" s="34"/>
      <c r="J399" s="35"/>
      <c r="K399" s="33"/>
      <c r="L399" s="33"/>
      <c r="M399" s="33"/>
      <c r="N399" s="33"/>
    </row>
    <row r="400" spans="1:29" ht="12.75" x14ac:dyDescent="0.2">
      <c r="A400" s="2" t="e">
        <f>Results!#REF!</f>
        <v>#REF!</v>
      </c>
      <c r="B400" s="2"/>
      <c r="C400" s="2"/>
      <c r="D400" s="2"/>
      <c r="E400" s="2"/>
      <c r="F400" s="2"/>
      <c r="G400" s="2" t="e">
        <f>A400</f>
        <v>#REF!</v>
      </c>
      <c r="H400" s="2" t="s">
        <v>233</v>
      </c>
      <c r="I400" s="2" t="s">
        <v>242</v>
      </c>
      <c r="J400" s="2" t="e">
        <f>#REF!</f>
        <v>#REF!</v>
      </c>
      <c r="K400" s="2"/>
      <c r="L400" s="2"/>
      <c r="M400" s="2" t="e">
        <f>G400</f>
        <v>#REF!</v>
      </c>
      <c r="N400" s="2"/>
    </row>
    <row r="401" spans="1:14" ht="17.25" x14ac:dyDescent="0.4">
      <c r="A401" s="38" t="str">
        <f ca="1">IFERROR(__xludf.DUMMYFUNCTION("query('1 Wrekin'!A:G, ""select G,B,C,D,E,F where G contains '"" &amp; A400 &amp; ""'"", 1)"),"")</f>
        <v/>
      </c>
      <c r="B401" s="2" t="str">
        <f ca="1">IFERROR(__xludf.DUMMYFUNCTION("""COMPUTED_VALUE"""),"Number")</f>
        <v>Number</v>
      </c>
      <c r="C401" s="2" t="str">
        <f ca="1">IFERROR(__xludf.DUMMYFUNCTION("""COMPUTED_VALUE"""),"Full Name")</f>
        <v>Full Name</v>
      </c>
      <c r="D401" s="2" t="str">
        <f ca="1">IFERROR(__xludf.DUMMYFUNCTION("""COMPUTED_VALUE"""),"Age Group")</f>
        <v>Age Group</v>
      </c>
      <c r="E401" s="2" t="str">
        <f ca="1">IFERROR(__xludf.DUMMYFUNCTION("""COMPUTED_VALUE"""),"Gender")</f>
        <v>Gender</v>
      </c>
      <c r="F401" s="2" t="str">
        <f ca="1">IFERROR(__xludf.DUMMYFUNCTION("""COMPUTED_VALUE"""),"Club")</f>
        <v>Club</v>
      </c>
      <c r="G401" s="2" t="s">
        <v>243</v>
      </c>
      <c r="H401" s="2" t="s">
        <v>41</v>
      </c>
      <c r="I401" s="2" t="s">
        <v>231</v>
      </c>
      <c r="J401" s="25" t="s">
        <v>244</v>
      </c>
      <c r="K401" s="2" t="s">
        <v>232</v>
      </c>
      <c r="L401" s="2" t="s">
        <v>44</v>
      </c>
      <c r="M401" s="2" t="s">
        <v>45</v>
      </c>
      <c r="N401" s="2" t="s">
        <v>234</v>
      </c>
    </row>
    <row r="402" spans="1:14" ht="12.75" x14ac:dyDescent="0.2">
      <c r="A402" s="33" t="str">
        <f ca="1">IFERROR(__xludf.DUMMYFUNCTION("""COMPUTED_VALUE"""),"U15G 800m")</f>
        <v>U15G 800m</v>
      </c>
      <c r="B402" s="1">
        <f ca="1">IFERROR(__xludf.DUMMYFUNCTION("""COMPUTED_VALUE"""),1)</f>
        <v>1</v>
      </c>
      <c r="C402" s="1" t="str">
        <f ca="1">IFERROR(__xludf.DUMMYFUNCTION("""COMPUTED_VALUE"""),"Lena Tomczak")</f>
        <v>Lena Tomczak</v>
      </c>
      <c r="D402" s="1" t="str">
        <f ca="1">IFERROR(__xludf.DUMMYFUNCTION("""COMPUTED_VALUE"""),"U15")</f>
        <v>U15</v>
      </c>
      <c r="E402" s="1" t="str">
        <f ca="1">IFERROR(__xludf.DUMMYFUNCTION("""COMPUTED_VALUE"""),"G")</f>
        <v>G</v>
      </c>
      <c r="F402" s="1" t="str">
        <f ca="1">IFERROR(__xludf.DUMMYFUNCTION("""COMPUTED_VALUE"""),"Wrekin Harriers")</f>
        <v>Wrekin Harriers</v>
      </c>
      <c r="G402" s="1">
        <v>1</v>
      </c>
      <c r="I402" s="2">
        <f ca="1">IFERROR(VLOOKUP($H402, $B402:$F413, 2, FALSE),)</f>
        <v>0</v>
      </c>
      <c r="J402" s="25"/>
      <c r="K402" s="1">
        <f ca="1">IFERROR(VLOOKUP($H402, $B402:$F413, 3, FALSE),)</f>
        <v>0</v>
      </c>
      <c r="L402" s="1">
        <f ca="1">IFERROR(VLOOKUP($H402, $B402:$F413, 4, FALSE),)</f>
        <v>0</v>
      </c>
      <c r="M402" s="1">
        <f ca="1">IFERROR(VLOOKUP($H402, $B402:$F413, 5, FALSE),)</f>
        <v>0</v>
      </c>
    </row>
    <row r="403" spans="1:14" ht="12.75" x14ac:dyDescent="0.2">
      <c r="A403" s="33" t="str">
        <f ca="1">IFERROR(__xludf.DUMMYFUNCTION("""COMPUTED_VALUE"""),"U15G 800m")</f>
        <v>U15G 800m</v>
      </c>
      <c r="B403" s="1">
        <f ca="1">IFERROR(__xludf.DUMMYFUNCTION("""COMPUTED_VALUE"""),11)</f>
        <v>11</v>
      </c>
      <c r="C403" s="1"/>
      <c r="D403" s="1" t="str">
        <f ca="1">IFERROR(__xludf.DUMMYFUNCTION("""COMPUTED_VALUE"""),"U15")</f>
        <v>U15</v>
      </c>
      <c r="E403" s="1" t="str">
        <f ca="1">IFERROR(__xludf.DUMMYFUNCTION("""COMPUTED_VALUE"""),"G")</f>
        <v>G</v>
      </c>
      <c r="F403" s="1" t="str">
        <f ca="1">IFERROR(__xludf.DUMMYFUNCTION("""COMPUTED_VALUE"""),"Wrekin Harriers")</f>
        <v>Wrekin Harriers</v>
      </c>
      <c r="G403" s="1">
        <v>2</v>
      </c>
      <c r="I403" s="2">
        <f ca="1">IFERROR(VLOOKUP($H403, $B402:$F413, 2, FALSE),)</f>
        <v>0</v>
      </c>
      <c r="J403" s="25"/>
      <c r="K403" s="1">
        <f ca="1">IFERROR(VLOOKUP($H403, $B402:$F413, 3, FALSE),)</f>
        <v>0</v>
      </c>
      <c r="L403" s="1">
        <f ca="1">IFERROR(VLOOKUP($H403, $B402:$F413, 4, FALSE),)</f>
        <v>0</v>
      </c>
      <c r="M403" s="1">
        <f ca="1">IFERROR(VLOOKUP($H403, $B402:$F413, 5, FALSE),)</f>
        <v>0</v>
      </c>
    </row>
    <row r="404" spans="1:14" ht="12.75" x14ac:dyDescent="0.2">
      <c r="A404" s="39" t="str">
        <f ca="1">IFERROR(__xludf.DUMMYFUNCTION("query('2 Oswestry'!A:G, ""select G,B,C,D,E,F where G contains '"" &amp; A400 &amp; ""'"", 0)"),"U15G 800m")</f>
        <v>U15G 800m</v>
      </c>
      <c r="B404" s="1">
        <f ca="1">IFERROR(__xludf.DUMMYFUNCTION("""COMPUTED_VALUE"""),2)</f>
        <v>2</v>
      </c>
      <c r="C404" s="1"/>
      <c r="D404" s="1" t="str">
        <f ca="1">IFERROR(__xludf.DUMMYFUNCTION("""COMPUTED_VALUE"""),"U15")</f>
        <v>U15</v>
      </c>
      <c r="E404" s="1" t="str">
        <f ca="1">IFERROR(__xludf.DUMMYFUNCTION("""COMPUTED_VALUE"""),"G")</f>
        <v>G</v>
      </c>
      <c r="F404" s="1" t="str">
        <f ca="1">IFERROR(__xludf.DUMMYFUNCTION("""COMPUTED_VALUE"""),"Oswestry Olympians")</f>
        <v>Oswestry Olympians</v>
      </c>
      <c r="G404" s="1">
        <v>3</v>
      </c>
      <c r="I404" s="2">
        <f ca="1">IFERROR(VLOOKUP($H404, $B402:$F413, 2, FALSE),)</f>
        <v>0</v>
      </c>
      <c r="J404" s="25"/>
      <c r="K404" s="1">
        <f ca="1">IFERROR(VLOOKUP($H404, $B402:$F413, 3, FALSE),)</f>
        <v>0</v>
      </c>
      <c r="L404" s="1">
        <f ca="1">IFERROR(VLOOKUP($H404, $B402:$F413, 4, FALSE),)</f>
        <v>0</v>
      </c>
      <c r="M404" s="1">
        <f ca="1">IFERROR(VLOOKUP($H404, $B402:$F413, 5, FALSE),)</f>
        <v>0</v>
      </c>
    </row>
    <row r="405" spans="1:14" ht="12.75" x14ac:dyDescent="0.2">
      <c r="A405" s="33" t="str">
        <f ca="1">IFERROR(__xludf.DUMMYFUNCTION("""COMPUTED_VALUE"""),"U15G 800m")</f>
        <v>U15G 800m</v>
      </c>
      <c r="B405" s="1">
        <f ca="1">IFERROR(__xludf.DUMMYFUNCTION("""COMPUTED_VALUE"""),22)</f>
        <v>22</v>
      </c>
      <c r="C405" s="1" t="str">
        <f ca="1">IFERROR(__xludf.DUMMYFUNCTION("""COMPUTED_VALUE"""),"Lucy McBride")</f>
        <v>Lucy McBride</v>
      </c>
      <c r="D405" s="1" t="str">
        <f ca="1">IFERROR(__xludf.DUMMYFUNCTION("""COMPUTED_VALUE"""),"U15")</f>
        <v>U15</v>
      </c>
      <c r="E405" s="1" t="str">
        <f ca="1">IFERROR(__xludf.DUMMYFUNCTION("""COMPUTED_VALUE"""),"G")</f>
        <v>G</v>
      </c>
      <c r="F405" s="1" t="str">
        <f ca="1">IFERROR(__xludf.DUMMYFUNCTION("""COMPUTED_VALUE"""),"Oswestry Olympians")</f>
        <v>Oswestry Olympians</v>
      </c>
      <c r="G405" s="1">
        <v>4</v>
      </c>
      <c r="I405" s="2">
        <f ca="1">IFERROR(VLOOKUP($H405, $B402:$F413, 2, FALSE),)</f>
        <v>0</v>
      </c>
      <c r="J405" s="25"/>
      <c r="K405" s="1">
        <f ca="1">IFERROR(VLOOKUP($H405, $B402:$F413, 3, FALSE),)</f>
        <v>0</v>
      </c>
      <c r="L405" s="1">
        <f ca="1">IFERROR(VLOOKUP($H405, $B402:$F413, 4, FALSE),)</f>
        <v>0</v>
      </c>
      <c r="M405" s="1">
        <f ca="1">IFERROR(VLOOKUP($H405, $B402:$F413, 5, FALSE),)</f>
        <v>0</v>
      </c>
    </row>
    <row r="406" spans="1:14" ht="12.75" x14ac:dyDescent="0.2">
      <c r="A406" s="39" t="str">
        <f ca="1">IFERROR(__xludf.DUMMYFUNCTION("query('3 Shrewsbury'!A:G, ""select G,B,C,D,E,F where G contains '"" &amp; A400 &amp; ""'"", 0)"),"U15G 800m")</f>
        <v>U15G 800m</v>
      </c>
      <c r="B406" s="1">
        <f ca="1">IFERROR(__xludf.DUMMYFUNCTION("""COMPUTED_VALUE"""),3)</f>
        <v>3</v>
      </c>
      <c r="C406" s="1" t="str">
        <f ca="1">IFERROR(__xludf.DUMMYFUNCTION("""COMPUTED_VALUE"""),"Chloe Stuart")</f>
        <v>Chloe Stuart</v>
      </c>
      <c r="D406" s="1" t="str">
        <f ca="1">IFERROR(__xludf.DUMMYFUNCTION("""COMPUTED_VALUE"""),"U15")</f>
        <v>U15</v>
      </c>
      <c r="E406" s="1" t="str">
        <f ca="1">IFERROR(__xludf.DUMMYFUNCTION("""COMPUTED_VALUE"""),"G")</f>
        <v>G</v>
      </c>
      <c r="F406" s="1" t="str">
        <f ca="1">IFERROR(__xludf.DUMMYFUNCTION("""COMPUTED_VALUE"""),"Shrewsbury AC")</f>
        <v>Shrewsbury AC</v>
      </c>
      <c r="G406" s="1">
        <v>5</v>
      </c>
      <c r="I406" s="2">
        <f ca="1">IFERROR(VLOOKUP($H406, $B402:$F413, 2, FALSE),)</f>
        <v>0</v>
      </c>
      <c r="J406" s="25"/>
      <c r="K406" s="1">
        <f ca="1">IFERROR(VLOOKUP($H406, $B402:$F413, 3, FALSE),)</f>
        <v>0</v>
      </c>
      <c r="L406" s="1">
        <f ca="1">IFERROR(VLOOKUP($H406, $B402:$F413, 4, FALSE),)</f>
        <v>0</v>
      </c>
      <c r="M406" s="1">
        <f ca="1">IFERROR(VLOOKUP($H406, $B402:$F413, 5, FALSE),)</f>
        <v>0</v>
      </c>
    </row>
    <row r="407" spans="1:14" ht="12.75" x14ac:dyDescent="0.2">
      <c r="A407" s="33" t="str">
        <f ca="1">IFERROR(__xludf.DUMMYFUNCTION("""COMPUTED_VALUE"""),"U15G 800m")</f>
        <v>U15G 800m</v>
      </c>
      <c r="B407" s="1">
        <f ca="1">IFERROR(__xludf.DUMMYFUNCTION("""COMPUTED_VALUE"""),33)</f>
        <v>33</v>
      </c>
      <c r="C407" s="1" t="str">
        <f ca="1">IFERROR(__xludf.DUMMYFUNCTION("""COMPUTED_VALUE"""),"Megan Baldwin")</f>
        <v>Megan Baldwin</v>
      </c>
      <c r="D407" s="1" t="str">
        <f ca="1">IFERROR(__xludf.DUMMYFUNCTION("""COMPUTED_VALUE"""),"U15")</f>
        <v>U15</v>
      </c>
      <c r="E407" s="1" t="str">
        <f ca="1">IFERROR(__xludf.DUMMYFUNCTION("""COMPUTED_VALUE"""),"G")</f>
        <v>G</v>
      </c>
      <c r="F407" s="1" t="str">
        <f ca="1">IFERROR(__xludf.DUMMYFUNCTION("""COMPUTED_VALUE"""),"Shrewsbury AC")</f>
        <v>Shrewsbury AC</v>
      </c>
      <c r="G407" s="1">
        <v>6</v>
      </c>
      <c r="I407" s="2">
        <f ca="1">IFERROR(VLOOKUP($H407, $B402:$F413, 2, FALSE),)</f>
        <v>0</v>
      </c>
      <c r="J407" s="25"/>
      <c r="K407" s="1">
        <f ca="1">IFERROR(VLOOKUP($H407, $B402:$F413, 3, FALSE),)</f>
        <v>0</v>
      </c>
      <c r="L407" s="1">
        <f ca="1">IFERROR(VLOOKUP($H407, $B402:$F413, 4, FALSE),)</f>
        <v>0</v>
      </c>
      <c r="M407" s="1">
        <f ca="1">IFERROR(VLOOKUP($H407, $B402:$F413, 5, FALSE),)</f>
        <v>0</v>
      </c>
    </row>
    <row r="408" spans="1:14" ht="12.75" x14ac:dyDescent="0.2">
      <c r="A408" s="39" t="str">
        <f ca="1">IFERROR(__xludf.DUMMYFUNCTION("query('4 Telford'!A:G, ""select G,B,C,D,E,F where G contains '"" &amp; A400 &amp; ""'"", 0)"),"U15G 800m")</f>
        <v>U15G 800m</v>
      </c>
      <c r="B408" s="1">
        <f ca="1">IFERROR(__xludf.DUMMYFUNCTION("""COMPUTED_VALUE"""),4)</f>
        <v>4</v>
      </c>
      <c r="C408" s="1" t="str">
        <f ca="1">IFERROR(__xludf.DUMMYFUNCTION("""COMPUTED_VALUE"""),"Lucie Poulter")</f>
        <v>Lucie Poulter</v>
      </c>
      <c r="D408" s="1" t="str">
        <f ca="1">IFERROR(__xludf.DUMMYFUNCTION("""COMPUTED_VALUE"""),"U15")</f>
        <v>U15</v>
      </c>
      <c r="E408" s="1" t="str">
        <f ca="1">IFERROR(__xludf.DUMMYFUNCTION("""COMPUTED_VALUE"""),"G")</f>
        <v>G</v>
      </c>
      <c r="F408" s="1" t="str">
        <f ca="1">IFERROR(__xludf.DUMMYFUNCTION("""COMPUTED_VALUE"""),"Telford AC")</f>
        <v>Telford AC</v>
      </c>
      <c r="G408" s="1">
        <v>7</v>
      </c>
      <c r="I408" s="2">
        <f ca="1">IFERROR(VLOOKUP($H408, $B402:$F413, 2, FALSE),)</f>
        <v>0</v>
      </c>
      <c r="J408" s="25"/>
      <c r="K408" s="1">
        <f ca="1">IFERROR(VLOOKUP($H408, $B402:$F413, 3, FALSE),)</f>
        <v>0</v>
      </c>
      <c r="L408" s="1">
        <f ca="1">IFERROR(VLOOKUP($H408, $B402:$F413, 4, FALSE),)</f>
        <v>0</v>
      </c>
      <c r="M408" s="1">
        <f ca="1">IFERROR(VLOOKUP($H408, $B402:$F413, 5, FALSE),)</f>
        <v>0</v>
      </c>
    </row>
    <row r="409" spans="1:14" ht="12.75" x14ac:dyDescent="0.2">
      <c r="A409" s="33" t="str">
        <f ca="1">IFERROR(__xludf.DUMMYFUNCTION("""COMPUTED_VALUE"""),"U15G 800m")</f>
        <v>U15G 800m</v>
      </c>
      <c r="B409" s="1">
        <f ca="1">IFERROR(__xludf.DUMMYFUNCTION("""COMPUTED_VALUE"""),44)</f>
        <v>44</v>
      </c>
      <c r="C409" s="1" t="str">
        <f ca="1">IFERROR(__xludf.DUMMYFUNCTION("""COMPUTED_VALUE"""),"Constance Anderson-Lodge")</f>
        <v>Constance Anderson-Lodge</v>
      </c>
      <c r="D409" s="1" t="str">
        <f ca="1">IFERROR(__xludf.DUMMYFUNCTION("""COMPUTED_VALUE"""),"U15")</f>
        <v>U15</v>
      </c>
      <c r="E409" s="1" t="str">
        <f ca="1">IFERROR(__xludf.DUMMYFUNCTION("""COMPUTED_VALUE"""),"G")</f>
        <v>G</v>
      </c>
      <c r="F409" s="1" t="str">
        <f ca="1">IFERROR(__xludf.DUMMYFUNCTION("""COMPUTED_VALUE"""),"Telford AC")</f>
        <v>Telford AC</v>
      </c>
      <c r="G409" s="1">
        <v>8</v>
      </c>
      <c r="I409" s="2">
        <f ca="1">IFERROR(VLOOKUP($H409, $B402:$F413, 2, FALSE),)</f>
        <v>0</v>
      </c>
      <c r="J409" s="25"/>
      <c r="K409" s="1">
        <f ca="1">IFERROR(VLOOKUP($H409, $B402:$F413, 3, FALSE),)</f>
        <v>0</v>
      </c>
      <c r="L409" s="1">
        <f ca="1">IFERROR(VLOOKUP($H409, $B402:$F413, 4, FALSE),)</f>
        <v>0</v>
      </c>
      <c r="M409" s="1">
        <f ca="1">IFERROR(VLOOKUP($H409, $B402:$F413, 5, FALSE),)</f>
        <v>0</v>
      </c>
    </row>
    <row r="410" spans="1:14" ht="12.75" x14ac:dyDescent="0.2">
      <c r="A410" s="39" t="str">
        <f ca="1">IFERROR(__xludf.DUMMYFUNCTION("query('5 Wenlock'!A:G, ""select G,B,C,D,E,F where G contains '"" &amp; A400 &amp; ""'"", 0)"),"U15G 800m")</f>
        <v>U15G 800m</v>
      </c>
      <c r="B410" s="1">
        <f ca="1">IFERROR(__xludf.DUMMYFUNCTION("""COMPUTED_VALUE"""),5)</f>
        <v>5</v>
      </c>
      <c r="C410" s="1" t="str">
        <f ca="1">IFERROR(__xludf.DUMMYFUNCTION("""COMPUTED_VALUE"""),"Gracie Beech")</f>
        <v>Gracie Beech</v>
      </c>
      <c r="D410" s="1" t="str">
        <f ca="1">IFERROR(__xludf.DUMMYFUNCTION("""COMPUTED_VALUE"""),"U15")</f>
        <v>U15</v>
      </c>
      <c r="E410" s="1" t="str">
        <f ca="1">IFERROR(__xludf.DUMMYFUNCTION("""COMPUTED_VALUE"""),"G")</f>
        <v>G</v>
      </c>
      <c r="F410" s="1" t="str">
        <f ca="1">IFERROR(__xludf.DUMMYFUNCTION("""COMPUTED_VALUE"""),"Wenlock Olympians")</f>
        <v>Wenlock Olympians</v>
      </c>
      <c r="G410" s="1">
        <v>9</v>
      </c>
      <c r="I410" s="2">
        <f ca="1">IFERROR(VLOOKUP($H410, $B402:$F413, 2, FALSE),)</f>
        <v>0</v>
      </c>
      <c r="J410" s="25"/>
      <c r="K410" s="1">
        <f ca="1">IFERROR(VLOOKUP($H410, $B402:$F413, 3, FALSE),)</f>
        <v>0</v>
      </c>
      <c r="L410" s="1">
        <f ca="1">IFERROR(VLOOKUP($H410, $B402:$F413, 4, FALSE),)</f>
        <v>0</v>
      </c>
      <c r="M410" s="1">
        <f ca="1">IFERROR(VLOOKUP($H410, $B402:$F413, 5, FALSE),)</f>
        <v>0</v>
      </c>
    </row>
    <row r="411" spans="1:14" ht="12.75" x14ac:dyDescent="0.2">
      <c r="A411" s="33" t="str">
        <f ca="1">IFERROR(__xludf.DUMMYFUNCTION("""COMPUTED_VALUE"""),"U15G 800m")</f>
        <v>U15G 800m</v>
      </c>
      <c r="B411" s="1">
        <f ca="1">IFERROR(__xludf.DUMMYFUNCTION("""COMPUTED_VALUE"""),55)</f>
        <v>55</v>
      </c>
      <c r="C411" s="1" t="str">
        <f ca="1">IFERROR(__xludf.DUMMYFUNCTION("""COMPUTED_VALUE"""),"Pippa Insley")</f>
        <v>Pippa Insley</v>
      </c>
      <c r="D411" s="1" t="str">
        <f ca="1">IFERROR(__xludf.DUMMYFUNCTION("""COMPUTED_VALUE"""),"U15")</f>
        <v>U15</v>
      </c>
      <c r="E411" s="1" t="str">
        <f ca="1">IFERROR(__xludf.DUMMYFUNCTION("""COMPUTED_VALUE"""),"G")</f>
        <v>G</v>
      </c>
      <c r="F411" s="1" t="str">
        <f ca="1">IFERROR(__xludf.DUMMYFUNCTION("""COMPUTED_VALUE"""),"Wenlock Olympians")</f>
        <v>Wenlock Olympians</v>
      </c>
      <c r="G411" s="1">
        <v>10</v>
      </c>
      <c r="I411" s="2">
        <f ca="1">IFERROR(VLOOKUP($H411, $B402:$F413, 2, FALSE),)</f>
        <v>0</v>
      </c>
      <c r="J411" s="25"/>
      <c r="K411" s="1">
        <f ca="1">IFERROR(VLOOKUP($H411, $B402:$F413, 3, FALSE),)</f>
        <v>0</v>
      </c>
      <c r="L411" s="1">
        <f ca="1">IFERROR(VLOOKUP($H411, $B402:$F413, 4, FALSE),)</f>
        <v>0</v>
      </c>
      <c r="M411" s="1">
        <f ca="1">IFERROR(VLOOKUP($H411, $B402:$F413, 5, FALSE),)</f>
        <v>0</v>
      </c>
    </row>
    <row r="412" spans="1:14" ht="12.75" x14ac:dyDescent="0.2">
      <c r="A412" s="39" t="str">
        <f ca="1">IFERROR(__xludf.DUMMYFUNCTION("query('6 Maldwyn'!A:G, ""select G,B,C,D,E,F where G contains '"" &amp; A400 &amp; ""'"", 0)"),"U15G 800m")</f>
        <v>U15G 800m</v>
      </c>
      <c r="B412" s="1">
        <f ca="1">IFERROR(__xludf.DUMMYFUNCTION("""COMPUTED_VALUE"""),6)</f>
        <v>6</v>
      </c>
      <c r="C412" s="1"/>
      <c r="D412" s="1" t="str">
        <f ca="1">IFERROR(__xludf.DUMMYFUNCTION("""COMPUTED_VALUE"""),"U15")</f>
        <v>U15</v>
      </c>
      <c r="E412" s="1" t="str">
        <f ca="1">IFERROR(__xludf.DUMMYFUNCTION("""COMPUTED_VALUE"""),"G")</f>
        <v>G</v>
      </c>
      <c r="F412" s="1" t="str">
        <f ca="1">IFERROR(__xludf.DUMMYFUNCTION("""COMPUTED_VALUE"""),"Maldwyn Harriers")</f>
        <v>Maldwyn Harriers</v>
      </c>
      <c r="G412" s="1">
        <v>11</v>
      </c>
      <c r="I412" s="2">
        <f ca="1">IFERROR(VLOOKUP($H412, $B402:$F413, 2, FALSE),)</f>
        <v>0</v>
      </c>
      <c r="J412" s="25"/>
      <c r="K412" s="1">
        <f ca="1">IFERROR(VLOOKUP($H412, $B402:$F413, 3, FALSE),)</f>
        <v>0</v>
      </c>
      <c r="L412" s="1">
        <f ca="1">IFERROR(VLOOKUP($H412, $B402:$F413, 4, FALSE),)</f>
        <v>0</v>
      </c>
      <c r="M412" s="1">
        <f ca="1">IFERROR(VLOOKUP($H412, $B402:$F413, 5, FALSE),)</f>
        <v>0</v>
      </c>
    </row>
    <row r="413" spans="1:14" ht="12.75" x14ac:dyDescent="0.2">
      <c r="A413" s="33" t="str">
        <f ca="1">IFERROR(__xludf.DUMMYFUNCTION("""COMPUTED_VALUE"""),"U15G 800m")</f>
        <v>U15G 800m</v>
      </c>
      <c r="B413" s="1">
        <f ca="1">IFERROR(__xludf.DUMMYFUNCTION("""COMPUTED_VALUE"""),66)</f>
        <v>66</v>
      </c>
      <c r="C413" s="1"/>
      <c r="D413" s="1" t="str">
        <f ca="1">IFERROR(__xludf.DUMMYFUNCTION("""COMPUTED_VALUE"""),"U15")</f>
        <v>U15</v>
      </c>
      <c r="E413" s="1" t="str">
        <f ca="1">IFERROR(__xludf.DUMMYFUNCTION("""COMPUTED_VALUE"""),"G")</f>
        <v>G</v>
      </c>
      <c r="F413" s="1" t="str">
        <f ca="1">IFERROR(__xludf.DUMMYFUNCTION("""COMPUTED_VALUE"""),"Maldwyn Harriers")</f>
        <v>Maldwyn Harriers</v>
      </c>
      <c r="G413" s="1">
        <v>12</v>
      </c>
      <c r="I413" s="2">
        <f ca="1">IFERROR(VLOOKUP($H413, $B402:$F413, 2, FALSE),)</f>
        <v>0</v>
      </c>
      <c r="J413" s="25"/>
      <c r="K413" s="1">
        <f ca="1">IFERROR(VLOOKUP($H413, $B402:$F413, 3, FALSE),)</f>
        <v>0</v>
      </c>
      <c r="L413" s="1">
        <f ca="1">IFERROR(VLOOKUP($H413, $B402:$F413, 4, FALSE),)</f>
        <v>0</v>
      </c>
      <c r="M413" s="1">
        <f ca="1">IFERROR(VLOOKUP($H413, $B402:$F413, 5, FALSE),)</f>
        <v>0</v>
      </c>
    </row>
    <row r="414" spans="1:14" ht="12.75" x14ac:dyDescent="0.2">
      <c r="A414" s="33"/>
      <c r="B414" s="32"/>
      <c r="C414" s="32"/>
      <c r="D414" s="32"/>
      <c r="E414" s="32"/>
      <c r="F414" s="32"/>
      <c r="G414" s="32"/>
      <c r="H414" s="33"/>
      <c r="I414" s="34"/>
      <c r="J414" s="35"/>
      <c r="K414" s="33"/>
      <c r="L414" s="33"/>
      <c r="M414" s="33"/>
      <c r="N414" s="33"/>
    </row>
    <row r="415" spans="1:14" ht="12.75" x14ac:dyDescent="0.2">
      <c r="A415" s="2" t="e">
        <f>Results!#REF!</f>
        <v>#REF!</v>
      </c>
      <c r="B415" s="2"/>
      <c r="C415" s="2"/>
      <c r="D415" s="2"/>
      <c r="E415" s="2"/>
      <c r="F415" s="2"/>
      <c r="G415" s="2" t="e">
        <f>A415</f>
        <v>#REF!</v>
      </c>
      <c r="H415" s="2" t="s">
        <v>233</v>
      </c>
      <c r="I415" s="2" t="s">
        <v>242</v>
      </c>
      <c r="J415" s="2" t="e">
        <f>#REF!</f>
        <v>#REF!</v>
      </c>
      <c r="K415" s="2"/>
      <c r="L415" s="2"/>
      <c r="M415" s="2" t="e">
        <f>G415</f>
        <v>#REF!</v>
      </c>
      <c r="N415" s="2"/>
    </row>
    <row r="416" spans="1:14" ht="17.25" x14ac:dyDescent="0.4">
      <c r="A416" s="38" t="str">
        <f ca="1">IFERROR(__xludf.DUMMYFUNCTION("query('1 Wrekin'!A:G, ""select G,B,C,D,E,F where G contains '"" &amp; A415 &amp; ""'"", 1)"),"")</f>
        <v/>
      </c>
      <c r="B416" s="2" t="str">
        <f ca="1">IFERROR(__xludf.DUMMYFUNCTION("""COMPUTED_VALUE"""),"Number")</f>
        <v>Number</v>
      </c>
      <c r="C416" s="2" t="str">
        <f ca="1">IFERROR(__xludf.DUMMYFUNCTION("""COMPUTED_VALUE"""),"Full Name")</f>
        <v>Full Name</v>
      </c>
      <c r="D416" s="2" t="str">
        <f ca="1">IFERROR(__xludf.DUMMYFUNCTION("""COMPUTED_VALUE"""),"Age Group")</f>
        <v>Age Group</v>
      </c>
      <c r="E416" s="2" t="str">
        <f ca="1">IFERROR(__xludf.DUMMYFUNCTION("""COMPUTED_VALUE"""),"Gender")</f>
        <v>Gender</v>
      </c>
      <c r="F416" s="2" t="str">
        <f ca="1">IFERROR(__xludf.DUMMYFUNCTION("""COMPUTED_VALUE"""),"Club")</f>
        <v>Club</v>
      </c>
      <c r="G416" s="2" t="s">
        <v>243</v>
      </c>
      <c r="H416" s="2" t="s">
        <v>41</v>
      </c>
      <c r="I416" s="2" t="s">
        <v>231</v>
      </c>
      <c r="J416" s="25" t="s">
        <v>244</v>
      </c>
      <c r="K416" s="2" t="s">
        <v>232</v>
      </c>
      <c r="L416" s="2" t="s">
        <v>44</v>
      </c>
      <c r="M416" s="2" t="s">
        <v>45</v>
      </c>
      <c r="N416" s="2" t="s">
        <v>234</v>
      </c>
    </row>
    <row r="417" spans="1:14" ht="12.75" x14ac:dyDescent="0.2">
      <c r="A417" s="33" t="str">
        <f ca="1">IFERROR(__xludf.DUMMYFUNCTION("""COMPUTED_VALUE"""),"U15B 800m")</f>
        <v>U15B 800m</v>
      </c>
      <c r="B417" s="1">
        <f ca="1">IFERROR(__xludf.DUMMYFUNCTION("""COMPUTED_VALUE"""),1)</f>
        <v>1</v>
      </c>
      <c r="C417" s="1" t="str">
        <f ca="1">IFERROR(__xludf.DUMMYFUNCTION("""COMPUTED_VALUE"""),"Will Neil")</f>
        <v>Will Neil</v>
      </c>
      <c r="D417" s="1" t="str">
        <f ca="1">IFERROR(__xludf.DUMMYFUNCTION("""COMPUTED_VALUE"""),"U15")</f>
        <v>U15</v>
      </c>
      <c r="E417" s="1" t="str">
        <f ca="1">IFERROR(__xludf.DUMMYFUNCTION("""COMPUTED_VALUE"""),"B")</f>
        <v>B</v>
      </c>
      <c r="F417" s="1" t="str">
        <f ca="1">IFERROR(__xludf.DUMMYFUNCTION("""COMPUTED_VALUE"""),"Wrekin Harriers")</f>
        <v>Wrekin Harriers</v>
      </c>
      <c r="G417" s="1">
        <v>1</v>
      </c>
      <c r="I417" s="2">
        <f ca="1">IFERROR(VLOOKUP($H417, $B417:$F428, 2, FALSE),)</f>
        <v>0</v>
      </c>
      <c r="J417" s="25"/>
      <c r="K417" s="1">
        <f ca="1">IFERROR(VLOOKUP($H417, $B417:$F428, 3, FALSE),)</f>
        <v>0</v>
      </c>
      <c r="L417" s="1">
        <f ca="1">IFERROR(VLOOKUP($H417, $B417:$F428, 4, FALSE),)</f>
        <v>0</v>
      </c>
      <c r="M417" s="1">
        <f ca="1">IFERROR(VLOOKUP($H417, $B417:$F428, 5, FALSE),)</f>
        <v>0</v>
      </c>
    </row>
    <row r="418" spans="1:14" ht="12.75" x14ac:dyDescent="0.2">
      <c r="A418" s="33" t="str">
        <f ca="1">IFERROR(__xludf.DUMMYFUNCTION("""COMPUTED_VALUE"""),"U15B 800m")</f>
        <v>U15B 800m</v>
      </c>
      <c r="B418" s="1">
        <f ca="1">IFERROR(__xludf.DUMMYFUNCTION("""COMPUTED_VALUE"""),11)</f>
        <v>11</v>
      </c>
      <c r="C418" s="1" t="str">
        <f ca="1">IFERROR(__xludf.DUMMYFUNCTION("""COMPUTED_VALUE"""),"Robert Yeomans")</f>
        <v>Robert Yeomans</v>
      </c>
      <c r="D418" s="1" t="str">
        <f ca="1">IFERROR(__xludf.DUMMYFUNCTION("""COMPUTED_VALUE"""),"U15")</f>
        <v>U15</v>
      </c>
      <c r="E418" s="1" t="str">
        <f ca="1">IFERROR(__xludf.DUMMYFUNCTION("""COMPUTED_VALUE"""),"B")</f>
        <v>B</v>
      </c>
      <c r="F418" s="1" t="str">
        <f ca="1">IFERROR(__xludf.DUMMYFUNCTION("""COMPUTED_VALUE"""),"Wrekin Harriers")</f>
        <v>Wrekin Harriers</v>
      </c>
      <c r="G418" s="1">
        <v>2</v>
      </c>
      <c r="I418" s="2">
        <f ca="1">IFERROR(VLOOKUP($H418, $B417:$F428, 2, FALSE),)</f>
        <v>0</v>
      </c>
      <c r="J418" s="25"/>
      <c r="K418" s="1">
        <f ca="1">IFERROR(VLOOKUP($H418, $B417:$F428, 3, FALSE),)</f>
        <v>0</v>
      </c>
      <c r="L418" s="1">
        <f ca="1">IFERROR(VLOOKUP($H418, $B417:$F428, 4, FALSE),)</f>
        <v>0</v>
      </c>
      <c r="M418" s="1">
        <f ca="1">IFERROR(VLOOKUP($H418, $B417:$F428, 5, FALSE),)</f>
        <v>0</v>
      </c>
    </row>
    <row r="419" spans="1:14" ht="12.75" x14ac:dyDescent="0.2">
      <c r="A419" s="39" t="str">
        <f ca="1">IFERROR(__xludf.DUMMYFUNCTION("query('2 Oswestry'!A:G, ""select G,B,C,D,E,F where G contains '"" &amp; A415 &amp; ""'"", 0)"),"U15B 800m")</f>
        <v>U15B 800m</v>
      </c>
      <c r="B419" s="1">
        <f ca="1">IFERROR(__xludf.DUMMYFUNCTION("""COMPUTED_VALUE"""),2)</f>
        <v>2</v>
      </c>
      <c r="C419" s="1" t="str">
        <f ca="1">IFERROR(__xludf.DUMMYFUNCTION("""COMPUTED_VALUE"""),"Sam Bradshaw")</f>
        <v>Sam Bradshaw</v>
      </c>
      <c r="D419" s="1" t="str">
        <f ca="1">IFERROR(__xludf.DUMMYFUNCTION("""COMPUTED_VALUE"""),"U15")</f>
        <v>U15</v>
      </c>
      <c r="E419" s="1" t="str">
        <f ca="1">IFERROR(__xludf.DUMMYFUNCTION("""COMPUTED_VALUE"""),"B")</f>
        <v>B</v>
      </c>
      <c r="F419" s="1" t="str">
        <f ca="1">IFERROR(__xludf.DUMMYFUNCTION("""COMPUTED_VALUE"""),"Oswestry Olympians")</f>
        <v>Oswestry Olympians</v>
      </c>
      <c r="G419" s="1">
        <v>3</v>
      </c>
      <c r="I419" s="2">
        <f ca="1">IFERROR(VLOOKUP($H419, $B417:$F428, 2, FALSE),)</f>
        <v>0</v>
      </c>
      <c r="J419" s="25"/>
      <c r="K419" s="1">
        <f ca="1">IFERROR(VLOOKUP($H419, $B417:$F428, 3, FALSE),)</f>
        <v>0</v>
      </c>
      <c r="L419" s="1">
        <f ca="1">IFERROR(VLOOKUP($H419, $B417:$F428, 4, FALSE),)</f>
        <v>0</v>
      </c>
      <c r="M419" s="1">
        <f ca="1">IFERROR(VLOOKUP($H419, $B417:$F428, 5, FALSE),)</f>
        <v>0</v>
      </c>
    </row>
    <row r="420" spans="1:14" ht="12.75" x14ac:dyDescent="0.2">
      <c r="A420" s="33" t="str">
        <f ca="1">IFERROR(__xludf.DUMMYFUNCTION("""COMPUTED_VALUE"""),"U15B 800m")</f>
        <v>U15B 800m</v>
      </c>
      <c r="B420" s="1">
        <f ca="1">IFERROR(__xludf.DUMMYFUNCTION("""COMPUTED_VALUE"""),22)</f>
        <v>22</v>
      </c>
      <c r="C420" s="1" t="str">
        <f ca="1">IFERROR(__xludf.DUMMYFUNCTION("""COMPUTED_VALUE"""),"Charlie Lister")</f>
        <v>Charlie Lister</v>
      </c>
      <c r="D420" s="1" t="str">
        <f ca="1">IFERROR(__xludf.DUMMYFUNCTION("""COMPUTED_VALUE"""),"U15")</f>
        <v>U15</v>
      </c>
      <c r="E420" s="1" t="str">
        <f ca="1">IFERROR(__xludf.DUMMYFUNCTION("""COMPUTED_VALUE"""),"B")</f>
        <v>B</v>
      </c>
      <c r="F420" s="1" t="str">
        <f ca="1">IFERROR(__xludf.DUMMYFUNCTION("""COMPUTED_VALUE"""),"Oswestry Olympians")</f>
        <v>Oswestry Olympians</v>
      </c>
      <c r="G420" s="1">
        <v>4</v>
      </c>
      <c r="I420" s="2">
        <f ca="1">IFERROR(VLOOKUP($H420, $B417:$F428, 2, FALSE),)</f>
        <v>0</v>
      </c>
      <c r="J420" s="25"/>
      <c r="K420" s="1">
        <f ca="1">IFERROR(VLOOKUP($H420, $B417:$F428, 3, FALSE),)</f>
        <v>0</v>
      </c>
      <c r="L420" s="1">
        <f ca="1">IFERROR(VLOOKUP($H420, $B417:$F428, 4, FALSE),)</f>
        <v>0</v>
      </c>
      <c r="M420" s="1">
        <f ca="1">IFERROR(VLOOKUP($H420, $B417:$F428, 5, FALSE),)</f>
        <v>0</v>
      </c>
    </row>
    <row r="421" spans="1:14" ht="12.75" x14ac:dyDescent="0.2">
      <c r="A421" s="39" t="str">
        <f ca="1">IFERROR(__xludf.DUMMYFUNCTION("query('3 Shrewsbury'!A:G, ""select G,B,C,D,E,F where G contains '"" &amp; A415 &amp; ""'"", 0)"),"U15B 800m")</f>
        <v>U15B 800m</v>
      </c>
      <c r="B421" s="1">
        <f ca="1">IFERROR(__xludf.DUMMYFUNCTION("""COMPUTED_VALUE"""),3)</f>
        <v>3</v>
      </c>
      <c r="C421" s="1" t="str">
        <f ca="1">IFERROR(__xludf.DUMMYFUNCTION("""COMPUTED_VALUE"""),"Tom Lloyd")</f>
        <v>Tom Lloyd</v>
      </c>
      <c r="D421" s="1" t="str">
        <f ca="1">IFERROR(__xludf.DUMMYFUNCTION("""COMPUTED_VALUE"""),"U15")</f>
        <v>U15</v>
      </c>
      <c r="E421" s="1" t="str">
        <f ca="1">IFERROR(__xludf.DUMMYFUNCTION("""COMPUTED_VALUE"""),"B")</f>
        <v>B</v>
      </c>
      <c r="F421" s="1" t="str">
        <f ca="1">IFERROR(__xludf.DUMMYFUNCTION("""COMPUTED_VALUE"""),"Shrewsbury AC")</f>
        <v>Shrewsbury AC</v>
      </c>
      <c r="G421" s="1">
        <v>5</v>
      </c>
      <c r="I421" s="2">
        <f ca="1">IFERROR(VLOOKUP($H421, $B417:$F428, 2, FALSE),)</f>
        <v>0</v>
      </c>
      <c r="J421" s="25"/>
      <c r="K421" s="1">
        <f ca="1">IFERROR(VLOOKUP($H421, $B417:$F428, 3, FALSE),)</f>
        <v>0</v>
      </c>
      <c r="L421" s="1">
        <f ca="1">IFERROR(VLOOKUP($H421, $B417:$F428, 4, FALSE),)</f>
        <v>0</v>
      </c>
      <c r="M421" s="1">
        <f ca="1">IFERROR(VLOOKUP($H421, $B417:$F428, 5, FALSE),)</f>
        <v>0</v>
      </c>
    </row>
    <row r="422" spans="1:14" ht="12.75" x14ac:dyDescent="0.2">
      <c r="A422" s="33" t="str">
        <f ca="1">IFERROR(__xludf.DUMMYFUNCTION("""COMPUTED_VALUE"""),"U15B 800m")</f>
        <v>U15B 800m</v>
      </c>
      <c r="B422" s="1">
        <f ca="1">IFERROR(__xludf.DUMMYFUNCTION("""COMPUTED_VALUE"""),33)</f>
        <v>33</v>
      </c>
      <c r="C422" s="1"/>
      <c r="D422" s="1" t="str">
        <f ca="1">IFERROR(__xludf.DUMMYFUNCTION("""COMPUTED_VALUE"""),"U15")</f>
        <v>U15</v>
      </c>
      <c r="E422" s="1" t="str">
        <f ca="1">IFERROR(__xludf.DUMMYFUNCTION("""COMPUTED_VALUE"""),"B")</f>
        <v>B</v>
      </c>
      <c r="F422" s="1" t="str">
        <f ca="1">IFERROR(__xludf.DUMMYFUNCTION("""COMPUTED_VALUE"""),"Shrewsbury AC")</f>
        <v>Shrewsbury AC</v>
      </c>
      <c r="G422" s="1">
        <v>6</v>
      </c>
      <c r="I422" s="2">
        <f ca="1">IFERROR(VLOOKUP($H422, $B417:$F428, 2, FALSE),)</f>
        <v>0</v>
      </c>
      <c r="J422" s="25"/>
      <c r="K422" s="1">
        <f ca="1">IFERROR(VLOOKUP($H422, $B417:$F428, 3, FALSE),)</f>
        <v>0</v>
      </c>
      <c r="L422" s="1">
        <f ca="1">IFERROR(VLOOKUP($H422, $B417:$F428, 4, FALSE),)</f>
        <v>0</v>
      </c>
      <c r="M422" s="1">
        <f ca="1">IFERROR(VLOOKUP($H422, $B417:$F428, 5, FALSE),)</f>
        <v>0</v>
      </c>
    </row>
    <row r="423" spans="1:14" ht="12.75" x14ac:dyDescent="0.2">
      <c r="A423" s="39" t="str">
        <f ca="1">IFERROR(__xludf.DUMMYFUNCTION("query('4 Telford'!A:G, ""select G,B,C,D,E,F where G contains '"" &amp; A415 &amp; ""'"", 0)"),"U15B 800m")</f>
        <v>U15B 800m</v>
      </c>
      <c r="B423" s="1">
        <f ca="1">IFERROR(__xludf.DUMMYFUNCTION("""COMPUTED_VALUE"""),4)</f>
        <v>4</v>
      </c>
      <c r="C423" s="1" t="str">
        <f ca="1">IFERROR(__xludf.DUMMYFUNCTION("""COMPUTED_VALUE"""),"Simon Bagshaw")</f>
        <v>Simon Bagshaw</v>
      </c>
      <c r="D423" s="1" t="str">
        <f ca="1">IFERROR(__xludf.DUMMYFUNCTION("""COMPUTED_VALUE"""),"U15")</f>
        <v>U15</v>
      </c>
      <c r="E423" s="1" t="str">
        <f ca="1">IFERROR(__xludf.DUMMYFUNCTION("""COMPUTED_VALUE"""),"B")</f>
        <v>B</v>
      </c>
      <c r="F423" s="1" t="str">
        <f ca="1">IFERROR(__xludf.DUMMYFUNCTION("""COMPUTED_VALUE"""),"Telford AC")</f>
        <v>Telford AC</v>
      </c>
      <c r="G423" s="1">
        <v>7</v>
      </c>
      <c r="I423" s="2">
        <f ca="1">IFERROR(VLOOKUP($H423, $B417:$F428, 2, FALSE),)</f>
        <v>0</v>
      </c>
      <c r="J423" s="25"/>
      <c r="K423" s="1">
        <f ca="1">IFERROR(VLOOKUP($H423, $B417:$F428, 3, FALSE),)</f>
        <v>0</v>
      </c>
      <c r="L423" s="1">
        <f ca="1">IFERROR(VLOOKUP($H423, $B417:$F428, 4, FALSE),)</f>
        <v>0</v>
      </c>
      <c r="M423" s="1">
        <f ca="1">IFERROR(VLOOKUP($H423, $B417:$F428, 5, FALSE),)</f>
        <v>0</v>
      </c>
    </row>
    <row r="424" spans="1:14" ht="12.75" x14ac:dyDescent="0.2">
      <c r="A424" s="33" t="str">
        <f ca="1">IFERROR(__xludf.DUMMYFUNCTION("""COMPUTED_VALUE"""),"U15B 800m")</f>
        <v>U15B 800m</v>
      </c>
      <c r="B424" s="1">
        <f ca="1">IFERROR(__xludf.DUMMYFUNCTION("""COMPUTED_VALUE"""),44)</f>
        <v>44</v>
      </c>
      <c r="C424" s="1" t="str">
        <f ca="1">IFERROR(__xludf.DUMMYFUNCTION("""COMPUTED_VALUE"""),"Lewis Howard")</f>
        <v>Lewis Howard</v>
      </c>
      <c r="D424" s="1" t="str">
        <f ca="1">IFERROR(__xludf.DUMMYFUNCTION("""COMPUTED_VALUE"""),"U15")</f>
        <v>U15</v>
      </c>
      <c r="E424" s="1" t="str">
        <f ca="1">IFERROR(__xludf.DUMMYFUNCTION("""COMPUTED_VALUE"""),"B")</f>
        <v>B</v>
      </c>
      <c r="F424" s="1" t="str">
        <f ca="1">IFERROR(__xludf.DUMMYFUNCTION("""COMPUTED_VALUE"""),"Telford AC")</f>
        <v>Telford AC</v>
      </c>
      <c r="G424" s="1">
        <v>8</v>
      </c>
      <c r="I424" s="2">
        <f ca="1">IFERROR(VLOOKUP($H424, $B417:$F428, 2, FALSE),)</f>
        <v>0</v>
      </c>
      <c r="J424" s="25"/>
      <c r="K424" s="1">
        <f ca="1">IFERROR(VLOOKUP($H424, $B417:$F428, 3, FALSE),)</f>
        <v>0</v>
      </c>
      <c r="L424" s="1">
        <f ca="1">IFERROR(VLOOKUP($H424, $B417:$F428, 4, FALSE),)</f>
        <v>0</v>
      </c>
      <c r="M424" s="1">
        <f ca="1">IFERROR(VLOOKUP($H424, $B417:$F428, 5, FALSE),)</f>
        <v>0</v>
      </c>
    </row>
    <row r="425" spans="1:14" ht="12.75" x14ac:dyDescent="0.2">
      <c r="A425" s="39" t="str">
        <f ca="1">IFERROR(__xludf.DUMMYFUNCTION("query('5 Wenlock'!A:G, ""select G,B,C,D,E,F where G contains '"" &amp; A415 &amp; ""'"", 0)"),"U15B 800m")</f>
        <v>U15B 800m</v>
      </c>
      <c r="B425" s="1">
        <f ca="1">IFERROR(__xludf.DUMMYFUNCTION("""COMPUTED_VALUE"""),5)</f>
        <v>5</v>
      </c>
      <c r="C425" s="1"/>
      <c r="D425" s="1" t="str">
        <f ca="1">IFERROR(__xludf.DUMMYFUNCTION("""COMPUTED_VALUE"""),"U15")</f>
        <v>U15</v>
      </c>
      <c r="E425" s="1" t="str">
        <f ca="1">IFERROR(__xludf.DUMMYFUNCTION("""COMPUTED_VALUE"""),"B")</f>
        <v>B</v>
      </c>
      <c r="F425" s="1" t="str">
        <f ca="1">IFERROR(__xludf.DUMMYFUNCTION("""COMPUTED_VALUE"""),"Wenlock Olympians")</f>
        <v>Wenlock Olympians</v>
      </c>
      <c r="G425" s="1">
        <v>9</v>
      </c>
      <c r="I425" s="2">
        <f ca="1">IFERROR(VLOOKUP($H425, $B417:$F428, 2, FALSE),)</f>
        <v>0</v>
      </c>
      <c r="J425" s="25"/>
      <c r="K425" s="1">
        <f ca="1">IFERROR(VLOOKUP($H425, $B417:$F428, 3, FALSE),)</f>
        <v>0</v>
      </c>
      <c r="L425" s="1">
        <f ca="1">IFERROR(VLOOKUP($H425, $B417:$F428, 4, FALSE),)</f>
        <v>0</v>
      </c>
      <c r="M425" s="1">
        <f ca="1">IFERROR(VLOOKUP($H425, $B417:$F428, 5, FALSE),)</f>
        <v>0</v>
      </c>
    </row>
    <row r="426" spans="1:14" ht="12.75" x14ac:dyDescent="0.2">
      <c r="A426" s="33" t="str">
        <f ca="1">IFERROR(__xludf.DUMMYFUNCTION("""COMPUTED_VALUE"""),"U15B 800m")</f>
        <v>U15B 800m</v>
      </c>
      <c r="B426" s="1">
        <f ca="1">IFERROR(__xludf.DUMMYFUNCTION("""COMPUTED_VALUE"""),55)</f>
        <v>55</v>
      </c>
      <c r="C426" s="1"/>
      <c r="D426" s="1" t="str">
        <f ca="1">IFERROR(__xludf.DUMMYFUNCTION("""COMPUTED_VALUE"""),"U15")</f>
        <v>U15</v>
      </c>
      <c r="E426" s="1" t="str">
        <f ca="1">IFERROR(__xludf.DUMMYFUNCTION("""COMPUTED_VALUE"""),"B")</f>
        <v>B</v>
      </c>
      <c r="F426" s="1" t="str">
        <f ca="1">IFERROR(__xludf.DUMMYFUNCTION("""COMPUTED_VALUE"""),"Wenlock Olympians")</f>
        <v>Wenlock Olympians</v>
      </c>
      <c r="G426" s="1">
        <v>10</v>
      </c>
      <c r="I426" s="2">
        <f ca="1">IFERROR(VLOOKUP($H426, $B417:$F428, 2, FALSE),)</f>
        <v>0</v>
      </c>
      <c r="J426" s="25"/>
      <c r="K426" s="1">
        <f ca="1">IFERROR(VLOOKUP($H426, $B417:$F428, 3, FALSE),)</f>
        <v>0</v>
      </c>
      <c r="L426" s="1">
        <f ca="1">IFERROR(VLOOKUP($H426, $B417:$F428, 4, FALSE),)</f>
        <v>0</v>
      </c>
      <c r="M426" s="1">
        <f ca="1">IFERROR(VLOOKUP($H426, $B417:$F428, 5, FALSE),)</f>
        <v>0</v>
      </c>
    </row>
    <row r="427" spans="1:14" ht="12.75" x14ac:dyDescent="0.2">
      <c r="A427" s="39" t="str">
        <f ca="1">IFERROR(__xludf.DUMMYFUNCTION("query('6 Maldwyn'!A:G, ""select G,B,C,D,E,F where G contains '"" &amp; A415 &amp; ""'"", 0)"),"U15B 800m")</f>
        <v>U15B 800m</v>
      </c>
      <c r="B427" s="1">
        <f ca="1">IFERROR(__xludf.DUMMYFUNCTION("""COMPUTED_VALUE"""),6)</f>
        <v>6</v>
      </c>
      <c r="C427" s="1"/>
      <c r="D427" s="1" t="str">
        <f ca="1">IFERROR(__xludf.DUMMYFUNCTION("""COMPUTED_VALUE"""),"U15")</f>
        <v>U15</v>
      </c>
      <c r="E427" s="1" t="str">
        <f ca="1">IFERROR(__xludf.DUMMYFUNCTION("""COMPUTED_VALUE"""),"B")</f>
        <v>B</v>
      </c>
      <c r="F427" s="1" t="str">
        <f ca="1">IFERROR(__xludf.DUMMYFUNCTION("""COMPUTED_VALUE"""),"Maldwyn Harriers")</f>
        <v>Maldwyn Harriers</v>
      </c>
      <c r="G427" s="1">
        <v>11</v>
      </c>
      <c r="I427" s="2">
        <f ca="1">IFERROR(VLOOKUP($H427, $B417:$F428, 2, FALSE),)</f>
        <v>0</v>
      </c>
      <c r="J427" s="25"/>
      <c r="K427" s="1">
        <f ca="1">IFERROR(VLOOKUP($H427, $B417:$F428, 3, FALSE),)</f>
        <v>0</v>
      </c>
      <c r="L427" s="1">
        <f ca="1">IFERROR(VLOOKUP($H427, $B417:$F428, 4, FALSE),)</f>
        <v>0</v>
      </c>
      <c r="M427" s="1">
        <f ca="1">IFERROR(VLOOKUP($H427, $B417:$F428, 5, FALSE),)</f>
        <v>0</v>
      </c>
    </row>
    <row r="428" spans="1:14" ht="12.75" x14ac:dyDescent="0.2">
      <c r="A428" s="33" t="str">
        <f ca="1">IFERROR(__xludf.DUMMYFUNCTION("""COMPUTED_VALUE"""),"U15B 800m")</f>
        <v>U15B 800m</v>
      </c>
      <c r="B428" s="1">
        <f ca="1">IFERROR(__xludf.DUMMYFUNCTION("""COMPUTED_VALUE"""),66)</f>
        <v>66</v>
      </c>
      <c r="C428" s="1"/>
      <c r="D428" s="1" t="str">
        <f ca="1">IFERROR(__xludf.DUMMYFUNCTION("""COMPUTED_VALUE"""),"U15")</f>
        <v>U15</v>
      </c>
      <c r="E428" s="1" t="str">
        <f ca="1">IFERROR(__xludf.DUMMYFUNCTION("""COMPUTED_VALUE"""),"B")</f>
        <v>B</v>
      </c>
      <c r="F428" s="1" t="str">
        <f ca="1">IFERROR(__xludf.DUMMYFUNCTION("""COMPUTED_VALUE"""),"Maldwyn Harriers")</f>
        <v>Maldwyn Harriers</v>
      </c>
      <c r="G428" s="1">
        <v>12</v>
      </c>
      <c r="I428" s="2">
        <f ca="1">IFERROR(VLOOKUP($H428, $B417:$F428, 2, FALSE),)</f>
        <v>0</v>
      </c>
      <c r="J428" s="25"/>
      <c r="K428" s="1">
        <f ca="1">IFERROR(VLOOKUP($H428, $B417:$F428, 3, FALSE),)</f>
        <v>0</v>
      </c>
      <c r="L428" s="1">
        <f ca="1">IFERROR(VLOOKUP($H428, $B417:$F428, 4, FALSE),)</f>
        <v>0</v>
      </c>
      <c r="M428" s="1">
        <f ca="1">IFERROR(VLOOKUP($H428, $B417:$F428, 5, FALSE),)</f>
        <v>0</v>
      </c>
    </row>
    <row r="429" spans="1:14" ht="12.75" x14ac:dyDescent="0.2">
      <c r="A429" s="33"/>
      <c r="B429" s="32"/>
      <c r="C429" s="32"/>
      <c r="D429" s="32"/>
      <c r="E429" s="32"/>
      <c r="F429" s="32"/>
      <c r="G429" s="32"/>
      <c r="H429" s="33"/>
      <c r="I429" s="34"/>
      <c r="J429" s="35"/>
      <c r="K429" s="33"/>
      <c r="L429" s="33"/>
      <c r="M429" s="33"/>
      <c r="N429" s="33"/>
    </row>
    <row r="430" spans="1:14" ht="12.75" x14ac:dyDescent="0.2">
      <c r="A430" s="2" t="e">
        <f>Results!#REF!</f>
        <v>#REF!</v>
      </c>
      <c r="B430" s="2"/>
      <c r="C430" s="2"/>
      <c r="D430" s="2"/>
      <c r="E430" s="2"/>
      <c r="F430" s="2"/>
      <c r="G430" s="2" t="e">
        <f>A430</f>
        <v>#REF!</v>
      </c>
      <c r="H430" s="2" t="s">
        <v>233</v>
      </c>
      <c r="I430" s="2" t="s">
        <v>242</v>
      </c>
      <c r="J430" s="2" t="e">
        <f>#REF!</f>
        <v>#REF!</v>
      </c>
      <c r="K430" s="2"/>
      <c r="L430" s="2"/>
      <c r="M430" s="2" t="e">
        <f>G430</f>
        <v>#REF!</v>
      </c>
      <c r="N430" s="2"/>
    </row>
    <row r="431" spans="1:14" ht="17.25" x14ac:dyDescent="0.4">
      <c r="A431" s="38" t="str">
        <f ca="1">IFERROR(__xludf.DUMMYFUNCTION("query('1 Wrekin'!A:G, ""select G,B,C,D,E,F where G contains '"" &amp; A430 &amp; ""'"", 1)"),"")</f>
        <v/>
      </c>
      <c r="B431" s="2" t="str">
        <f ca="1">IFERROR(__xludf.DUMMYFUNCTION("""COMPUTED_VALUE"""),"Number")</f>
        <v>Number</v>
      </c>
      <c r="C431" s="2" t="str">
        <f ca="1">IFERROR(__xludf.DUMMYFUNCTION("""COMPUTED_VALUE"""),"Full Name")</f>
        <v>Full Name</v>
      </c>
      <c r="D431" s="2" t="str">
        <f ca="1">IFERROR(__xludf.DUMMYFUNCTION("""COMPUTED_VALUE"""),"Age Group")</f>
        <v>Age Group</v>
      </c>
      <c r="E431" s="2" t="str">
        <f ca="1">IFERROR(__xludf.DUMMYFUNCTION("""COMPUTED_VALUE"""),"Gender")</f>
        <v>Gender</v>
      </c>
      <c r="F431" s="2" t="str">
        <f ca="1">IFERROR(__xludf.DUMMYFUNCTION("""COMPUTED_VALUE"""),"Club")</f>
        <v>Club</v>
      </c>
      <c r="G431" s="2" t="s">
        <v>243</v>
      </c>
      <c r="H431" s="2" t="s">
        <v>41</v>
      </c>
      <c r="I431" s="2" t="s">
        <v>231</v>
      </c>
      <c r="J431" s="25" t="s">
        <v>244</v>
      </c>
      <c r="K431" s="2" t="s">
        <v>232</v>
      </c>
      <c r="L431" s="2" t="s">
        <v>44</v>
      </c>
      <c r="M431" s="2" t="s">
        <v>45</v>
      </c>
      <c r="N431" s="2" t="s">
        <v>234</v>
      </c>
    </row>
    <row r="432" spans="1:14" ht="12.75" x14ac:dyDescent="0.2">
      <c r="A432" s="33" t="str">
        <f ca="1">IFERROR(__xludf.DUMMYFUNCTION("""COMPUTED_VALUE"""),"U17W 800m")</f>
        <v>U17W 800m</v>
      </c>
      <c r="B432" s="1">
        <f ca="1">IFERROR(__xludf.DUMMYFUNCTION("""COMPUTED_VALUE"""),1)</f>
        <v>1</v>
      </c>
      <c r="C432" s="1" t="str">
        <f ca="1">IFERROR(__xludf.DUMMYFUNCTION("""COMPUTED_VALUE"""),"Amelia Edge")</f>
        <v>Amelia Edge</v>
      </c>
      <c r="D432" s="1" t="str">
        <f ca="1">IFERROR(__xludf.DUMMYFUNCTION("""COMPUTED_VALUE"""),"U17")</f>
        <v>U17</v>
      </c>
      <c r="E432" s="1" t="str">
        <f ca="1">IFERROR(__xludf.DUMMYFUNCTION("""COMPUTED_VALUE"""),"W")</f>
        <v>W</v>
      </c>
      <c r="F432" s="1" t="str">
        <f ca="1">IFERROR(__xludf.DUMMYFUNCTION("""COMPUTED_VALUE"""),"Wrekin Harriers")</f>
        <v>Wrekin Harriers</v>
      </c>
      <c r="G432" s="1">
        <v>1</v>
      </c>
      <c r="I432" s="2">
        <f ca="1">IFERROR(VLOOKUP($H432, $B432:$F443, 2, FALSE),)</f>
        <v>0</v>
      </c>
      <c r="J432" s="25"/>
      <c r="K432" s="1">
        <f ca="1">IFERROR(VLOOKUP($H432, $B432:$F443, 3, FALSE),)</f>
        <v>0</v>
      </c>
      <c r="L432" s="1">
        <f ca="1">IFERROR(VLOOKUP($H432, $B432:$F443, 4, FALSE),)</f>
        <v>0</v>
      </c>
      <c r="M432" s="1">
        <f ca="1">IFERROR(VLOOKUP($H432, $B432:$F443, 5, FALSE),)</f>
        <v>0</v>
      </c>
    </row>
    <row r="433" spans="1:14" ht="12.75" x14ac:dyDescent="0.2">
      <c r="A433" s="33" t="str">
        <f ca="1">IFERROR(__xludf.DUMMYFUNCTION("""COMPUTED_VALUE"""),"U17W 800m")</f>
        <v>U17W 800m</v>
      </c>
      <c r="B433" s="1">
        <f ca="1">IFERROR(__xludf.DUMMYFUNCTION("""COMPUTED_VALUE"""),11)</f>
        <v>11</v>
      </c>
      <c r="C433" s="1"/>
      <c r="D433" s="1" t="str">
        <f ca="1">IFERROR(__xludf.DUMMYFUNCTION("""COMPUTED_VALUE"""),"U17")</f>
        <v>U17</v>
      </c>
      <c r="E433" s="1" t="str">
        <f ca="1">IFERROR(__xludf.DUMMYFUNCTION("""COMPUTED_VALUE"""),"W")</f>
        <v>W</v>
      </c>
      <c r="F433" s="1" t="str">
        <f ca="1">IFERROR(__xludf.DUMMYFUNCTION("""COMPUTED_VALUE"""),"Wrekin Harriers")</f>
        <v>Wrekin Harriers</v>
      </c>
      <c r="G433" s="1">
        <v>2</v>
      </c>
      <c r="I433" s="2">
        <f ca="1">IFERROR(VLOOKUP($H433, $B432:$F443, 2, FALSE),)</f>
        <v>0</v>
      </c>
      <c r="J433" s="25"/>
      <c r="K433" s="1">
        <f ca="1">IFERROR(VLOOKUP($H433, $B432:$F443, 3, FALSE),)</f>
        <v>0</v>
      </c>
      <c r="L433" s="1">
        <f ca="1">IFERROR(VLOOKUP($H433, $B432:$F443, 4, FALSE),)</f>
        <v>0</v>
      </c>
      <c r="M433" s="1">
        <f ca="1">IFERROR(VLOOKUP($H433, $B432:$F443, 5, FALSE),)</f>
        <v>0</v>
      </c>
    </row>
    <row r="434" spans="1:14" ht="12.75" x14ac:dyDescent="0.2">
      <c r="A434" s="39" t="str">
        <f ca="1">IFERROR(__xludf.DUMMYFUNCTION("query('2 Oswestry'!A:G, ""select G,B,C,D,E,F where G contains '"" &amp; A430 &amp; ""'"", 0)"),"U17W 800m")</f>
        <v>U17W 800m</v>
      </c>
      <c r="B434" s="1">
        <f ca="1">IFERROR(__xludf.DUMMYFUNCTION("""COMPUTED_VALUE"""),2)</f>
        <v>2</v>
      </c>
      <c r="C434" s="1" t="str">
        <f ca="1">IFERROR(__xludf.DUMMYFUNCTION("""COMPUTED_VALUE"""),"Kate Hotchkiss")</f>
        <v>Kate Hotchkiss</v>
      </c>
      <c r="D434" s="1" t="str">
        <f ca="1">IFERROR(__xludf.DUMMYFUNCTION("""COMPUTED_VALUE"""),"U17")</f>
        <v>U17</v>
      </c>
      <c r="E434" s="1" t="str">
        <f ca="1">IFERROR(__xludf.DUMMYFUNCTION("""COMPUTED_VALUE"""),"W")</f>
        <v>W</v>
      </c>
      <c r="F434" s="1" t="str">
        <f ca="1">IFERROR(__xludf.DUMMYFUNCTION("""COMPUTED_VALUE"""),"Oswestry Olympians")</f>
        <v>Oswestry Olympians</v>
      </c>
      <c r="G434" s="1">
        <v>3</v>
      </c>
      <c r="I434" s="2">
        <f ca="1">IFERROR(VLOOKUP($H434, $B432:$F443, 2, FALSE),)</f>
        <v>0</v>
      </c>
      <c r="J434" s="25"/>
      <c r="K434" s="1">
        <f ca="1">IFERROR(VLOOKUP($H434, $B432:$F443, 3, FALSE),)</f>
        <v>0</v>
      </c>
      <c r="L434" s="1">
        <f ca="1">IFERROR(VLOOKUP($H434, $B432:$F443, 4, FALSE),)</f>
        <v>0</v>
      </c>
      <c r="M434" s="1">
        <f ca="1">IFERROR(VLOOKUP($H434, $B432:$F443, 5, FALSE),)</f>
        <v>0</v>
      </c>
    </row>
    <row r="435" spans="1:14" ht="12.75" x14ac:dyDescent="0.2">
      <c r="A435" s="33" t="str">
        <f ca="1">IFERROR(__xludf.DUMMYFUNCTION("""COMPUTED_VALUE"""),"U17W 800m")</f>
        <v>U17W 800m</v>
      </c>
      <c r="B435" s="1">
        <f ca="1">IFERROR(__xludf.DUMMYFUNCTION("""COMPUTED_VALUE"""),22)</f>
        <v>22</v>
      </c>
      <c r="C435" s="1"/>
      <c r="D435" s="1" t="str">
        <f ca="1">IFERROR(__xludf.DUMMYFUNCTION("""COMPUTED_VALUE"""),"U17")</f>
        <v>U17</v>
      </c>
      <c r="E435" s="1" t="str">
        <f ca="1">IFERROR(__xludf.DUMMYFUNCTION("""COMPUTED_VALUE"""),"W")</f>
        <v>W</v>
      </c>
      <c r="F435" s="1" t="str">
        <f ca="1">IFERROR(__xludf.DUMMYFUNCTION("""COMPUTED_VALUE"""),"Oswestry Olympians")</f>
        <v>Oswestry Olympians</v>
      </c>
      <c r="G435" s="1">
        <v>4</v>
      </c>
      <c r="I435" s="2">
        <f ca="1">IFERROR(VLOOKUP($H435, $B432:$F443, 2, FALSE),)</f>
        <v>0</v>
      </c>
      <c r="J435" s="25"/>
      <c r="K435" s="1">
        <f ca="1">IFERROR(VLOOKUP($H435, $B432:$F443, 3, FALSE),)</f>
        <v>0</v>
      </c>
      <c r="L435" s="1">
        <f ca="1">IFERROR(VLOOKUP($H435, $B432:$F443, 4, FALSE),)</f>
        <v>0</v>
      </c>
      <c r="M435" s="1">
        <f ca="1">IFERROR(VLOOKUP($H435, $B432:$F443, 5, FALSE),)</f>
        <v>0</v>
      </c>
    </row>
    <row r="436" spans="1:14" ht="12.75" x14ac:dyDescent="0.2">
      <c r="A436" s="39" t="str">
        <f ca="1">IFERROR(__xludf.DUMMYFUNCTION("query('3 Shrewsbury'!A:G, ""select G,B,C,D,E,F where G contains '"" &amp; A430 &amp; ""'"", 0)"),"U17W 800m")</f>
        <v>U17W 800m</v>
      </c>
      <c r="B436" s="1">
        <f ca="1">IFERROR(__xludf.DUMMYFUNCTION("""COMPUTED_VALUE"""),3)</f>
        <v>3</v>
      </c>
      <c r="C436" s="1" t="str">
        <f ca="1">IFERROR(__xludf.DUMMYFUNCTION("""COMPUTED_VALUE"""),"Ellie Williams")</f>
        <v>Ellie Williams</v>
      </c>
      <c r="D436" s="1" t="str">
        <f ca="1">IFERROR(__xludf.DUMMYFUNCTION("""COMPUTED_VALUE"""),"U17")</f>
        <v>U17</v>
      </c>
      <c r="E436" s="1" t="str">
        <f ca="1">IFERROR(__xludf.DUMMYFUNCTION("""COMPUTED_VALUE"""),"W")</f>
        <v>W</v>
      </c>
      <c r="F436" s="1" t="str">
        <f ca="1">IFERROR(__xludf.DUMMYFUNCTION("""COMPUTED_VALUE"""),"Shrewsbury AC")</f>
        <v>Shrewsbury AC</v>
      </c>
      <c r="G436" s="1">
        <v>5</v>
      </c>
      <c r="I436" s="2">
        <f ca="1">IFERROR(VLOOKUP($H436, $B432:$F443, 2, FALSE),)</f>
        <v>0</v>
      </c>
      <c r="J436" s="25"/>
      <c r="K436" s="1">
        <f ca="1">IFERROR(VLOOKUP($H436, $B432:$F443, 3, FALSE),)</f>
        <v>0</v>
      </c>
      <c r="L436" s="1">
        <f ca="1">IFERROR(VLOOKUP($H436, $B432:$F443, 4, FALSE),)</f>
        <v>0</v>
      </c>
      <c r="M436" s="1">
        <f ca="1">IFERROR(VLOOKUP($H436, $B432:$F443, 5, FALSE),)</f>
        <v>0</v>
      </c>
    </row>
    <row r="437" spans="1:14" ht="12.75" x14ac:dyDescent="0.2">
      <c r="A437" s="33" t="str">
        <f ca="1">IFERROR(__xludf.DUMMYFUNCTION("""COMPUTED_VALUE"""),"U17W 800m")</f>
        <v>U17W 800m</v>
      </c>
      <c r="B437" s="1">
        <f ca="1">IFERROR(__xludf.DUMMYFUNCTION("""COMPUTED_VALUE"""),33)</f>
        <v>33</v>
      </c>
      <c r="C437" s="1"/>
      <c r="D437" s="1" t="str">
        <f ca="1">IFERROR(__xludf.DUMMYFUNCTION("""COMPUTED_VALUE"""),"U17")</f>
        <v>U17</v>
      </c>
      <c r="E437" s="1" t="str">
        <f ca="1">IFERROR(__xludf.DUMMYFUNCTION("""COMPUTED_VALUE"""),"W")</f>
        <v>W</v>
      </c>
      <c r="F437" s="1" t="str">
        <f ca="1">IFERROR(__xludf.DUMMYFUNCTION("""COMPUTED_VALUE"""),"Shrewsbury AC")</f>
        <v>Shrewsbury AC</v>
      </c>
      <c r="G437" s="1">
        <v>6</v>
      </c>
      <c r="I437" s="2">
        <f ca="1">IFERROR(VLOOKUP($H437, $B432:$F443, 2, FALSE),)</f>
        <v>0</v>
      </c>
      <c r="J437" s="25"/>
      <c r="K437" s="1">
        <f ca="1">IFERROR(VLOOKUP($H437, $B432:$F443, 3, FALSE),)</f>
        <v>0</v>
      </c>
      <c r="L437" s="1">
        <f ca="1">IFERROR(VLOOKUP($H437, $B432:$F443, 4, FALSE),)</f>
        <v>0</v>
      </c>
      <c r="M437" s="1">
        <f ca="1">IFERROR(VLOOKUP($H437, $B432:$F443, 5, FALSE),)</f>
        <v>0</v>
      </c>
    </row>
    <row r="438" spans="1:14" ht="12.75" x14ac:dyDescent="0.2">
      <c r="A438" s="39" t="str">
        <f ca="1">IFERROR(__xludf.DUMMYFUNCTION("query('4 Telford'!A:G, ""select G,B,C,D,E,F where G contains '"" &amp; A430 &amp; ""'"", 0)"),"U17W 800m")</f>
        <v>U17W 800m</v>
      </c>
      <c r="B438" s="1">
        <f ca="1">IFERROR(__xludf.DUMMYFUNCTION("""COMPUTED_VALUE"""),4)</f>
        <v>4</v>
      </c>
      <c r="C438" s="1" t="str">
        <f ca="1">IFERROR(__xludf.DUMMYFUNCTION("""COMPUTED_VALUE"""),"Zoe Asquith")</f>
        <v>Zoe Asquith</v>
      </c>
      <c r="D438" s="1" t="str">
        <f ca="1">IFERROR(__xludf.DUMMYFUNCTION("""COMPUTED_VALUE"""),"U17")</f>
        <v>U17</v>
      </c>
      <c r="E438" s="1" t="str">
        <f ca="1">IFERROR(__xludf.DUMMYFUNCTION("""COMPUTED_VALUE"""),"W")</f>
        <v>W</v>
      </c>
      <c r="F438" s="1" t="str">
        <f ca="1">IFERROR(__xludf.DUMMYFUNCTION("""COMPUTED_VALUE"""),"Telford AC")</f>
        <v>Telford AC</v>
      </c>
      <c r="G438" s="1">
        <v>7</v>
      </c>
      <c r="I438" s="2">
        <f ca="1">IFERROR(VLOOKUP($H438, $B432:$F443, 2, FALSE),)</f>
        <v>0</v>
      </c>
      <c r="J438" s="25"/>
      <c r="K438" s="1">
        <f ca="1">IFERROR(VLOOKUP($H438, $B432:$F443, 3, FALSE),)</f>
        <v>0</v>
      </c>
      <c r="L438" s="1">
        <f ca="1">IFERROR(VLOOKUP($H438, $B432:$F443, 4, FALSE),)</f>
        <v>0</v>
      </c>
      <c r="M438" s="1">
        <f ca="1">IFERROR(VLOOKUP($H438, $B432:$F443, 5, FALSE),)</f>
        <v>0</v>
      </c>
    </row>
    <row r="439" spans="1:14" ht="12.75" x14ac:dyDescent="0.2">
      <c r="A439" s="33" t="str">
        <f ca="1">IFERROR(__xludf.DUMMYFUNCTION("""COMPUTED_VALUE"""),"U17W 800m")</f>
        <v>U17W 800m</v>
      </c>
      <c r="B439" s="1">
        <f ca="1">IFERROR(__xludf.DUMMYFUNCTION("""COMPUTED_VALUE"""),44)</f>
        <v>44</v>
      </c>
      <c r="C439" s="1" t="str">
        <f ca="1">IFERROR(__xludf.DUMMYFUNCTION("""COMPUTED_VALUE"""),"Aimee Jarrett")</f>
        <v>Aimee Jarrett</v>
      </c>
      <c r="D439" s="1" t="str">
        <f ca="1">IFERROR(__xludf.DUMMYFUNCTION("""COMPUTED_VALUE"""),"U17")</f>
        <v>U17</v>
      </c>
      <c r="E439" s="1" t="str">
        <f ca="1">IFERROR(__xludf.DUMMYFUNCTION("""COMPUTED_VALUE"""),"W")</f>
        <v>W</v>
      </c>
      <c r="F439" s="1" t="str">
        <f ca="1">IFERROR(__xludf.DUMMYFUNCTION("""COMPUTED_VALUE"""),"Telford AC")</f>
        <v>Telford AC</v>
      </c>
      <c r="G439" s="1">
        <v>8</v>
      </c>
      <c r="I439" s="2">
        <f ca="1">IFERROR(VLOOKUP($H439, $B432:$F443, 2, FALSE),)</f>
        <v>0</v>
      </c>
      <c r="J439" s="25"/>
      <c r="K439" s="1">
        <f ca="1">IFERROR(VLOOKUP($H439, $B432:$F443, 3, FALSE),)</f>
        <v>0</v>
      </c>
      <c r="L439" s="1">
        <f ca="1">IFERROR(VLOOKUP($H439, $B432:$F443, 4, FALSE),)</f>
        <v>0</v>
      </c>
      <c r="M439" s="1">
        <f ca="1">IFERROR(VLOOKUP($H439, $B432:$F443, 5, FALSE),)</f>
        <v>0</v>
      </c>
    </row>
    <row r="440" spans="1:14" ht="12.75" x14ac:dyDescent="0.2">
      <c r="A440" s="39" t="str">
        <f ca="1">IFERROR(__xludf.DUMMYFUNCTION("query('5 Wenlock'!A:G, ""select G,B,C,D,E,F where G contains '"" &amp; A430 &amp; ""'"", 0)"),"U17W 800m")</f>
        <v>U17W 800m</v>
      </c>
      <c r="B440" s="1">
        <f ca="1">IFERROR(__xludf.DUMMYFUNCTION("""COMPUTED_VALUE"""),5)</f>
        <v>5</v>
      </c>
      <c r="C440" s="1" t="str">
        <f ca="1">IFERROR(__xludf.DUMMYFUNCTION("""COMPUTED_VALUE"""),"Lucy Ockenden")</f>
        <v>Lucy Ockenden</v>
      </c>
      <c r="D440" s="1" t="str">
        <f ca="1">IFERROR(__xludf.DUMMYFUNCTION("""COMPUTED_VALUE"""),"U17")</f>
        <v>U17</v>
      </c>
      <c r="E440" s="1" t="str">
        <f ca="1">IFERROR(__xludf.DUMMYFUNCTION("""COMPUTED_VALUE"""),"W")</f>
        <v>W</v>
      </c>
      <c r="F440" s="1" t="str">
        <f ca="1">IFERROR(__xludf.DUMMYFUNCTION("""COMPUTED_VALUE"""),"Wenlock Olympians")</f>
        <v>Wenlock Olympians</v>
      </c>
      <c r="G440" s="1">
        <v>9</v>
      </c>
      <c r="I440" s="2">
        <f ca="1">IFERROR(VLOOKUP($H440, $B432:$F443, 2, FALSE),)</f>
        <v>0</v>
      </c>
      <c r="J440" s="25"/>
      <c r="K440" s="1">
        <f ca="1">IFERROR(VLOOKUP($H440, $B432:$F443, 3, FALSE),)</f>
        <v>0</v>
      </c>
      <c r="L440" s="1">
        <f ca="1">IFERROR(VLOOKUP($H440, $B432:$F443, 4, FALSE),)</f>
        <v>0</v>
      </c>
      <c r="M440" s="1">
        <f ca="1">IFERROR(VLOOKUP($H440, $B432:$F443, 5, FALSE),)</f>
        <v>0</v>
      </c>
    </row>
    <row r="441" spans="1:14" ht="12.75" x14ac:dyDescent="0.2">
      <c r="A441" s="33" t="str">
        <f ca="1">IFERROR(__xludf.DUMMYFUNCTION("""COMPUTED_VALUE"""),"U17W 800m")</f>
        <v>U17W 800m</v>
      </c>
      <c r="B441" s="1">
        <f ca="1">IFERROR(__xludf.DUMMYFUNCTION("""COMPUTED_VALUE"""),55)</f>
        <v>55</v>
      </c>
      <c r="C441" s="1"/>
      <c r="D441" s="1" t="str">
        <f ca="1">IFERROR(__xludf.DUMMYFUNCTION("""COMPUTED_VALUE"""),"U17")</f>
        <v>U17</v>
      </c>
      <c r="E441" s="1" t="str">
        <f ca="1">IFERROR(__xludf.DUMMYFUNCTION("""COMPUTED_VALUE"""),"W")</f>
        <v>W</v>
      </c>
      <c r="F441" s="1" t="str">
        <f ca="1">IFERROR(__xludf.DUMMYFUNCTION("""COMPUTED_VALUE"""),"Wenlock Olympians")</f>
        <v>Wenlock Olympians</v>
      </c>
      <c r="G441" s="1">
        <v>10</v>
      </c>
      <c r="I441" s="2">
        <f ca="1">IFERROR(VLOOKUP($H441, $B432:$F443, 2, FALSE),)</f>
        <v>0</v>
      </c>
      <c r="J441" s="25"/>
      <c r="K441" s="1">
        <f ca="1">IFERROR(VLOOKUP($H441, $B432:$F443, 3, FALSE),)</f>
        <v>0</v>
      </c>
      <c r="L441" s="1">
        <f ca="1">IFERROR(VLOOKUP($H441, $B432:$F443, 4, FALSE),)</f>
        <v>0</v>
      </c>
      <c r="M441" s="1">
        <f ca="1">IFERROR(VLOOKUP($H441, $B432:$F443, 5, FALSE),)</f>
        <v>0</v>
      </c>
    </row>
    <row r="442" spans="1:14" ht="12.75" x14ac:dyDescent="0.2">
      <c r="A442" s="39" t="str">
        <f ca="1">IFERROR(__xludf.DUMMYFUNCTION("query('6 Maldwyn'!A:G, ""select G,B,C,D,E,F where G contains '"" &amp; A430 &amp; ""'"", 0)"),"U17W 800m")</f>
        <v>U17W 800m</v>
      </c>
      <c r="B442" s="1">
        <f ca="1">IFERROR(__xludf.DUMMYFUNCTION("""COMPUTED_VALUE"""),6)</f>
        <v>6</v>
      </c>
      <c r="C442" s="1"/>
      <c r="D442" s="1" t="str">
        <f ca="1">IFERROR(__xludf.DUMMYFUNCTION("""COMPUTED_VALUE"""),"U17")</f>
        <v>U17</v>
      </c>
      <c r="E442" s="1" t="str">
        <f ca="1">IFERROR(__xludf.DUMMYFUNCTION("""COMPUTED_VALUE"""),"W")</f>
        <v>W</v>
      </c>
      <c r="F442" s="1" t="str">
        <f ca="1">IFERROR(__xludf.DUMMYFUNCTION("""COMPUTED_VALUE"""),"Maldwyn Harriers")</f>
        <v>Maldwyn Harriers</v>
      </c>
      <c r="G442" s="1">
        <v>11</v>
      </c>
      <c r="I442" s="2">
        <f ca="1">IFERROR(VLOOKUP($H442, $B432:$F443, 2, FALSE),)</f>
        <v>0</v>
      </c>
      <c r="J442" s="25"/>
      <c r="K442" s="1">
        <f ca="1">IFERROR(VLOOKUP($H442, $B432:$F443, 3, FALSE),)</f>
        <v>0</v>
      </c>
      <c r="L442" s="1">
        <f ca="1">IFERROR(VLOOKUP($H442, $B432:$F443, 4, FALSE),)</f>
        <v>0</v>
      </c>
      <c r="M442" s="1">
        <f ca="1">IFERROR(VLOOKUP($H442, $B432:$F443, 5, FALSE),)</f>
        <v>0</v>
      </c>
    </row>
    <row r="443" spans="1:14" ht="12.75" x14ac:dyDescent="0.2">
      <c r="A443" s="33" t="str">
        <f ca="1">IFERROR(__xludf.DUMMYFUNCTION("""COMPUTED_VALUE"""),"U17W 800m")</f>
        <v>U17W 800m</v>
      </c>
      <c r="B443" s="1">
        <f ca="1">IFERROR(__xludf.DUMMYFUNCTION("""COMPUTED_VALUE"""),66)</f>
        <v>66</v>
      </c>
      <c r="C443" s="1"/>
      <c r="D443" s="1" t="str">
        <f ca="1">IFERROR(__xludf.DUMMYFUNCTION("""COMPUTED_VALUE"""),"U17")</f>
        <v>U17</v>
      </c>
      <c r="E443" s="1" t="str">
        <f ca="1">IFERROR(__xludf.DUMMYFUNCTION("""COMPUTED_VALUE"""),"W")</f>
        <v>W</v>
      </c>
      <c r="F443" s="1" t="str">
        <f ca="1">IFERROR(__xludf.DUMMYFUNCTION("""COMPUTED_VALUE"""),"Maldwyn Harriers")</f>
        <v>Maldwyn Harriers</v>
      </c>
      <c r="G443" s="1">
        <v>12</v>
      </c>
      <c r="I443" s="2">
        <f ca="1">IFERROR(VLOOKUP($H443, $B432:$F443, 2, FALSE),)</f>
        <v>0</v>
      </c>
      <c r="J443" s="25"/>
      <c r="K443" s="1">
        <f ca="1">IFERROR(VLOOKUP($H443, $B432:$F443, 3, FALSE),)</f>
        <v>0</v>
      </c>
      <c r="L443" s="1">
        <f ca="1">IFERROR(VLOOKUP($H443, $B432:$F443, 4, FALSE),)</f>
        <v>0</v>
      </c>
      <c r="M443" s="1">
        <f ca="1">IFERROR(VLOOKUP($H443, $B432:$F443, 5, FALSE),)</f>
        <v>0</v>
      </c>
    </row>
    <row r="444" spans="1:14" ht="12.75" x14ac:dyDescent="0.2">
      <c r="A444" s="33"/>
      <c r="I444" s="2"/>
      <c r="J444" s="25"/>
    </row>
    <row r="445" spans="1:14" ht="12.75" x14ac:dyDescent="0.2">
      <c r="A445" s="2" t="e">
        <f>Results!#REF!</f>
        <v>#REF!</v>
      </c>
      <c r="B445" s="2"/>
      <c r="C445" s="2"/>
      <c r="D445" s="2"/>
      <c r="E445" s="2"/>
      <c r="F445" s="2"/>
      <c r="G445" s="2" t="e">
        <f>A445</f>
        <v>#REF!</v>
      </c>
      <c r="H445" s="2" t="s">
        <v>233</v>
      </c>
      <c r="I445" s="2" t="s">
        <v>242</v>
      </c>
      <c r="J445" s="2" t="e">
        <f>#REF!</f>
        <v>#REF!</v>
      </c>
      <c r="K445" s="2"/>
      <c r="L445" s="2"/>
      <c r="M445" s="2" t="e">
        <f>G445</f>
        <v>#REF!</v>
      </c>
      <c r="N445" s="2"/>
    </row>
    <row r="446" spans="1:14" ht="17.25" x14ac:dyDescent="0.4">
      <c r="A446" s="38" t="str">
        <f ca="1">IFERROR(__xludf.DUMMYFUNCTION("query('1 Wrekin'!A:G, ""select G,B,C,D,E,F where G contains '"" &amp; A445 &amp; ""'"", 1)"),"")</f>
        <v/>
      </c>
      <c r="B446" s="2" t="str">
        <f ca="1">IFERROR(__xludf.DUMMYFUNCTION("""COMPUTED_VALUE"""),"Number")</f>
        <v>Number</v>
      </c>
      <c r="C446" s="2" t="str">
        <f ca="1">IFERROR(__xludf.DUMMYFUNCTION("""COMPUTED_VALUE"""),"Full Name")</f>
        <v>Full Name</v>
      </c>
      <c r="D446" s="2" t="str">
        <f ca="1">IFERROR(__xludf.DUMMYFUNCTION("""COMPUTED_VALUE"""),"Age Group")</f>
        <v>Age Group</v>
      </c>
      <c r="E446" s="2" t="str">
        <f ca="1">IFERROR(__xludf.DUMMYFUNCTION("""COMPUTED_VALUE"""),"Gender")</f>
        <v>Gender</v>
      </c>
      <c r="F446" s="2" t="str">
        <f ca="1">IFERROR(__xludf.DUMMYFUNCTION("""COMPUTED_VALUE"""),"Club")</f>
        <v>Club</v>
      </c>
      <c r="G446" s="2" t="s">
        <v>243</v>
      </c>
      <c r="H446" s="2" t="s">
        <v>41</v>
      </c>
      <c r="I446" s="2" t="s">
        <v>231</v>
      </c>
      <c r="J446" s="25" t="s">
        <v>244</v>
      </c>
      <c r="K446" s="2" t="s">
        <v>232</v>
      </c>
      <c r="L446" s="2" t="s">
        <v>44</v>
      </c>
      <c r="M446" s="2" t="s">
        <v>45</v>
      </c>
      <c r="N446" s="2" t="s">
        <v>234</v>
      </c>
    </row>
    <row r="447" spans="1:14" ht="12.75" x14ac:dyDescent="0.2">
      <c r="A447" s="33" t="str">
        <f ca="1">IFERROR(__xludf.DUMMYFUNCTION("""COMPUTED_VALUE"""),"U17M 800m")</f>
        <v>U17M 800m</v>
      </c>
      <c r="B447" s="1">
        <f ca="1">IFERROR(__xludf.DUMMYFUNCTION("""COMPUTED_VALUE"""),1)</f>
        <v>1</v>
      </c>
      <c r="C447" s="1"/>
      <c r="D447" s="1" t="str">
        <f ca="1">IFERROR(__xludf.DUMMYFUNCTION("""COMPUTED_VALUE"""),"U17")</f>
        <v>U17</v>
      </c>
      <c r="E447" s="1" t="str">
        <f ca="1">IFERROR(__xludf.DUMMYFUNCTION("""COMPUTED_VALUE"""),"M")</f>
        <v>M</v>
      </c>
      <c r="F447" s="1" t="str">
        <f ca="1">IFERROR(__xludf.DUMMYFUNCTION("""COMPUTED_VALUE"""),"Wrekin Harriers")</f>
        <v>Wrekin Harriers</v>
      </c>
      <c r="G447" s="1">
        <v>1</v>
      </c>
      <c r="I447" s="2">
        <f ca="1">IFERROR(VLOOKUP($H447, $B447:$F458, 2, FALSE),)</f>
        <v>0</v>
      </c>
      <c r="J447" s="25"/>
      <c r="K447" s="1">
        <f ca="1">IFERROR(VLOOKUP($H447, $B447:$F458, 3, FALSE),)</f>
        <v>0</v>
      </c>
      <c r="L447" s="1">
        <f ca="1">IFERROR(VLOOKUP($H447, $B447:$F458, 4, FALSE),)</f>
        <v>0</v>
      </c>
      <c r="M447" s="1">
        <f ca="1">IFERROR(VLOOKUP($H447, $B447:$F458, 5, FALSE),)</f>
        <v>0</v>
      </c>
    </row>
    <row r="448" spans="1:14" ht="12.75" x14ac:dyDescent="0.2">
      <c r="A448" s="33" t="str">
        <f ca="1">IFERROR(__xludf.DUMMYFUNCTION("""COMPUTED_VALUE"""),"U17M 800m")</f>
        <v>U17M 800m</v>
      </c>
      <c r="B448" s="1">
        <f ca="1">IFERROR(__xludf.DUMMYFUNCTION("""COMPUTED_VALUE"""),11)</f>
        <v>11</v>
      </c>
      <c r="C448" s="1"/>
      <c r="D448" s="1" t="str">
        <f ca="1">IFERROR(__xludf.DUMMYFUNCTION("""COMPUTED_VALUE"""),"U17")</f>
        <v>U17</v>
      </c>
      <c r="E448" s="1" t="str">
        <f ca="1">IFERROR(__xludf.DUMMYFUNCTION("""COMPUTED_VALUE"""),"M")</f>
        <v>M</v>
      </c>
      <c r="F448" s="1" t="str">
        <f ca="1">IFERROR(__xludf.DUMMYFUNCTION("""COMPUTED_VALUE"""),"Wrekin Harriers")</f>
        <v>Wrekin Harriers</v>
      </c>
      <c r="G448" s="1">
        <v>2</v>
      </c>
      <c r="I448" s="2">
        <f ca="1">IFERROR(VLOOKUP($H448, $B447:$F458, 2, FALSE),)</f>
        <v>0</v>
      </c>
      <c r="J448" s="25"/>
      <c r="K448" s="1">
        <f ca="1">IFERROR(VLOOKUP($H448, $B447:$F458, 3, FALSE),)</f>
        <v>0</v>
      </c>
      <c r="L448" s="1">
        <f ca="1">IFERROR(VLOOKUP($H448, $B447:$F458, 4, FALSE),)</f>
        <v>0</v>
      </c>
      <c r="M448" s="1">
        <f ca="1">IFERROR(VLOOKUP($H448, $B447:$F458, 5, FALSE),)</f>
        <v>0</v>
      </c>
    </row>
    <row r="449" spans="1:14" ht="12.75" x14ac:dyDescent="0.2">
      <c r="A449" s="39" t="str">
        <f ca="1">IFERROR(__xludf.DUMMYFUNCTION("query('2 Oswestry'!A:G, ""select G,B,C,D,E,F where G contains '"" &amp; A445 &amp; ""'"", 0)"),"U17M 800m")</f>
        <v>U17M 800m</v>
      </c>
      <c r="B449" s="1">
        <f ca="1">IFERROR(__xludf.DUMMYFUNCTION("""COMPUTED_VALUE"""),2)</f>
        <v>2</v>
      </c>
      <c r="C449" s="1"/>
      <c r="D449" s="1" t="str">
        <f ca="1">IFERROR(__xludf.DUMMYFUNCTION("""COMPUTED_VALUE"""),"U17")</f>
        <v>U17</v>
      </c>
      <c r="E449" s="1" t="str">
        <f ca="1">IFERROR(__xludf.DUMMYFUNCTION("""COMPUTED_VALUE"""),"M")</f>
        <v>M</v>
      </c>
      <c r="F449" s="1" t="str">
        <f ca="1">IFERROR(__xludf.DUMMYFUNCTION("""COMPUTED_VALUE"""),"Oswestry Olympians")</f>
        <v>Oswestry Olympians</v>
      </c>
      <c r="G449" s="1">
        <v>3</v>
      </c>
      <c r="I449" s="2">
        <f ca="1">IFERROR(VLOOKUP($H449, $B447:$F458, 2, FALSE),)</f>
        <v>0</v>
      </c>
      <c r="J449" s="25"/>
      <c r="K449" s="1">
        <f ca="1">IFERROR(VLOOKUP($H449, $B447:$F458, 3, FALSE),)</f>
        <v>0</v>
      </c>
      <c r="L449" s="1">
        <f ca="1">IFERROR(VLOOKUP($H449, $B447:$F458, 4, FALSE),)</f>
        <v>0</v>
      </c>
      <c r="M449" s="1">
        <f ca="1">IFERROR(VLOOKUP($H449, $B447:$F458, 5, FALSE),)</f>
        <v>0</v>
      </c>
    </row>
    <row r="450" spans="1:14" ht="12.75" x14ac:dyDescent="0.2">
      <c r="A450" s="33" t="str">
        <f ca="1">IFERROR(__xludf.DUMMYFUNCTION("""COMPUTED_VALUE"""),"U17M 800m")</f>
        <v>U17M 800m</v>
      </c>
      <c r="B450" s="1">
        <f ca="1">IFERROR(__xludf.DUMMYFUNCTION("""COMPUTED_VALUE"""),22)</f>
        <v>22</v>
      </c>
      <c r="C450" s="1"/>
      <c r="D450" s="1" t="str">
        <f ca="1">IFERROR(__xludf.DUMMYFUNCTION("""COMPUTED_VALUE"""),"U17")</f>
        <v>U17</v>
      </c>
      <c r="E450" s="1" t="str">
        <f ca="1">IFERROR(__xludf.DUMMYFUNCTION("""COMPUTED_VALUE"""),"M")</f>
        <v>M</v>
      </c>
      <c r="F450" s="1" t="str">
        <f ca="1">IFERROR(__xludf.DUMMYFUNCTION("""COMPUTED_VALUE"""),"Oswestry Olympians")</f>
        <v>Oswestry Olympians</v>
      </c>
      <c r="G450" s="1">
        <v>4</v>
      </c>
      <c r="I450" s="2">
        <f ca="1">IFERROR(VLOOKUP($H450, $B447:$F458, 2, FALSE),)</f>
        <v>0</v>
      </c>
      <c r="J450" s="25"/>
      <c r="K450" s="1">
        <f ca="1">IFERROR(VLOOKUP($H450, $B447:$F458, 3, FALSE),)</f>
        <v>0</v>
      </c>
      <c r="L450" s="1">
        <f ca="1">IFERROR(VLOOKUP($H450, $B447:$F458, 4, FALSE),)</f>
        <v>0</v>
      </c>
      <c r="M450" s="1">
        <f ca="1">IFERROR(VLOOKUP($H450, $B447:$F458, 5, FALSE),)</f>
        <v>0</v>
      </c>
    </row>
    <row r="451" spans="1:14" ht="12.75" x14ac:dyDescent="0.2">
      <c r="A451" s="39" t="str">
        <f ca="1">IFERROR(__xludf.DUMMYFUNCTION("query('3 Shrewsbury'!A:G, ""select G,B,C,D,E,F where G contains '"" &amp; A445 &amp; ""'"", 0)"),"U17M 800m")</f>
        <v>U17M 800m</v>
      </c>
      <c r="B451" s="1">
        <f ca="1">IFERROR(__xludf.DUMMYFUNCTION("""COMPUTED_VALUE"""),3)</f>
        <v>3</v>
      </c>
      <c r="C451" s="1" t="str">
        <f ca="1">IFERROR(__xludf.DUMMYFUNCTION("""COMPUTED_VALUE"""),"Joe Flynn")</f>
        <v>Joe Flynn</v>
      </c>
      <c r="D451" s="1" t="str">
        <f ca="1">IFERROR(__xludf.DUMMYFUNCTION("""COMPUTED_VALUE"""),"U17")</f>
        <v>U17</v>
      </c>
      <c r="E451" s="1" t="str">
        <f ca="1">IFERROR(__xludf.DUMMYFUNCTION("""COMPUTED_VALUE"""),"M")</f>
        <v>M</v>
      </c>
      <c r="F451" s="1" t="str">
        <f ca="1">IFERROR(__xludf.DUMMYFUNCTION("""COMPUTED_VALUE"""),"Shrewsbury AC")</f>
        <v>Shrewsbury AC</v>
      </c>
      <c r="G451" s="1">
        <v>5</v>
      </c>
      <c r="I451" s="2">
        <f ca="1">IFERROR(VLOOKUP($H451, $B447:$F458, 2, FALSE),)</f>
        <v>0</v>
      </c>
      <c r="J451" s="25"/>
      <c r="K451" s="1">
        <f ca="1">IFERROR(VLOOKUP($H451, $B447:$F458, 3, FALSE),)</f>
        <v>0</v>
      </c>
      <c r="L451" s="1">
        <f ca="1">IFERROR(VLOOKUP($H451, $B447:$F458, 4, FALSE),)</f>
        <v>0</v>
      </c>
      <c r="M451" s="1">
        <f ca="1">IFERROR(VLOOKUP($H451, $B447:$F458, 5, FALSE),)</f>
        <v>0</v>
      </c>
    </row>
    <row r="452" spans="1:14" ht="12.75" x14ac:dyDescent="0.2">
      <c r="A452" s="33" t="str">
        <f ca="1">IFERROR(__xludf.DUMMYFUNCTION("""COMPUTED_VALUE"""),"U17M 800m")</f>
        <v>U17M 800m</v>
      </c>
      <c r="B452" s="1">
        <f ca="1">IFERROR(__xludf.DUMMYFUNCTION("""COMPUTED_VALUE"""),33)</f>
        <v>33</v>
      </c>
      <c r="C452" s="1"/>
      <c r="D452" s="1" t="str">
        <f ca="1">IFERROR(__xludf.DUMMYFUNCTION("""COMPUTED_VALUE"""),"U17")</f>
        <v>U17</v>
      </c>
      <c r="E452" s="1" t="str">
        <f ca="1">IFERROR(__xludf.DUMMYFUNCTION("""COMPUTED_VALUE"""),"M")</f>
        <v>M</v>
      </c>
      <c r="F452" s="1" t="str">
        <f ca="1">IFERROR(__xludf.DUMMYFUNCTION("""COMPUTED_VALUE"""),"Shrewsbury AC")</f>
        <v>Shrewsbury AC</v>
      </c>
      <c r="G452" s="1">
        <v>6</v>
      </c>
      <c r="I452" s="2">
        <f ca="1">IFERROR(VLOOKUP($H452, $B447:$F458, 2, FALSE),)</f>
        <v>0</v>
      </c>
      <c r="J452" s="25"/>
      <c r="K452" s="1">
        <f ca="1">IFERROR(VLOOKUP($H452, $B447:$F458, 3, FALSE),)</f>
        <v>0</v>
      </c>
      <c r="L452" s="1">
        <f ca="1">IFERROR(VLOOKUP($H452, $B447:$F458, 4, FALSE),)</f>
        <v>0</v>
      </c>
      <c r="M452" s="1">
        <f ca="1">IFERROR(VLOOKUP($H452, $B447:$F458, 5, FALSE),)</f>
        <v>0</v>
      </c>
    </row>
    <row r="453" spans="1:14" ht="12.75" x14ac:dyDescent="0.2">
      <c r="A453" s="39" t="str">
        <f ca="1">IFERROR(__xludf.DUMMYFUNCTION("query('4 Telford'!A:G, ""select G,B,C,D,E,F where G contains '"" &amp; A445 &amp; ""'"", 0)"),"U17M 800m")</f>
        <v>U17M 800m</v>
      </c>
      <c r="B453" s="1">
        <f ca="1">IFERROR(__xludf.DUMMYFUNCTION("""COMPUTED_VALUE"""),4)</f>
        <v>4</v>
      </c>
      <c r="C453" s="1" t="str">
        <f ca="1">IFERROR(__xludf.DUMMYFUNCTION("""COMPUTED_VALUE"""),"Edward Harrison ")</f>
        <v xml:space="preserve">Edward Harrison </v>
      </c>
      <c r="D453" s="1" t="str">
        <f ca="1">IFERROR(__xludf.DUMMYFUNCTION("""COMPUTED_VALUE"""),"U17")</f>
        <v>U17</v>
      </c>
      <c r="E453" s="1" t="str">
        <f ca="1">IFERROR(__xludf.DUMMYFUNCTION("""COMPUTED_VALUE"""),"M")</f>
        <v>M</v>
      </c>
      <c r="F453" s="1" t="str">
        <f ca="1">IFERROR(__xludf.DUMMYFUNCTION("""COMPUTED_VALUE"""),"Telford AC")</f>
        <v>Telford AC</v>
      </c>
      <c r="G453" s="1">
        <v>7</v>
      </c>
      <c r="I453" s="2">
        <f ca="1">IFERROR(VLOOKUP($H453, $B447:$F458, 2, FALSE),)</f>
        <v>0</v>
      </c>
      <c r="J453" s="25"/>
      <c r="K453" s="1">
        <f ca="1">IFERROR(VLOOKUP($H453, $B447:$F458, 3, FALSE),)</f>
        <v>0</v>
      </c>
      <c r="L453" s="1">
        <f ca="1">IFERROR(VLOOKUP($H453, $B447:$F458, 4, FALSE),)</f>
        <v>0</v>
      </c>
      <c r="M453" s="1">
        <f ca="1">IFERROR(VLOOKUP($H453, $B447:$F458, 5, FALSE),)</f>
        <v>0</v>
      </c>
    </row>
    <row r="454" spans="1:14" ht="12.75" x14ac:dyDescent="0.2">
      <c r="A454" s="33" t="str">
        <f ca="1">IFERROR(__xludf.DUMMYFUNCTION("""COMPUTED_VALUE"""),"U17M 800m")</f>
        <v>U17M 800m</v>
      </c>
      <c r="B454" s="1">
        <f ca="1">IFERROR(__xludf.DUMMYFUNCTION("""COMPUTED_VALUE"""),44)</f>
        <v>44</v>
      </c>
      <c r="C454" s="1"/>
      <c r="D454" s="1" t="str">
        <f ca="1">IFERROR(__xludf.DUMMYFUNCTION("""COMPUTED_VALUE"""),"U17")</f>
        <v>U17</v>
      </c>
      <c r="E454" s="1" t="str">
        <f ca="1">IFERROR(__xludf.DUMMYFUNCTION("""COMPUTED_VALUE"""),"M")</f>
        <v>M</v>
      </c>
      <c r="F454" s="1" t="str">
        <f ca="1">IFERROR(__xludf.DUMMYFUNCTION("""COMPUTED_VALUE"""),"Telford AC")</f>
        <v>Telford AC</v>
      </c>
      <c r="G454" s="1">
        <v>8</v>
      </c>
      <c r="I454" s="2">
        <f ca="1">IFERROR(VLOOKUP($H454, $B447:$F458, 2, FALSE),)</f>
        <v>0</v>
      </c>
      <c r="J454" s="25"/>
      <c r="K454" s="1">
        <f ca="1">IFERROR(VLOOKUP($H454, $B447:$F458, 3, FALSE),)</f>
        <v>0</v>
      </c>
      <c r="L454" s="1">
        <f ca="1">IFERROR(VLOOKUP($H454, $B447:$F458, 4, FALSE),)</f>
        <v>0</v>
      </c>
      <c r="M454" s="1">
        <f ca="1">IFERROR(VLOOKUP($H454, $B447:$F458, 5, FALSE),)</f>
        <v>0</v>
      </c>
    </row>
    <row r="455" spans="1:14" ht="12.75" x14ac:dyDescent="0.2">
      <c r="A455" s="39" t="str">
        <f ca="1">IFERROR(__xludf.DUMMYFUNCTION("query('5 Wenlock'!A:G, ""select G,B,C,D,E,F where G contains '"" &amp; A445 &amp; ""'"", 0)"),"U17M 800m")</f>
        <v>U17M 800m</v>
      </c>
      <c r="B455" s="1">
        <f ca="1">IFERROR(__xludf.DUMMYFUNCTION("""COMPUTED_VALUE"""),5)</f>
        <v>5</v>
      </c>
      <c r="C455" s="1"/>
      <c r="D455" s="1" t="str">
        <f ca="1">IFERROR(__xludf.DUMMYFUNCTION("""COMPUTED_VALUE"""),"U17")</f>
        <v>U17</v>
      </c>
      <c r="E455" s="1" t="str">
        <f ca="1">IFERROR(__xludf.DUMMYFUNCTION("""COMPUTED_VALUE"""),"M")</f>
        <v>M</v>
      </c>
      <c r="F455" s="1" t="str">
        <f ca="1">IFERROR(__xludf.DUMMYFUNCTION("""COMPUTED_VALUE"""),"Wenlock Olympians")</f>
        <v>Wenlock Olympians</v>
      </c>
      <c r="G455" s="1">
        <v>9</v>
      </c>
      <c r="I455" s="2">
        <f ca="1">IFERROR(VLOOKUP($H455, $B447:$F458, 2, FALSE),)</f>
        <v>0</v>
      </c>
      <c r="J455" s="25"/>
      <c r="K455" s="1">
        <f ca="1">IFERROR(VLOOKUP($H455, $B447:$F458, 3, FALSE),)</f>
        <v>0</v>
      </c>
      <c r="L455" s="1">
        <f ca="1">IFERROR(VLOOKUP($H455, $B447:$F458, 4, FALSE),)</f>
        <v>0</v>
      </c>
      <c r="M455" s="1">
        <f ca="1">IFERROR(VLOOKUP($H455, $B447:$F458, 5, FALSE),)</f>
        <v>0</v>
      </c>
    </row>
    <row r="456" spans="1:14" ht="12.75" x14ac:dyDescent="0.2">
      <c r="A456" s="33" t="str">
        <f ca="1">IFERROR(__xludf.DUMMYFUNCTION("""COMPUTED_VALUE"""),"U17M 800m")</f>
        <v>U17M 800m</v>
      </c>
      <c r="B456" s="1">
        <f ca="1">IFERROR(__xludf.DUMMYFUNCTION("""COMPUTED_VALUE"""),55)</f>
        <v>55</v>
      </c>
      <c r="C456" s="1"/>
      <c r="D456" s="1" t="str">
        <f ca="1">IFERROR(__xludf.DUMMYFUNCTION("""COMPUTED_VALUE"""),"U17")</f>
        <v>U17</v>
      </c>
      <c r="E456" s="1" t="str">
        <f ca="1">IFERROR(__xludf.DUMMYFUNCTION("""COMPUTED_VALUE"""),"M")</f>
        <v>M</v>
      </c>
      <c r="F456" s="1" t="str">
        <f ca="1">IFERROR(__xludf.DUMMYFUNCTION("""COMPUTED_VALUE"""),"Wenlock Olympians")</f>
        <v>Wenlock Olympians</v>
      </c>
      <c r="G456" s="1">
        <v>10</v>
      </c>
      <c r="I456" s="2">
        <f ca="1">IFERROR(VLOOKUP($H456, $B447:$F458, 2, FALSE),)</f>
        <v>0</v>
      </c>
      <c r="J456" s="25"/>
      <c r="K456" s="1">
        <f ca="1">IFERROR(VLOOKUP($H456, $B447:$F458, 3, FALSE),)</f>
        <v>0</v>
      </c>
      <c r="L456" s="1">
        <f ca="1">IFERROR(VLOOKUP($H456, $B447:$F458, 4, FALSE),)</f>
        <v>0</v>
      </c>
      <c r="M456" s="1">
        <f ca="1">IFERROR(VLOOKUP($H456, $B447:$F458, 5, FALSE),)</f>
        <v>0</v>
      </c>
    </row>
    <row r="457" spans="1:14" ht="12.75" x14ac:dyDescent="0.2">
      <c r="A457" s="39" t="str">
        <f ca="1">IFERROR(__xludf.DUMMYFUNCTION("query('6 Maldwyn'!A:G, ""select G,B,C,D,E,F where G contains '"" &amp; A445 &amp; ""'"", 0)"),"U17M 800m")</f>
        <v>U17M 800m</v>
      </c>
      <c r="B457" s="1">
        <f ca="1">IFERROR(__xludf.DUMMYFUNCTION("""COMPUTED_VALUE"""),6)</f>
        <v>6</v>
      </c>
      <c r="C457" s="1"/>
      <c r="D457" s="1" t="str">
        <f ca="1">IFERROR(__xludf.DUMMYFUNCTION("""COMPUTED_VALUE"""),"U17")</f>
        <v>U17</v>
      </c>
      <c r="E457" s="1" t="str">
        <f ca="1">IFERROR(__xludf.DUMMYFUNCTION("""COMPUTED_VALUE"""),"M")</f>
        <v>M</v>
      </c>
      <c r="F457" s="1" t="str">
        <f ca="1">IFERROR(__xludf.DUMMYFUNCTION("""COMPUTED_VALUE"""),"Maldwyn Harriers")</f>
        <v>Maldwyn Harriers</v>
      </c>
      <c r="G457" s="1">
        <v>11</v>
      </c>
      <c r="I457" s="2">
        <f ca="1">IFERROR(VLOOKUP($H457, $B447:$F458, 2, FALSE),)</f>
        <v>0</v>
      </c>
      <c r="J457" s="25"/>
      <c r="K457" s="1">
        <f ca="1">IFERROR(VLOOKUP($H457, $B447:$F458, 3, FALSE),)</f>
        <v>0</v>
      </c>
      <c r="L457" s="1">
        <f ca="1">IFERROR(VLOOKUP($H457, $B447:$F458, 4, FALSE),)</f>
        <v>0</v>
      </c>
      <c r="M457" s="1">
        <f ca="1">IFERROR(VLOOKUP($H457, $B447:$F458, 5, FALSE),)</f>
        <v>0</v>
      </c>
    </row>
    <row r="458" spans="1:14" ht="12.75" x14ac:dyDescent="0.2">
      <c r="A458" s="33" t="str">
        <f ca="1">IFERROR(__xludf.DUMMYFUNCTION("""COMPUTED_VALUE"""),"U17M 800m")</f>
        <v>U17M 800m</v>
      </c>
      <c r="B458" s="1">
        <f ca="1">IFERROR(__xludf.DUMMYFUNCTION("""COMPUTED_VALUE"""),66)</f>
        <v>66</v>
      </c>
      <c r="C458" s="1"/>
      <c r="D458" s="1" t="str">
        <f ca="1">IFERROR(__xludf.DUMMYFUNCTION("""COMPUTED_VALUE"""),"U17")</f>
        <v>U17</v>
      </c>
      <c r="E458" s="1" t="str">
        <f ca="1">IFERROR(__xludf.DUMMYFUNCTION("""COMPUTED_VALUE"""),"M")</f>
        <v>M</v>
      </c>
      <c r="F458" s="1" t="str">
        <f ca="1">IFERROR(__xludf.DUMMYFUNCTION("""COMPUTED_VALUE"""),"Maldwyn Harriers")</f>
        <v>Maldwyn Harriers</v>
      </c>
      <c r="G458" s="1">
        <v>12</v>
      </c>
      <c r="I458" s="2">
        <f ca="1">IFERROR(VLOOKUP($H458, $B447:$F458, 2, FALSE),)</f>
        <v>0</v>
      </c>
      <c r="J458" s="25"/>
      <c r="K458" s="1">
        <f ca="1">IFERROR(VLOOKUP($H458, $B447:$F458, 3, FALSE),)</f>
        <v>0</v>
      </c>
      <c r="L458" s="1">
        <f ca="1">IFERROR(VLOOKUP($H458, $B447:$F458, 4, FALSE),)</f>
        <v>0</v>
      </c>
      <c r="M458" s="1">
        <f ca="1">IFERROR(VLOOKUP($H458, $B447:$F458, 5, FALSE),)</f>
        <v>0</v>
      </c>
    </row>
    <row r="459" spans="1:14" ht="12.75" x14ac:dyDescent="0.2">
      <c r="A459" s="32"/>
      <c r="B459" s="32"/>
      <c r="C459" s="32"/>
      <c r="D459" s="32"/>
      <c r="E459" s="32"/>
      <c r="F459" s="32"/>
      <c r="G459" s="32"/>
      <c r="H459" s="33"/>
      <c r="I459" s="34"/>
      <c r="J459" s="35"/>
      <c r="K459" s="33"/>
      <c r="L459" s="33"/>
      <c r="M459" s="33"/>
      <c r="N459" s="33"/>
    </row>
    <row r="460" spans="1:14" ht="12.75" x14ac:dyDescent="0.2">
      <c r="A460" s="2" t="e">
        <f>Results!#REF!</f>
        <v>#REF!</v>
      </c>
      <c r="B460" s="2"/>
      <c r="C460" s="2"/>
      <c r="D460" s="2"/>
      <c r="E460" s="2"/>
      <c r="F460" s="2"/>
      <c r="G460" s="2" t="e">
        <f>A460</f>
        <v>#REF!</v>
      </c>
      <c r="H460" s="2" t="s">
        <v>233</v>
      </c>
      <c r="I460" s="2" t="s">
        <v>242</v>
      </c>
      <c r="J460" s="2" t="e">
        <f>#REF!</f>
        <v>#REF!</v>
      </c>
      <c r="K460" s="2"/>
      <c r="L460" s="2"/>
      <c r="M460" s="2" t="e">
        <f>G460</f>
        <v>#REF!</v>
      </c>
      <c r="N460" s="2"/>
    </row>
    <row r="461" spans="1:14" ht="17.25" x14ac:dyDescent="0.4">
      <c r="A461" s="38" t="str">
        <f ca="1">IFERROR(__xludf.DUMMYFUNCTION("query('1 Wrekin'!A:G, ""select G,B,C,D,E,F where G contains '"" &amp; A460 &amp; ""'"", 1)"),"")</f>
        <v/>
      </c>
      <c r="B461" s="2" t="str">
        <f ca="1">IFERROR(__xludf.DUMMYFUNCTION("""COMPUTED_VALUE"""),"Number")</f>
        <v>Number</v>
      </c>
      <c r="C461" s="2" t="str">
        <f ca="1">IFERROR(__xludf.DUMMYFUNCTION("""COMPUTED_VALUE"""),"Full Name")</f>
        <v>Full Name</v>
      </c>
      <c r="D461" s="2" t="str">
        <f ca="1">IFERROR(__xludf.DUMMYFUNCTION("""COMPUTED_VALUE"""),"Age Group")</f>
        <v>Age Group</v>
      </c>
      <c r="E461" s="2" t="str">
        <f ca="1">IFERROR(__xludf.DUMMYFUNCTION("""COMPUTED_VALUE"""),"Gender")</f>
        <v>Gender</v>
      </c>
      <c r="F461" s="2" t="str">
        <f ca="1">IFERROR(__xludf.DUMMYFUNCTION("""COMPUTED_VALUE"""),"Club")</f>
        <v>Club</v>
      </c>
      <c r="G461" s="2" t="s">
        <v>243</v>
      </c>
      <c r="H461" s="2" t="s">
        <v>41</v>
      </c>
      <c r="I461" s="2" t="s">
        <v>231</v>
      </c>
      <c r="J461" s="25" t="s">
        <v>244</v>
      </c>
      <c r="K461" s="2" t="s">
        <v>232</v>
      </c>
      <c r="L461" s="2" t="s">
        <v>44</v>
      </c>
      <c r="M461" s="2" t="s">
        <v>45</v>
      </c>
      <c r="N461" s="2" t="s">
        <v>234</v>
      </c>
    </row>
    <row r="462" spans="1:14" ht="12.75" x14ac:dyDescent="0.2">
      <c r="A462" s="33" t="str">
        <f ca="1">IFERROR(__xludf.DUMMYFUNCTION("""COMPUTED_VALUE"""),"U17M High Jump")</f>
        <v>U17M High Jump</v>
      </c>
      <c r="B462" s="1">
        <f ca="1">IFERROR(__xludf.DUMMYFUNCTION("""COMPUTED_VALUE"""),1)</f>
        <v>1</v>
      </c>
      <c r="C462" s="1"/>
      <c r="D462" s="1" t="str">
        <f ca="1">IFERROR(__xludf.DUMMYFUNCTION("""COMPUTED_VALUE"""),"U17")</f>
        <v>U17</v>
      </c>
      <c r="E462" s="1" t="str">
        <f ca="1">IFERROR(__xludf.DUMMYFUNCTION("""COMPUTED_VALUE"""),"M")</f>
        <v>M</v>
      </c>
      <c r="F462" s="1" t="str">
        <f ca="1">IFERROR(__xludf.DUMMYFUNCTION("""COMPUTED_VALUE"""),"Wrekin Harriers")</f>
        <v>Wrekin Harriers</v>
      </c>
      <c r="G462" s="1">
        <v>1</v>
      </c>
      <c r="I462" s="2">
        <f ca="1">IFERROR(VLOOKUP($H462, $B462:$F473, 2, FALSE),)</f>
        <v>0</v>
      </c>
      <c r="J462" s="25"/>
      <c r="K462" s="1">
        <f ca="1">IFERROR(VLOOKUP($H462, $B462:$F473, 3, FALSE),)</f>
        <v>0</v>
      </c>
      <c r="L462" s="1">
        <f ca="1">IFERROR(VLOOKUP($H462, $B462:$F473, 4, FALSE),)</f>
        <v>0</v>
      </c>
      <c r="M462" s="1">
        <f ca="1">IFERROR(VLOOKUP($H462, $B462:$F473, 5, FALSE),)</f>
        <v>0</v>
      </c>
    </row>
    <row r="463" spans="1:14" ht="12.75" x14ac:dyDescent="0.2">
      <c r="A463" s="33" t="str">
        <f ca="1">IFERROR(__xludf.DUMMYFUNCTION("""COMPUTED_VALUE"""),"U17M High Jump")</f>
        <v>U17M High Jump</v>
      </c>
      <c r="B463" s="1">
        <f ca="1">IFERROR(__xludf.DUMMYFUNCTION("""COMPUTED_VALUE"""),11)</f>
        <v>11</v>
      </c>
      <c r="C463" s="1"/>
      <c r="D463" s="1" t="str">
        <f ca="1">IFERROR(__xludf.DUMMYFUNCTION("""COMPUTED_VALUE"""),"U17")</f>
        <v>U17</v>
      </c>
      <c r="E463" s="1" t="str">
        <f ca="1">IFERROR(__xludf.DUMMYFUNCTION("""COMPUTED_VALUE"""),"M")</f>
        <v>M</v>
      </c>
      <c r="F463" s="1" t="str">
        <f ca="1">IFERROR(__xludf.DUMMYFUNCTION("""COMPUTED_VALUE"""),"Wrekin Harriers")</f>
        <v>Wrekin Harriers</v>
      </c>
      <c r="G463" s="1">
        <v>2</v>
      </c>
      <c r="I463" s="2">
        <f ca="1">IFERROR(VLOOKUP($H463, $B462:$F473, 2, FALSE),)</f>
        <v>0</v>
      </c>
      <c r="J463" s="25"/>
      <c r="K463" s="1">
        <f ca="1">IFERROR(VLOOKUP($H463, $B462:$F473, 3, FALSE),)</f>
        <v>0</v>
      </c>
      <c r="L463" s="1">
        <f ca="1">IFERROR(VLOOKUP($H463, $B462:$F473, 4, FALSE),)</f>
        <v>0</v>
      </c>
      <c r="M463" s="1">
        <f ca="1">IFERROR(VLOOKUP($H463, $B462:$F473, 5, FALSE),)</f>
        <v>0</v>
      </c>
    </row>
    <row r="464" spans="1:14" ht="12.75" x14ac:dyDescent="0.2">
      <c r="A464" s="39" t="str">
        <f ca="1">IFERROR(__xludf.DUMMYFUNCTION("query('2 Oswestry'!A:G, ""select G,B,C,D,E,F where G contains '"" &amp; A460 &amp; ""'"", 0)"),"U17M High Jump")</f>
        <v>U17M High Jump</v>
      </c>
      <c r="B464" s="1">
        <f ca="1">IFERROR(__xludf.DUMMYFUNCTION("""COMPUTED_VALUE"""),2)</f>
        <v>2</v>
      </c>
      <c r="C464" s="1" t="str">
        <f ca="1">IFERROR(__xludf.DUMMYFUNCTION("""COMPUTED_VALUE"""),"Archie Calloway")</f>
        <v>Archie Calloway</v>
      </c>
      <c r="D464" s="1" t="str">
        <f ca="1">IFERROR(__xludf.DUMMYFUNCTION("""COMPUTED_VALUE"""),"U17")</f>
        <v>U17</v>
      </c>
      <c r="E464" s="1" t="str">
        <f ca="1">IFERROR(__xludf.DUMMYFUNCTION("""COMPUTED_VALUE"""),"M")</f>
        <v>M</v>
      </c>
      <c r="F464" s="1" t="str">
        <f ca="1">IFERROR(__xludf.DUMMYFUNCTION("""COMPUTED_VALUE"""),"Oswestry Olympians")</f>
        <v>Oswestry Olympians</v>
      </c>
      <c r="G464" s="1">
        <v>3</v>
      </c>
      <c r="I464" s="2">
        <f ca="1">IFERROR(VLOOKUP($H464, $B462:$F473, 2, FALSE),)</f>
        <v>0</v>
      </c>
      <c r="J464" s="25"/>
      <c r="K464" s="1">
        <f ca="1">IFERROR(VLOOKUP($H464, $B462:$F473, 3, FALSE),)</f>
        <v>0</v>
      </c>
      <c r="L464" s="1">
        <f ca="1">IFERROR(VLOOKUP($H464, $B462:$F473, 4, FALSE),)</f>
        <v>0</v>
      </c>
      <c r="M464" s="1">
        <f ca="1">IFERROR(VLOOKUP($H464, $B462:$F473, 5, FALSE),)</f>
        <v>0</v>
      </c>
    </row>
    <row r="465" spans="1:14" ht="12.75" x14ac:dyDescent="0.2">
      <c r="A465" s="33" t="str">
        <f ca="1">IFERROR(__xludf.DUMMYFUNCTION("""COMPUTED_VALUE"""),"U17M High Jump")</f>
        <v>U17M High Jump</v>
      </c>
      <c r="B465" s="1">
        <f ca="1">IFERROR(__xludf.DUMMYFUNCTION("""COMPUTED_VALUE"""),22)</f>
        <v>22</v>
      </c>
      <c r="C465" s="1"/>
      <c r="D465" s="1" t="str">
        <f ca="1">IFERROR(__xludf.DUMMYFUNCTION("""COMPUTED_VALUE"""),"U17")</f>
        <v>U17</v>
      </c>
      <c r="E465" s="1" t="str">
        <f ca="1">IFERROR(__xludf.DUMMYFUNCTION("""COMPUTED_VALUE"""),"M")</f>
        <v>M</v>
      </c>
      <c r="F465" s="1" t="str">
        <f ca="1">IFERROR(__xludf.DUMMYFUNCTION("""COMPUTED_VALUE"""),"Oswestry Olympians")</f>
        <v>Oswestry Olympians</v>
      </c>
      <c r="G465" s="1">
        <v>4</v>
      </c>
      <c r="I465" s="2">
        <f ca="1">IFERROR(VLOOKUP($H465, $B462:$F473, 2, FALSE),)</f>
        <v>0</v>
      </c>
      <c r="J465" s="25"/>
      <c r="K465" s="1">
        <f ca="1">IFERROR(VLOOKUP($H465, $B462:$F473, 3, FALSE),)</f>
        <v>0</v>
      </c>
      <c r="L465" s="1">
        <f ca="1">IFERROR(VLOOKUP($H465, $B462:$F473, 4, FALSE),)</f>
        <v>0</v>
      </c>
      <c r="M465" s="1">
        <f ca="1">IFERROR(VLOOKUP($H465, $B462:$F473, 5, FALSE),)</f>
        <v>0</v>
      </c>
    </row>
    <row r="466" spans="1:14" ht="12.75" x14ac:dyDescent="0.2">
      <c r="A466" s="39" t="str">
        <f ca="1">IFERROR(__xludf.DUMMYFUNCTION("query('3 Shrewsbury'!A:G, ""select G,B,C,D,E,F where G contains '"" &amp; A460 &amp; ""'"", 0)"),"U17M High Jump")</f>
        <v>U17M High Jump</v>
      </c>
      <c r="B466" s="1">
        <f ca="1">IFERROR(__xludf.DUMMYFUNCTION("""COMPUTED_VALUE"""),3)</f>
        <v>3</v>
      </c>
      <c r="C466" s="1"/>
      <c r="D466" s="1" t="str">
        <f ca="1">IFERROR(__xludf.DUMMYFUNCTION("""COMPUTED_VALUE"""),"U17")</f>
        <v>U17</v>
      </c>
      <c r="E466" s="1" t="str">
        <f ca="1">IFERROR(__xludf.DUMMYFUNCTION("""COMPUTED_VALUE"""),"M")</f>
        <v>M</v>
      </c>
      <c r="F466" s="1" t="str">
        <f ca="1">IFERROR(__xludf.DUMMYFUNCTION("""COMPUTED_VALUE"""),"Shrewsbury AC")</f>
        <v>Shrewsbury AC</v>
      </c>
      <c r="G466" s="1">
        <v>5</v>
      </c>
      <c r="I466" s="2">
        <f ca="1">IFERROR(VLOOKUP($H466, $B462:$F473, 2, FALSE),)</f>
        <v>0</v>
      </c>
      <c r="J466" s="25"/>
      <c r="K466" s="1">
        <f ca="1">IFERROR(VLOOKUP($H466, $B462:$F473, 3, FALSE),)</f>
        <v>0</v>
      </c>
      <c r="L466" s="1">
        <f ca="1">IFERROR(VLOOKUP($H466, $B462:$F473, 4, FALSE),)</f>
        <v>0</v>
      </c>
      <c r="M466" s="1">
        <f ca="1">IFERROR(VLOOKUP($H466, $B462:$F473, 5, FALSE),)</f>
        <v>0</v>
      </c>
    </row>
    <row r="467" spans="1:14" ht="12.75" x14ac:dyDescent="0.2">
      <c r="A467" s="33" t="str">
        <f ca="1">IFERROR(__xludf.DUMMYFUNCTION("""COMPUTED_VALUE"""),"U17M High Jump")</f>
        <v>U17M High Jump</v>
      </c>
      <c r="B467" s="1">
        <f ca="1">IFERROR(__xludf.DUMMYFUNCTION("""COMPUTED_VALUE"""),33)</f>
        <v>33</v>
      </c>
      <c r="C467" s="1"/>
      <c r="D467" s="1" t="str">
        <f ca="1">IFERROR(__xludf.DUMMYFUNCTION("""COMPUTED_VALUE"""),"U17")</f>
        <v>U17</v>
      </c>
      <c r="E467" s="1" t="str">
        <f ca="1">IFERROR(__xludf.DUMMYFUNCTION("""COMPUTED_VALUE"""),"M")</f>
        <v>M</v>
      </c>
      <c r="F467" s="1" t="str">
        <f ca="1">IFERROR(__xludf.DUMMYFUNCTION("""COMPUTED_VALUE"""),"Shrewsbury AC")</f>
        <v>Shrewsbury AC</v>
      </c>
      <c r="G467" s="1">
        <v>6</v>
      </c>
      <c r="I467" s="2">
        <f ca="1">IFERROR(VLOOKUP($H467, $B462:$F473, 2, FALSE),)</f>
        <v>0</v>
      </c>
      <c r="J467" s="25"/>
      <c r="K467" s="1">
        <f ca="1">IFERROR(VLOOKUP($H467, $B462:$F473, 3, FALSE),)</f>
        <v>0</v>
      </c>
      <c r="L467" s="1">
        <f ca="1">IFERROR(VLOOKUP($H467, $B462:$F473, 4, FALSE),)</f>
        <v>0</v>
      </c>
      <c r="M467" s="1">
        <f ca="1">IFERROR(VLOOKUP($H467, $B462:$F473, 5, FALSE),)</f>
        <v>0</v>
      </c>
    </row>
    <row r="468" spans="1:14" ht="12.75" x14ac:dyDescent="0.2">
      <c r="A468" s="39" t="str">
        <f ca="1">IFERROR(__xludf.DUMMYFUNCTION("query('4 Telford'!A:G, ""select G,B,C,D,E,F where G contains '"" &amp; A460 &amp; ""'"", 0)"),"U17M High Jump")</f>
        <v>U17M High Jump</v>
      </c>
      <c r="B468" s="1">
        <f ca="1">IFERROR(__xludf.DUMMYFUNCTION("""COMPUTED_VALUE"""),4)</f>
        <v>4</v>
      </c>
      <c r="C468" s="1" t="str">
        <f ca="1">IFERROR(__xludf.DUMMYFUNCTION("""COMPUTED_VALUE"""),"Isaac Brownlee-Jones")</f>
        <v>Isaac Brownlee-Jones</v>
      </c>
      <c r="D468" s="1" t="str">
        <f ca="1">IFERROR(__xludf.DUMMYFUNCTION("""COMPUTED_VALUE"""),"U17")</f>
        <v>U17</v>
      </c>
      <c r="E468" s="1" t="str">
        <f ca="1">IFERROR(__xludf.DUMMYFUNCTION("""COMPUTED_VALUE"""),"M")</f>
        <v>M</v>
      </c>
      <c r="F468" s="1" t="str">
        <f ca="1">IFERROR(__xludf.DUMMYFUNCTION("""COMPUTED_VALUE"""),"Telford AC")</f>
        <v>Telford AC</v>
      </c>
      <c r="G468" s="1">
        <v>7</v>
      </c>
      <c r="I468" s="2">
        <f ca="1">IFERROR(VLOOKUP($H468, $B462:$F473, 2, FALSE),)</f>
        <v>0</v>
      </c>
      <c r="J468" s="25"/>
      <c r="K468" s="1">
        <f ca="1">IFERROR(VLOOKUP($H468, $B462:$F473, 3, FALSE),)</f>
        <v>0</v>
      </c>
      <c r="L468" s="1">
        <f ca="1">IFERROR(VLOOKUP($H468, $B462:$F473, 4, FALSE),)</f>
        <v>0</v>
      </c>
      <c r="M468" s="1">
        <f ca="1">IFERROR(VLOOKUP($H468, $B462:$F473, 5, FALSE),)</f>
        <v>0</v>
      </c>
    </row>
    <row r="469" spans="1:14" ht="12.75" x14ac:dyDescent="0.2">
      <c r="A469" s="33" t="str">
        <f ca="1">IFERROR(__xludf.DUMMYFUNCTION("""COMPUTED_VALUE"""),"U17M High Jump")</f>
        <v>U17M High Jump</v>
      </c>
      <c r="B469" s="1">
        <f ca="1">IFERROR(__xludf.DUMMYFUNCTION("""COMPUTED_VALUE"""),44)</f>
        <v>44</v>
      </c>
      <c r="C469" s="1" t="str">
        <f ca="1">IFERROR(__xludf.DUMMYFUNCTION("""COMPUTED_VALUE"""),"Harry Brazier")</f>
        <v>Harry Brazier</v>
      </c>
      <c r="D469" s="1" t="str">
        <f ca="1">IFERROR(__xludf.DUMMYFUNCTION("""COMPUTED_VALUE"""),"U17")</f>
        <v>U17</v>
      </c>
      <c r="E469" s="1" t="str">
        <f ca="1">IFERROR(__xludf.DUMMYFUNCTION("""COMPUTED_VALUE"""),"M")</f>
        <v>M</v>
      </c>
      <c r="F469" s="1" t="str">
        <f ca="1">IFERROR(__xludf.DUMMYFUNCTION("""COMPUTED_VALUE"""),"Telford AC")</f>
        <v>Telford AC</v>
      </c>
      <c r="G469" s="1">
        <v>8</v>
      </c>
      <c r="I469" s="2">
        <f ca="1">IFERROR(VLOOKUP($H469, $B462:$F473, 2, FALSE),)</f>
        <v>0</v>
      </c>
      <c r="J469" s="25"/>
      <c r="K469" s="1">
        <f ca="1">IFERROR(VLOOKUP($H469, $B462:$F473, 3, FALSE),)</f>
        <v>0</v>
      </c>
      <c r="L469" s="1">
        <f ca="1">IFERROR(VLOOKUP($H469, $B462:$F473, 4, FALSE),)</f>
        <v>0</v>
      </c>
      <c r="M469" s="1">
        <f ca="1">IFERROR(VLOOKUP($H469, $B462:$F473, 5, FALSE),)</f>
        <v>0</v>
      </c>
    </row>
    <row r="470" spans="1:14" ht="12.75" x14ac:dyDescent="0.2">
      <c r="A470" s="39" t="str">
        <f ca="1">IFERROR(__xludf.DUMMYFUNCTION("query('5 Wenlock'!A:G, ""select G,B,C,D,E,F where G contains '"" &amp; A460 &amp; ""'"", 0)"),"U17M High Jump")</f>
        <v>U17M High Jump</v>
      </c>
      <c r="B470" s="1">
        <f ca="1">IFERROR(__xludf.DUMMYFUNCTION("""COMPUTED_VALUE"""),5)</f>
        <v>5</v>
      </c>
      <c r="C470" s="1"/>
      <c r="D470" s="1" t="str">
        <f ca="1">IFERROR(__xludf.DUMMYFUNCTION("""COMPUTED_VALUE"""),"U17")</f>
        <v>U17</v>
      </c>
      <c r="E470" s="1" t="str">
        <f ca="1">IFERROR(__xludf.DUMMYFUNCTION("""COMPUTED_VALUE"""),"M")</f>
        <v>M</v>
      </c>
      <c r="F470" s="1" t="str">
        <f ca="1">IFERROR(__xludf.DUMMYFUNCTION("""COMPUTED_VALUE"""),"Wenlock Olympians")</f>
        <v>Wenlock Olympians</v>
      </c>
      <c r="G470" s="1">
        <v>9</v>
      </c>
      <c r="I470" s="2">
        <f ca="1">IFERROR(VLOOKUP($H470, $B462:$F473, 2, FALSE),)</f>
        <v>0</v>
      </c>
      <c r="J470" s="25"/>
      <c r="K470" s="1">
        <f ca="1">IFERROR(VLOOKUP($H470, $B462:$F473, 3, FALSE),)</f>
        <v>0</v>
      </c>
      <c r="L470" s="1">
        <f ca="1">IFERROR(VLOOKUP($H470, $B462:$F473, 4, FALSE),)</f>
        <v>0</v>
      </c>
      <c r="M470" s="1">
        <f ca="1">IFERROR(VLOOKUP($H470, $B462:$F473, 5, FALSE),)</f>
        <v>0</v>
      </c>
    </row>
    <row r="471" spans="1:14" ht="12.75" x14ac:dyDescent="0.2">
      <c r="A471" s="33" t="str">
        <f ca="1">IFERROR(__xludf.DUMMYFUNCTION("""COMPUTED_VALUE"""),"U17M High Jump")</f>
        <v>U17M High Jump</v>
      </c>
      <c r="B471" s="1">
        <f ca="1">IFERROR(__xludf.DUMMYFUNCTION("""COMPUTED_VALUE"""),55)</f>
        <v>55</v>
      </c>
      <c r="C471" s="1"/>
      <c r="D471" s="1" t="str">
        <f ca="1">IFERROR(__xludf.DUMMYFUNCTION("""COMPUTED_VALUE"""),"U17")</f>
        <v>U17</v>
      </c>
      <c r="E471" s="1" t="str">
        <f ca="1">IFERROR(__xludf.DUMMYFUNCTION("""COMPUTED_VALUE"""),"M")</f>
        <v>M</v>
      </c>
      <c r="F471" s="1" t="str">
        <f ca="1">IFERROR(__xludf.DUMMYFUNCTION("""COMPUTED_VALUE"""),"Wenlock Olympians")</f>
        <v>Wenlock Olympians</v>
      </c>
      <c r="G471" s="1">
        <v>10</v>
      </c>
      <c r="I471" s="2">
        <f ca="1">IFERROR(VLOOKUP($H471, $B462:$F473, 2, FALSE),)</f>
        <v>0</v>
      </c>
      <c r="J471" s="25"/>
      <c r="K471" s="1">
        <f ca="1">IFERROR(VLOOKUP($H471, $B462:$F473, 3, FALSE),)</f>
        <v>0</v>
      </c>
      <c r="L471" s="1">
        <f ca="1">IFERROR(VLOOKUP($H471, $B462:$F473, 4, FALSE),)</f>
        <v>0</v>
      </c>
      <c r="M471" s="1">
        <f ca="1">IFERROR(VLOOKUP($H471, $B462:$F473, 5, FALSE),)</f>
        <v>0</v>
      </c>
    </row>
    <row r="472" spans="1:14" ht="12.75" x14ac:dyDescent="0.2">
      <c r="A472" s="39" t="str">
        <f ca="1">IFERROR(__xludf.DUMMYFUNCTION("query('6 Maldwyn'!A:G, ""select G,B,C,D,E,F where G contains '"" &amp; A460 &amp; ""'"", 0)"),"U17M High Jump")</f>
        <v>U17M High Jump</v>
      </c>
      <c r="B472" s="1">
        <f ca="1">IFERROR(__xludf.DUMMYFUNCTION("""COMPUTED_VALUE"""),6)</f>
        <v>6</v>
      </c>
      <c r="C472" s="1"/>
      <c r="D472" s="1" t="str">
        <f ca="1">IFERROR(__xludf.DUMMYFUNCTION("""COMPUTED_VALUE"""),"U17")</f>
        <v>U17</v>
      </c>
      <c r="E472" s="1" t="str">
        <f ca="1">IFERROR(__xludf.DUMMYFUNCTION("""COMPUTED_VALUE"""),"M")</f>
        <v>M</v>
      </c>
      <c r="F472" s="1" t="str">
        <f ca="1">IFERROR(__xludf.DUMMYFUNCTION("""COMPUTED_VALUE"""),"Maldwyn Harriers")</f>
        <v>Maldwyn Harriers</v>
      </c>
      <c r="G472" s="1">
        <v>11</v>
      </c>
      <c r="I472" s="2">
        <f ca="1">IFERROR(VLOOKUP($H472, $B462:$F473, 2, FALSE),)</f>
        <v>0</v>
      </c>
      <c r="J472" s="25"/>
      <c r="K472" s="1">
        <f ca="1">IFERROR(VLOOKUP($H472, $B462:$F473, 3, FALSE),)</f>
        <v>0</v>
      </c>
      <c r="L472" s="1">
        <f ca="1">IFERROR(VLOOKUP($H472, $B462:$F473, 4, FALSE),)</f>
        <v>0</v>
      </c>
      <c r="M472" s="1">
        <f ca="1">IFERROR(VLOOKUP($H472, $B462:$F473, 5, FALSE),)</f>
        <v>0</v>
      </c>
    </row>
    <row r="473" spans="1:14" ht="12.75" x14ac:dyDescent="0.2">
      <c r="A473" s="33" t="str">
        <f ca="1">IFERROR(__xludf.DUMMYFUNCTION("""COMPUTED_VALUE"""),"U17M High Jump")</f>
        <v>U17M High Jump</v>
      </c>
      <c r="B473" s="1">
        <f ca="1">IFERROR(__xludf.DUMMYFUNCTION("""COMPUTED_VALUE"""),66)</f>
        <v>66</v>
      </c>
      <c r="C473" s="1"/>
      <c r="D473" s="1" t="str">
        <f ca="1">IFERROR(__xludf.DUMMYFUNCTION("""COMPUTED_VALUE"""),"U17")</f>
        <v>U17</v>
      </c>
      <c r="E473" s="1" t="str">
        <f ca="1">IFERROR(__xludf.DUMMYFUNCTION("""COMPUTED_VALUE"""),"M")</f>
        <v>M</v>
      </c>
      <c r="F473" s="1" t="str">
        <f ca="1">IFERROR(__xludf.DUMMYFUNCTION("""COMPUTED_VALUE"""),"Maldwyn Harriers")</f>
        <v>Maldwyn Harriers</v>
      </c>
      <c r="G473" s="1">
        <v>12</v>
      </c>
      <c r="I473" s="2">
        <f ca="1">IFERROR(VLOOKUP($H473, $B462:$F473, 2, FALSE),)</f>
        <v>0</v>
      </c>
      <c r="J473" s="25"/>
      <c r="K473" s="1">
        <f ca="1">IFERROR(VLOOKUP($H473, $B462:$F473, 3, FALSE),)</f>
        <v>0</v>
      </c>
      <c r="L473" s="1">
        <f ca="1">IFERROR(VLOOKUP($H473, $B462:$F473, 4, FALSE),)</f>
        <v>0</v>
      </c>
      <c r="M473" s="1">
        <f ca="1">IFERROR(VLOOKUP($H473, $B462:$F473, 5, FALSE),)</f>
        <v>0</v>
      </c>
    </row>
    <row r="474" spans="1:14" ht="12.75" x14ac:dyDescent="0.2">
      <c r="A474" s="33"/>
      <c r="B474" s="32"/>
      <c r="C474" s="32"/>
      <c r="D474" s="32"/>
      <c r="E474" s="32"/>
      <c r="F474" s="32"/>
      <c r="G474" s="32"/>
      <c r="H474" s="33"/>
      <c r="I474" s="34"/>
      <c r="J474" s="35"/>
      <c r="K474" s="33"/>
      <c r="L474" s="33"/>
      <c r="M474" s="33"/>
      <c r="N474" s="33"/>
    </row>
    <row r="475" spans="1:14" ht="12.75" x14ac:dyDescent="0.2">
      <c r="A475" s="2" t="e">
        <f>Results!#REF!</f>
        <v>#REF!</v>
      </c>
      <c r="B475" s="2"/>
      <c r="C475" s="2"/>
      <c r="D475" s="2"/>
      <c r="E475" s="2"/>
      <c r="F475" s="2"/>
      <c r="G475" s="2" t="e">
        <f>A475</f>
        <v>#REF!</v>
      </c>
      <c r="H475" s="2" t="s">
        <v>233</v>
      </c>
      <c r="I475" s="2" t="s">
        <v>242</v>
      </c>
      <c r="J475" s="2" t="e">
        <f>#REF!</f>
        <v>#REF!</v>
      </c>
      <c r="K475" s="2"/>
      <c r="L475" s="2"/>
      <c r="M475" s="2" t="e">
        <f>G475</f>
        <v>#REF!</v>
      </c>
      <c r="N475" s="2"/>
    </row>
    <row r="476" spans="1:14" ht="17.25" x14ac:dyDescent="0.4">
      <c r="A476" s="38" t="str">
        <f ca="1">IFERROR(__xludf.DUMMYFUNCTION("query('1 Wrekin'!A:G, ""select G,B,C,D,E,F where G contains '"" &amp; A475 &amp; ""'"", 1)"),"")</f>
        <v/>
      </c>
      <c r="B476" s="2" t="str">
        <f ca="1">IFERROR(__xludf.DUMMYFUNCTION("""COMPUTED_VALUE"""),"Number")</f>
        <v>Number</v>
      </c>
      <c r="C476" s="2" t="str">
        <f ca="1">IFERROR(__xludf.DUMMYFUNCTION("""COMPUTED_VALUE"""),"Full Name")</f>
        <v>Full Name</v>
      </c>
      <c r="D476" s="2" t="str">
        <f ca="1">IFERROR(__xludf.DUMMYFUNCTION("""COMPUTED_VALUE"""),"Age Group")</f>
        <v>Age Group</v>
      </c>
      <c r="E476" s="2" t="str">
        <f ca="1">IFERROR(__xludf.DUMMYFUNCTION("""COMPUTED_VALUE"""),"Gender")</f>
        <v>Gender</v>
      </c>
      <c r="F476" s="2" t="str">
        <f ca="1">IFERROR(__xludf.DUMMYFUNCTION("""COMPUTED_VALUE"""),"Club")</f>
        <v>Club</v>
      </c>
      <c r="G476" s="2" t="s">
        <v>243</v>
      </c>
      <c r="H476" s="2" t="s">
        <v>41</v>
      </c>
      <c r="I476" s="2" t="s">
        <v>231</v>
      </c>
      <c r="J476" s="25" t="s">
        <v>244</v>
      </c>
      <c r="K476" s="2" t="s">
        <v>232</v>
      </c>
      <c r="L476" s="2" t="s">
        <v>44</v>
      </c>
      <c r="M476" s="2" t="s">
        <v>45</v>
      </c>
      <c r="N476" s="2" t="s">
        <v>234</v>
      </c>
    </row>
    <row r="477" spans="1:14" ht="12.75" x14ac:dyDescent="0.2">
      <c r="A477" s="33" t="str">
        <f ca="1">IFERROR(__xludf.DUMMYFUNCTION("""COMPUTED_VALUE"""),"U11G Howler")</f>
        <v>U11G Howler</v>
      </c>
      <c r="B477" s="1">
        <f ca="1">IFERROR(__xludf.DUMMYFUNCTION("""COMPUTED_VALUE"""),1)</f>
        <v>1</v>
      </c>
      <c r="C477" s="1" t="str">
        <f ca="1">IFERROR(__xludf.DUMMYFUNCTION("""COMPUTED_VALUE"""),"Tilly Taylor")</f>
        <v>Tilly Taylor</v>
      </c>
      <c r="D477" s="1" t="str">
        <f ca="1">IFERROR(__xludf.DUMMYFUNCTION("""COMPUTED_VALUE"""),"U11")</f>
        <v>U11</v>
      </c>
      <c r="E477" s="1" t="str">
        <f ca="1">IFERROR(__xludf.DUMMYFUNCTION("""COMPUTED_VALUE"""),"G")</f>
        <v>G</v>
      </c>
      <c r="F477" s="1" t="str">
        <f ca="1">IFERROR(__xludf.DUMMYFUNCTION("""COMPUTED_VALUE"""),"Wrekin Harriers")</f>
        <v>Wrekin Harriers</v>
      </c>
      <c r="G477" s="1">
        <v>1</v>
      </c>
      <c r="I477" s="2">
        <f ca="1">IFERROR(VLOOKUP($H477, $B477:$F488, 2, FALSE),)</f>
        <v>0</v>
      </c>
      <c r="J477" s="25"/>
      <c r="K477" s="1">
        <f ca="1">IFERROR(VLOOKUP($H477, $B477:$F488, 3, FALSE),)</f>
        <v>0</v>
      </c>
      <c r="L477" s="1">
        <f ca="1">IFERROR(VLOOKUP($H477, $B477:$F488, 4, FALSE),)</f>
        <v>0</v>
      </c>
      <c r="M477" s="1">
        <f ca="1">IFERROR(VLOOKUP($H477, $B477:$F488, 5, FALSE),)</f>
        <v>0</v>
      </c>
    </row>
    <row r="478" spans="1:14" ht="12.75" x14ac:dyDescent="0.2">
      <c r="A478" s="33" t="str">
        <f ca="1">IFERROR(__xludf.DUMMYFUNCTION("""COMPUTED_VALUE"""),"U11G Howler")</f>
        <v>U11G Howler</v>
      </c>
      <c r="B478" s="1">
        <f ca="1">IFERROR(__xludf.DUMMYFUNCTION("""COMPUTED_VALUE"""),11)</f>
        <v>11</v>
      </c>
      <c r="C478" s="1" t="str">
        <f ca="1">IFERROR(__xludf.DUMMYFUNCTION("""COMPUTED_VALUE"""),"Maja Pokomiecka")</f>
        <v>Maja Pokomiecka</v>
      </c>
      <c r="D478" s="1" t="str">
        <f ca="1">IFERROR(__xludf.DUMMYFUNCTION("""COMPUTED_VALUE"""),"U11")</f>
        <v>U11</v>
      </c>
      <c r="E478" s="1" t="str">
        <f ca="1">IFERROR(__xludf.DUMMYFUNCTION("""COMPUTED_VALUE"""),"G")</f>
        <v>G</v>
      </c>
      <c r="F478" s="1" t="str">
        <f ca="1">IFERROR(__xludf.DUMMYFUNCTION("""COMPUTED_VALUE"""),"Wrekin Harriers")</f>
        <v>Wrekin Harriers</v>
      </c>
      <c r="G478" s="1">
        <v>2</v>
      </c>
      <c r="I478" s="2">
        <f ca="1">IFERROR(VLOOKUP($H478, $B477:$F488, 2, FALSE),)</f>
        <v>0</v>
      </c>
      <c r="J478" s="25"/>
      <c r="K478" s="1">
        <f ca="1">IFERROR(VLOOKUP($H478, $B477:$F488, 3, FALSE),)</f>
        <v>0</v>
      </c>
      <c r="L478" s="1">
        <f ca="1">IFERROR(VLOOKUP($H478, $B477:$F488, 4, FALSE),)</f>
        <v>0</v>
      </c>
      <c r="M478" s="1">
        <f ca="1">IFERROR(VLOOKUP($H478, $B477:$F488, 5, FALSE),)</f>
        <v>0</v>
      </c>
    </row>
    <row r="479" spans="1:14" ht="12.75" x14ac:dyDescent="0.2">
      <c r="A479" s="39" t="str">
        <f ca="1">IFERROR(__xludf.DUMMYFUNCTION("query('2 Oswestry'!A:G, ""select G,B,C,D,E,F where G contains '"" &amp; A475 &amp; ""'"", 0)"),"U11G Howler")</f>
        <v>U11G Howler</v>
      </c>
      <c r="B479" s="1">
        <f ca="1">IFERROR(__xludf.DUMMYFUNCTION("""COMPUTED_VALUE"""),2)</f>
        <v>2</v>
      </c>
      <c r="C479" s="1" t="str">
        <f ca="1">IFERROR(__xludf.DUMMYFUNCTION("""COMPUTED_VALUE"""),"Evie Griffiths")</f>
        <v>Evie Griffiths</v>
      </c>
      <c r="D479" s="1" t="str">
        <f ca="1">IFERROR(__xludf.DUMMYFUNCTION("""COMPUTED_VALUE"""),"U11")</f>
        <v>U11</v>
      </c>
      <c r="E479" s="1" t="str">
        <f ca="1">IFERROR(__xludf.DUMMYFUNCTION("""COMPUTED_VALUE"""),"G")</f>
        <v>G</v>
      </c>
      <c r="F479" s="1" t="str">
        <f ca="1">IFERROR(__xludf.DUMMYFUNCTION("""COMPUTED_VALUE"""),"Oswestry Olympians")</f>
        <v>Oswestry Olympians</v>
      </c>
      <c r="G479" s="1">
        <v>3</v>
      </c>
      <c r="I479" s="2">
        <f ca="1">IFERROR(VLOOKUP($H479, $B477:$F488, 2, FALSE),)</f>
        <v>0</v>
      </c>
      <c r="J479" s="25"/>
      <c r="K479" s="1">
        <f ca="1">IFERROR(VLOOKUP($H479, $B477:$F488, 3, FALSE),)</f>
        <v>0</v>
      </c>
      <c r="L479" s="1">
        <f ca="1">IFERROR(VLOOKUP($H479, $B477:$F488, 4, FALSE),)</f>
        <v>0</v>
      </c>
      <c r="M479" s="1">
        <f ca="1">IFERROR(VLOOKUP($H479, $B477:$F488, 5, FALSE),)</f>
        <v>0</v>
      </c>
    </row>
    <row r="480" spans="1:14" ht="12.75" x14ac:dyDescent="0.2">
      <c r="A480" s="33" t="str">
        <f ca="1">IFERROR(__xludf.DUMMYFUNCTION("""COMPUTED_VALUE"""),"U11G Howler")</f>
        <v>U11G Howler</v>
      </c>
      <c r="B480" s="1">
        <f ca="1">IFERROR(__xludf.DUMMYFUNCTION("""COMPUTED_VALUE"""),22)</f>
        <v>22</v>
      </c>
      <c r="C480" s="1" t="str">
        <f ca="1">IFERROR(__xludf.DUMMYFUNCTION("""COMPUTED_VALUE"""),"Emily O'Connor")</f>
        <v>Emily O'Connor</v>
      </c>
      <c r="D480" s="1" t="str">
        <f ca="1">IFERROR(__xludf.DUMMYFUNCTION("""COMPUTED_VALUE"""),"U11")</f>
        <v>U11</v>
      </c>
      <c r="E480" s="1" t="str">
        <f ca="1">IFERROR(__xludf.DUMMYFUNCTION("""COMPUTED_VALUE"""),"G")</f>
        <v>G</v>
      </c>
      <c r="F480" s="1" t="str">
        <f ca="1">IFERROR(__xludf.DUMMYFUNCTION("""COMPUTED_VALUE"""),"Oswestry Olympians")</f>
        <v>Oswestry Olympians</v>
      </c>
      <c r="G480" s="1">
        <v>4</v>
      </c>
      <c r="I480" s="2">
        <f ca="1">IFERROR(VLOOKUP($H480, $B477:$F488, 2, FALSE),)</f>
        <v>0</v>
      </c>
      <c r="J480" s="25"/>
      <c r="K480" s="1">
        <f ca="1">IFERROR(VLOOKUP($H480, $B477:$F488, 3, FALSE),)</f>
        <v>0</v>
      </c>
      <c r="L480" s="1">
        <f ca="1">IFERROR(VLOOKUP($H480, $B477:$F488, 4, FALSE),)</f>
        <v>0</v>
      </c>
      <c r="M480" s="1">
        <f ca="1">IFERROR(VLOOKUP($H480, $B477:$F488, 5, FALSE),)</f>
        <v>0</v>
      </c>
    </row>
    <row r="481" spans="1:14" ht="12.75" x14ac:dyDescent="0.2">
      <c r="A481" s="39" t="str">
        <f ca="1">IFERROR(__xludf.DUMMYFUNCTION("query('3 Shrewsbury'!A:G, ""select G,B,C,D,E,F where G contains '"" &amp; A475 &amp; ""'"", 0)"),"U11G Howler")</f>
        <v>U11G Howler</v>
      </c>
      <c r="B481" s="1">
        <f ca="1">IFERROR(__xludf.DUMMYFUNCTION("""COMPUTED_VALUE"""),3)</f>
        <v>3</v>
      </c>
      <c r="C481" s="1" t="str">
        <f ca="1">IFERROR(__xludf.DUMMYFUNCTION("""COMPUTED_VALUE"""),"Lucy Hardcastle")</f>
        <v>Lucy Hardcastle</v>
      </c>
      <c r="D481" s="1" t="str">
        <f ca="1">IFERROR(__xludf.DUMMYFUNCTION("""COMPUTED_VALUE"""),"U11")</f>
        <v>U11</v>
      </c>
      <c r="E481" s="1" t="str">
        <f ca="1">IFERROR(__xludf.DUMMYFUNCTION("""COMPUTED_VALUE"""),"G")</f>
        <v>G</v>
      </c>
      <c r="F481" s="1" t="str">
        <f ca="1">IFERROR(__xludf.DUMMYFUNCTION("""COMPUTED_VALUE"""),"Shrewsbury AC")</f>
        <v>Shrewsbury AC</v>
      </c>
      <c r="G481" s="1">
        <v>5</v>
      </c>
      <c r="I481" s="2">
        <f ca="1">IFERROR(VLOOKUP($H481, $B477:$F488, 2, FALSE),)</f>
        <v>0</v>
      </c>
      <c r="J481" s="25"/>
      <c r="K481" s="1">
        <f ca="1">IFERROR(VLOOKUP($H481, $B477:$F488, 3, FALSE),)</f>
        <v>0</v>
      </c>
      <c r="L481" s="1">
        <f ca="1">IFERROR(VLOOKUP($H481, $B477:$F488, 4, FALSE),)</f>
        <v>0</v>
      </c>
      <c r="M481" s="1">
        <f ca="1">IFERROR(VLOOKUP($H481, $B477:$F488, 5, FALSE),)</f>
        <v>0</v>
      </c>
    </row>
    <row r="482" spans="1:14" ht="12.75" x14ac:dyDescent="0.2">
      <c r="A482" s="33" t="str">
        <f ca="1">IFERROR(__xludf.DUMMYFUNCTION("""COMPUTED_VALUE"""),"U11G Howler")</f>
        <v>U11G Howler</v>
      </c>
      <c r="B482" s="1">
        <f ca="1">IFERROR(__xludf.DUMMYFUNCTION("""COMPUTED_VALUE"""),33)</f>
        <v>33</v>
      </c>
      <c r="C482" s="1" t="str">
        <f ca="1">IFERROR(__xludf.DUMMYFUNCTION("""COMPUTED_VALUE"""),"Eva Ward")</f>
        <v>Eva Ward</v>
      </c>
      <c r="D482" s="1" t="str">
        <f ca="1">IFERROR(__xludf.DUMMYFUNCTION("""COMPUTED_VALUE"""),"U11")</f>
        <v>U11</v>
      </c>
      <c r="E482" s="1" t="str">
        <f ca="1">IFERROR(__xludf.DUMMYFUNCTION("""COMPUTED_VALUE"""),"G")</f>
        <v>G</v>
      </c>
      <c r="F482" s="1" t="str">
        <f ca="1">IFERROR(__xludf.DUMMYFUNCTION("""COMPUTED_VALUE"""),"Shrewsbury AC")</f>
        <v>Shrewsbury AC</v>
      </c>
      <c r="G482" s="1">
        <v>6</v>
      </c>
      <c r="I482" s="2">
        <f ca="1">IFERROR(VLOOKUP($H482, $B477:$F488, 2, FALSE),)</f>
        <v>0</v>
      </c>
      <c r="J482" s="25"/>
      <c r="K482" s="1">
        <f ca="1">IFERROR(VLOOKUP($H482, $B477:$F488, 3, FALSE),)</f>
        <v>0</v>
      </c>
      <c r="L482" s="1">
        <f ca="1">IFERROR(VLOOKUP($H482, $B477:$F488, 4, FALSE),)</f>
        <v>0</v>
      </c>
      <c r="M482" s="1">
        <f ca="1">IFERROR(VLOOKUP($H482, $B477:$F488, 5, FALSE),)</f>
        <v>0</v>
      </c>
    </row>
    <row r="483" spans="1:14" ht="12.75" x14ac:dyDescent="0.2">
      <c r="A483" s="39" t="str">
        <f ca="1">IFERROR(__xludf.DUMMYFUNCTION("query('4 Telford'!A:G, ""select G,B,C,D,E,F where G contains '"" &amp; A475 &amp; ""'"", 0)"),"U11G Howler")</f>
        <v>U11G Howler</v>
      </c>
      <c r="B483" s="1">
        <f ca="1">IFERROR(__xludf.DUMMYFUNCTION("""COMPUTED_VALUE"""),4)</f>
        <v>4</v>
      </c>
      <c r="C483" s="1" t="str">
        <f ca="1">IFERROR(__xludf.DUMMYFUNCTION("""COMPUTED_VALUE"""),"Connie Light")</f>
        <v>Connie Light</v>
      </c>
      <c r="D483" s="1" t="str">
        <f ca="1">IFERROR(__xludf.DUMMYFUNCTION("""COMPUTED_VALUE"""),"U11")</f>
        <v>U11</v>
      </c>
      <c r="E483" s="1" t="str">
        <f ca="1">IFERROR(__xludf.DUMMYFUNCTION("""COMPUTED_VALUE"""),"G")</f>
        <v>G</v>
      </c>
      <c r="F483" s="1" t="str">
        <f ca="1">IFERROR(__xludf.DUMMYFUNCTION("""COMPUTED_VALUE"""),"Telford AC")</f>
        <v>Telford AC</v>
      </c>
      <c r="G483" s="1">
        <v>7</v>
      </c>
      <c r="I483" s="2">
        <f ca="1">IFERROR(VLOOKUP($H483, $B477:$F488, 2, FALSE),)</f>
        <v>0</v>
      </c>
      <c r="J483" s="25"/>
      <c r="K483" s="1">
        <f ca="1">IFERROR(VLOOKUP($H483, $B477:$F488, 3, FALSE),)</f>
        <v>0</v>
      </c>
      <c r="L483" s="1">
        <f ca="1">IFERROR(VLOOKUP($H483, $B477:$F488, 4, FALSE),)</f>
        <v>0</v>
      </c>
      <c r="M483" s="1">
        <f ca="1">IFERROR(VLOOKUP($H483, $B477:$F488, 5, FALSE),)</f>
        <v>0</v>
      </c>
    </row>
    <row r="484" spans="1:14" ht="12.75" x14ac:dyDescent="0.2">
      <c r="A484" s="33" t="str">
        <f ca="1">IFERROR(__xludf.DUMMYFUNCTION("""COMPUTED_VALUE"""),"U11G Howler")</f>
        <v>U11G Howler</v>
      </c>
      <c r="B484" s="1">
        <f ca="1">IFERROR(__xludf.DUMMYFUNCTION("""COMPUTED_VALUE"""),44)</f>
        <v>44</v>
      </c>
      <c r="C484" s="1" t="str">
        <f ca="1">IFERROR(__xludf.DUMMYFUNCTION("""COMPUTED_VALUE"""),"Evie Bridgwater")</f>
        <v>Evie Bridgwater</v>
      </c>
      <c r="D484" s="1" t="str">
        <f ca="1">IFERROR(__xludf.DUMMYFUNCTION("""COMPUTED_VALUE"""),"U11")</f>
        <v>U11</v>
      </c>
      <c r="E484" s="1" t="str">
        <f ca="1">IFERROR(__xludf.DUMMYFUNCTION("""COMPUTED_VALUE"""),"G")</f>
        <v>G</v>
      </c>
      <c r="F484" s="1" t="str">
        <f ca="1">IFERROR(__xludf.DUMMYFUNCTION("""COMPUTED_VALUE"""),"Telford AC")</f>
        <v>Telford AC</v>
      </c>
      <c r="G484" s="1">
        <v>8</v>
      </c>
      <c r="I484" s="2">
        <f ca="1">IFERROR(VLOOKUP($H484, $B477:$F488, 2, FALSE),)</f>
        <v>0</v>
      </c>
      <c r="J484" s="25"/>
      <c r="K484" s="1">
        <f ca="1">IFERROR(VLOOKUP($H484, $B477:$F488, 3, FALSE),)</f>
        <v>0</v>
      </c>
      <c r="L484" s="1">
        <f ca="1">IFERROR(VLOOKUP($H484, $B477:$F488, 4, FALSE),)</f>
        <v>0</v>
      </c>
      <c r="M484" s="1">
        <f ca="1">IFERROR(VLOOKUP($H484, $B477:$F488, 5, FALSE),)</f>
        <v>0</v>
      </c>
    </row>
    <row r="485" spans="1:14" ht="12.75" x14ac:dyDescent="0.2">
      <c r="A485" s="39" t="str">
        <f ca="1">IFERROR(__xludf.DUMMYFUNCTION("query('5 Wenlock'!A:G, ""select G,B,C,D,E,F where G contains '"" &amp; A475 &amp; ""'"", 0)"),"U11G Howler")</f>
        <v>U11G Howler</v>
      </c>
      <c r="B485" s="1">
        <f ca="1">IFERROR(__xludf.DUMMYFUNCTION("""COMPUTED_VALUE"""),5)</f>
        <v>5</v>
      </c>
      <c r="C485" s="1" t="str">
        <f ca="1">IFERROR(__xludf.DUMMYFUNCTION("""COMPUTED_VALUE"""),"Maria Frankel")</f>
        <v>Maria Frankel</v>
      </c>
      <c r="D485" s="1" t="str">
        <f ca="1">IFERROR(__xludf.DUMMYFUNCTION("""COMPUTED_VALUE"""),"U11")</f>
        <v>U11</v>
      </c>
      <c r="E485" s="1" t="str">
        <f ca="1">IFERROR(__xludf.DUMMYFUNCTION("""COMPUTED_VALUE"""),"G")</f>
        <v>G</v>
      </c>
      <c r="F485" s="1" t="str">
        <f ca="1">IFERROR(__xludf.DUMMYFUNCTION("""COMPUTED_VALUE"""),"Wenlock Olympians")</f>
        <v>Wenlock Olympians</v>
      </c>
      <c r="G485" s="1">
        <v>9</v>
      </c>
      <c r="I485" s="2">
        <f ca="1">IFERROR(VLOOKUP($H485, $B477:$F488, 2, FALSE),)</f>
        <v>0</v>
      </c>
      <c r="J485" s="25"/>
      <c r="K485" s="1">
        <f ca="1">IFERROR(VLOOKUP($H485, $B477:$F488, 3, FALSE),)</f>
        <v>0</v>
      </c>
      <c r="L485" s="1">
        <f ca="1">IFERROR(VLOOKUP($H485, $B477:$F488, 4, FALSE),)</f>
        <v>0</v>
      </c>
      <c r="M485" s="1">
        <f ca="1">IFERROR(VLOOKUP($H485, $B477:$F488, 5, FALSE),)</f>
        <v>0</v>
      </c>
    </row>
    <row r="486" spans="1:14" ht="12.75" x14ac:dyDescent="0.2">
      <c r="A486" s="33" t="str">
        <f ca="1">IFERROR(__xludf.DUMMYFUNCTION("""COMPUTED_VALUE"""),"U11G Howler")</f>
        <v>U11G Howler</v>
      </c>
      <c r="B486" s="1">
        <f ca="1">IFERROR(__xludf.DUMMYFUNCTION("""COMPUTED_VALUE"""),55)</f>
        <v>55</v>
      </c>
      <c r="C486" s="1"/>
      <c r="D486" s="1" t="str">
        <f ca="1">IFERROR(__xludf.DUMMYFUNCTION("""COMPUTED_VALUE"""),"U11")</f>
        <v>U11</v>
      </c>
      <c r="E486" s="1" t="str">
        <f ca="1">IFERROR(__xludf.DUMMYFUNCTION("""COMPUTED_VALUE"""),"G")</f>
        <v>G</v>
      </c>
      <c r="F486" s="1" t="str">
        <f ca="1">IFERROR(__xludf.DUMMYFUNCTION("""COMPUTED_VALUE"""),"Wenlock Olympians")</f>
        <v>Wenlock Olympians</v>
      </c>
      <c r="G486" s="1">
        <v>10</v>
      </c>
      <c r="I486" s="2">
        <f ca="1">IFERROR(VLOOKUP($H486, $B477:$F488, 2, FALSE),)</f>
        <v>0</v>
      </c>
      <c r="J486" s="25"/>
      <c r="K486" s="1">
        <f ca="1">IFERROR(VLOOKUP($H486, $B477:$F488, 3, FALSE),)</f>
        <v>0</v>
      </c>
      <c r="L486" s="1">
        <f ca="1">IFERROR(VLOOKUP($H486, $B477:$F488, 4, FALSE),)</f>
        <v>0</v>
      </c>
      <c r="M486" s="1">
        <f ca="1">IFERROR(VLOOKUP($H486, $B477:$F488, 5, FALSE),)</f>
        <v>0</v>
      </c>
    </row>
    <row r="487" spans="1:14" ht="12.75" x14ac:dyDescent="0.2">
      <c r="A487" s="39" t="str">
        <f ca="1">IFERROR(__xludf.DUMMYFUNCTION("query('6 Maldwyn'!A:G, ""select G,B,C,D,E,F where G contains '"" &amp; A475 &amp; ""'"", 0)"),"U11G Howler")</f>
        <v>U11G Howler</v>
      </c>
      <c r="B487" s="1">
        <f ca="1">IFERROR(__xludf.DUMMYFUNCTION("""COMPUTED_VALUE"""),6)</f>
        <v>6</v>
      </c>
      <c r="C487" s="1"/>
      <c r="D487" s="1" t="str">
        <f ca="1">IFERROR(__xludf.DUMMYFUNCTION("""COMPUTED_VALUE"""),"U11")</f>
        <v>U11</v>
      </c>
      <c r="E487" s="1" t="str">
        <f ca="1">IFERROR(__xludf.DUMMYFUNCTION("""COMPUTED_VALUE"""),"G")</f>
        <v>G</v>
      </c>
      <c r="F487" s="1" t="str">
        <f ca="1">IFERROR(__xludf.DUMMYFUNCTION("""COMPUTED_VALUE"""),"Maldwyn Harriers")</f>
        <v>Maldwyn Harriers</v>
      </c>
      <c r="G487" s="1">
        <v>11</v>
      </c>
      <c r="I487" s="2">
        <f ca="1">IFERROR(VLOOKUP($H487, $B477:$F488, 2, FALSE),)</f>
        <v>0</v>
      </c>
      <c r="J487" s="25"/>
      <c r="K487" s="1">
        <f ca="1">IFERROR(VLOOKUP($H487, $B477:$F488, 3, FALSE),)</f>
        <v>0</v>
      </c>
      <c r="L487" s="1">
        <f ca="1">IFERROR(VLOOKUP($H487, $B477:$F488, 4, FALSE),)</f>
        <v>0</v>
      </c>
      <c r="M487" s="1">
        <f ca="1">IFERROR(VLOOKUP($H487, $B477:$F488, 5, FALSE),)</f>
        <v>0</v>
      </c>
    </row>
    <row r="488" spans="1:14" ht="12.75" x14ac:dyDescent="0.2">
      <c r="A488" s="33" t="str">
        <f ca="1">IFERROR(__xludf.DUMMYFUNCTION("""COMPUTED_VALUE"""),"U11G Howler")</f>
        <v>U11G Howler</v>
      </c>
      <c r="B488" s="1">
        <f ca="1">IFERROR(__xludf.DUMMYFUNCTION("""COMPUTED_VALUE"""),66)</f>
        <v>66</v>
      </c>
      <c r="C488" s="1"/>
      <c r="D488" s="1" t="str">
        <f ca="1">IFERROR(__xludf.DUMMYFUNCTION("""COMPUTED_VALUE"""),"U11")</f>
        <v>U11</v>
      </c>
      <c r="E488" s="1" t="str">
        <f ca="1">IFERROR(__xludf.DUMMYFUNCTION("""COMPUTED_VALUE"""),"G")</f>
        <v>G</v>
      </c>
      <c r="F488" s="1" t="str">
        <f ca="1">IFERROR(__xludf.DUMMYFUNCTION("""COMPUTED_VALUE"""),"Maldwyn Harriers")</f>
        <v>Maldwyn Harriers</v>
      </c>
      <c r="G488" s="1">
        <v>12</v>
      </c>
      <c r="I488" s="2">
        <f ca="1">IFERROR(VLOOKUP($H488, $B477:$F488, 2, FALSE),)</f>
        <v>0</v>
      </c>
      <c r="J488" s="25"/>
      <c r="K488" s="1">
        <f ca="1">IFERROR(VLOOKUP($H488, $B477:$F488, 3, FALSE),)</f>
        <v>0</v>
      </c>
      <c r="L488" s="1">
        <f ca="1">IFERROR(VLOOKUP($H488, $B477:$F488, 4, FALSE),)</f>
        <v>0</v>
      </c>
      <c r="M488" s="1">
        <f ca="1">IFERROR(VLOOKUP($H488, $B477:$F488, 5, FALSE),)</f>
        <v>0</v>
      </c>
    </row>
    <row r="489" spans="1:14" ht="12.75" x14ac:dyDescent="0.2">
      <c r="A489" s="33"/>
      <c r="B489" s="32"/>
      <c r="C489" s="32"/>
      <c r="D489" s="32"/>
      <c r="E489" s="32"/>
      <c r="F489" s="32"/>
      <c r="G489" s="32"/>
      <c r="H489" s="33"/>
      <c r="I489" s="34"/>
      <c r="J489" s="35"/>
      <c r="K489" s="33"/>
      <c r="L489" s="33"/>
      <c r="M489" s="33"/>
      <c r="N489" s="33"/>
    </row>
    <row r="490" spans="1:14" ht="12.75" x14ac:dyDescent="0.2">
      <c r="A490" s="2" t="e">
        <f>Results!#REF!</f>
        <v>#REF!</v>
      </c>
      <c r="B490" s="2"/>
      <c r="C490" s="2"/>
      <c r="D490" s="2"/>
      <c r="E490" s="2"/>
      <c r="F490" s="2"/>
      <c r="G490" s="2" t="e">
        <f>A490</f>
        <v>#REF!</v>
      </c>
      <c r="H490" s="2" t="s">
        <v>233</v>
      </c>
      <c r="I490" s="2" t="s">
        <v>242</v>
      </c>
      <c r="J490" s="2" t="e">
        <f>#REF!</f>
        <v>#REF!</v>
      </c>
      <c r="K490" s="2"/>
      <c r="L490" s="2"/>
      <c r="M490" s="2" t="e">
        <f>G490</f>
        <v>#REF!</v>
      </c>
      <c r="N490" s="2"/>
    </row>
    <row r="491" spans="1:14" ht="17.25" x14ac:dyDescent="0.4">
      <c r="A491" s="38" t="str">
        <f ca="1">IFERROR(__xludf.DUMMYFUNCTION("query('1 Wrekin'!A:G, ""select G,B,C,D,E,F where G contains '"" &amp; A490 &amp; ""'"", 1)"),"")</f>
        <v/>
      </c>
      <c r="B491" s="2" t="str">
        <f ca="1">IFERROR(__xludf.DUMMYFUNCTION("""COMPUTED_VALUE"""),"Number")</f>
        <v>Number</v>
      </c>
      <c r="C491" s="2" t="str">
        <f ca="1">IFERROR(__xludf.DUMMYFUNCTION("""COMPUTED_VALUE"""),"Full Name")</f>
        <v>Full Name</v>
      </c>
      <c r="D491" s="2" t="str">
        <f ca="1">IFERROR(__xludf.DUMMYFUNCTION("""COMPUTED_VALUE"""),"Age Group")</f>
        <v>Age Group</v>
      </c>
      <c r="E491" s="2" t="str">
        <f ca="1">IFERROR(__xludf.DUMMYFUNCTION("""COMPUTED_VALUE"""),"Gender")</f>
        <v>Gender</v>
      </c>
      <c r="F491" s="2" t="str">
        <f ca="1">IFERROR(__xludf.DUMMYFUNCTION("""COMPUTED_VALUE"""),"Club")</f>
        <v>Club</v>
      </c>
      <c r="G491" s="2" t="s">
        <v>243</v>
      </c>
      <c r="H491" s="2" t="s">
        <v>41</v>
      </c>
      <c r="I491" s="2" t="s">
        <v>231</v>
      </c>
      <c r="J491" s="25" t="s">
        <v>244</v>
      </c>
      <c r="K491" s="2" t="s">
        <v>232</v>
      </c>
      <c r="L491" s="2" t="s">
        <v>44</v>
      </c>
      <c r="M491" s="2" t="s">
        <v>45</v>
      </c>
      <c r="N491" s="2" t="s">
        <v>234</v>
      </c>
    </row>
    <row r="492" spans="1:14" ht="12.75" x14ac:dyDescent="0.2">
      <c r="A492" s="33" t="str">
        <f ca="1">IFERROR(__xludf.DUMMYFUNCTION("""COMPUTED_VALUE"""),"U13G Long Jump")</f>
        <v>U13G Long Jump</v>
      </c>
      <c r="B492" s="1">
        <f ca="1">IFERROR(__xludf.DUMMYFUNCTION("""COMPUTED_VALUE"""),1)</f>
        <v>1</v>
      </c>
      <c r="C492" s="1" t="str">
        <f ca="1">IFERROR(__xludf.DUMMYFUNCTION("""COMPUTED_VALUE"""),"Jessica Howes")</f>
        <v>Jessica Howes</v>
      </c>
      <c r="D492" s="1" t="str">
        <f ca="1">IFERROR(__xludf.DUMMYFUNCTION("""COMPUTED_VALUE"""),"U13")</f>
        <v>U13</v>
      </c>
      <c r="E492" s="1" t="str">
        <f ca="1">IFERROR(__xludf.DUMMYFUNCTION("""COMPUTED_VALUE"""),"G")</f>
        <v>G</v>
      </c>
      <c r="F492" s="1" t="str">
        <f ca="1">IFERROR(__xludf.DUMMYFUNCTION("""COMPUTED_VALUE"""),"Wrekin Harriers")</f>
        <v>Wrekin Harriers</v>
      </c>
      <c r="G492" s="1">
        <v>1</v>
      </c>
      <c r="I492" s="2">
        <f ca="1">IFERROR(VLOOKUP($H492, $B492:$F503, 2, FALSE),)</f>
        <v>0</v>
      </c>
      <c r="J492" s="25"/>
      <c r="K492" s="1">
        <f ca="1">IFERROR(VLOOKUP($H492, $B492:$F503, 3, FALSE),)</f>
        <v>0</v>
      </c>
      <c r="L492" s="1">
        <f ca="1">IFERROR(VLOOKUP($H492, $B492:$F503, 4, FALSE),)</f>
        <v>0</v>
      </c>
      <c r="M492" s="1">
        <f ca="1">IFERROR(VLOOKUP($H492, $B492:$F503, 5, FALSE),)</f>
        <v>0</v>
      </c>
    </row>
    <row r="493" spans="1:14" ht="12.75" x14ac:dyDescent="0.2">
      <c r="A493" s="33" t="str">
        <f ca="1">IFERROR(__xludf.DUMMYFUNCTION("""COMPUTED_VALUE"""),"U13G Long Jump")</f>
        <v>U13G Long Jump</v>
      </c>
      <c r="B493" s="1">
        <f ca="1">IFERROR(__xludf.DUMMYFUNCTION("""COMPUTED_VALUE"""),11)</f>
        <v>11</v>
      </c>
      <c r="C493" s="1" t="str">
        <f ca="1">IFERROR(__xludf.DUMMYFUNCTION("""COMPUTED_VALUE"""),"Rhona Davey Aitken ")</f>
        <v xml:space="preserve">Rhona Davey Aitken </v>
      </c>
      <c r="D493" s="1" t="str">
        <f ca="1">IFERROR(__xludf.DUMMYFUNCTION("""COMPUTED_VALUE"""),"U13")</f>
        <v>U13</v>
      </c>
      <c r="E493" s="1" t="str">
        <f ca="1">IFERROR(__xludf.DUMMYFUNCTION("""COMPUTED_VALUE"""),"G")</f>
        <v>G</v>
      </c>
      <c r="F493" s="1" t="str">
        <f ca="1">IFERROR(__xludf.DUMMYFUNCTION("""COMPUTED_VALUE"""),"Wrekin Harriers")</f>
        <v>Wrekin Harriers</v>
      </c>
      <c r="G493" s="1">
        <v>2</v>
      </c>
      <c r="I493" s="2">
        <f ca="1">IFERROR(VLOOKUP($H493, $B492:$F503, 2, FALSE),)</f>
        <v>0</v>
      </c>
      <c r="J493" s="25"/>
      <c r="K493" s="1">
        <f ca="1">IFERROR(VLOOKUP($H493, $B492:$F503, 3, FALSE),)</f>
        <v>0</v>
      </c>
      <c r="L493" s="1">
        <f ca="1">IFERROR(VLOOKUP($H493, $B492:$F503, 4, FALSE),)</f>
        <v>0</v>
      </c>
      <c r="M493" s="1">
        <f ca="1">IFERROR(VLOOKUP($H493, $B492:$F503, 5, FALSE),)</f>
        <v>0</v>
      </c>
    </row>
    <row r="494" spans="1:14" ht="12.75" x14ac:dyDescent="0.2">
      <c r="A494" s="39" t="str">
        <f ca="1">IFERROR(__xludf.DUMMYFUNCTION("query('2 Oswestry'!A:G, ""select G,B,C,D,E,F where G contains '"" &amp; A490 &amp; ""'"", 0)"),"U13G Long Jump")</f>
        <v>U13G Long Jump</v>
      </c>
      <c r="B494" s="1">
        <f ca="1">IFERROR(__xludf.DUMMYFUNCTION("""COMPUTED_VALUE"""),2)</f>
        <v>2</v>
      </c>
      <c r="C494" s="1" t="str">
        <f ca="1">IFERROR(__xludf.DUMMYFUNCTION("""COMPUTED_VALUE"""),"Hannah Newman")</f>
        <v>Hannah Newman</v>
      </c>
      <c r="D494" s="1" t="str">
        <f ca="1">IFERROR(__xludf.DUMMYFUNCTION("""COMPUTED_VALUE"""),"U13")</f>
        <v>U13</v>
      </c>
      <c r="E494" s="1" t="str">
        <f ca="1">IFERROR(__xludf.DUMMYFUNCTION("""COMPUTED_VALUE"""),"G")</f>
        <v>G</v>
      </c>
      <c r="F494" s="1" t="str">
        <f ca="1">IFERROR(__xludf.DUMMYFUNCTION("""COMPUTED_VALUE"""),"Oswestry Olympians")</f>
        <v>Oswestry Olympians</v>
      </c>
      <c r="G494" s="1">
        <v>3</v>
      </c>
      <c r="I494" s="2">
        <f ca="1">IFERROR(VLOOKUP($H494, $B492:$F503, 2, FALSE),)</f>
        <v>0</v>
      </c>
      <c r="J494" s="25"/>
      <c r="K494" s="1">
        <f ca="1">IFERROR(VLOOKUP($H494, $B492:$F503, 3, FALSE),)</f>
        <v>0</v>
      </c>
      <c r="L494" s="1">
        <f ca="1">IFERROR(VLOOKUP($H494, $B492:$F503, 4, FALSE),)</f>
        <v>0</v>
      </c>
      <c r="M494" s="1">
        <f ca="1">IFERROR(VLOOKUP($H494, $B492:$F503, 5, FALSE),)</f>
        <v>0</v>
      </c>
    </row>
    <row r="495" spans="1:14" ht="12.75" x14ac:dyDescent="0.2">
      <c r="A495" s="33" t="str">
        <f ca="1">IFERROR(__xludf.DUMMYFUNCTION("""COMPUTED_VALUE"""),"U13G Long Jump")</f>
        <v>U13G Long Jump</v>
      </c>
      <c r="B495" s="1">
        <f ca="1">IFERROR(__xludf.DUMMYFUNCTION("""COMPUTED_VALUE"""),22)</f>
        <v>22</v>
      </c>
      <c r="C495" s="1" t="str">
        <f ca="1">IFERROR(__xludf.DUMMYFUNCTION("""COMPUTED_VALUE"""),"Charlotte Liddiatt")</f>
        <v>Charlotte Liddiatt</v>
      </c>
      <c r="D495" s="1" t="str">
        <f ca="1">IFERROR(__xludf.DUMMYFUNCTION("""COMPUTED_VALUE"""),"U13")</f>
        <v>U13</v>
      </c>
      <c r="E495" s="1" t="str">
        <f ca="1">IFERROR(__xludf.DUMMYFUNCTION("""COMPUTED_VALUE"""),"G")</f>
        <v>G</v>
      </c>
      <c r="F495" s="1" t="str">
        <f ca="1">IFERROR(__xludf.DUMMYFUNCTION("""COMPUTED_VALUE"""),"Oswestry Olympians")</f>
        <v>Oswestry Olympians</v>
      </c>
      <c r="G495" s="1">
        <v>4</v>
      </c>
      <c r="I495" s="2">
        <f ca="1">IFERROR(VLOOKUP($H495, $B492:$F503, 2, FALSE),)</f>
        <v>0</v>
      </c>
      <c r="J495" s="25"/>
      <c r="K495" s="1">
        <f ca="1">IFERROR(VLOOKUP($H495, $B492:$F503, 3, FALSE),)</f>
        <v>0</v>
      </c>
      <c r="L495" s="1">
        <f ca="1">IFERROR(VLOOKUP($H495, $B492:$F503, 4, FALSE),)</f>
        <v>0</v>
      </c>
      <c r="M495" s="1">
        <f ca="1">IFERROR(VLOOKUP($H495, $B492:$F503, 5, FALSE),)</f>
        <v>0</v>
      </c>
    </row>
    <row r="496" spans="1:14" ht="12.75" x14ac:dyDescent="0.2">
      <c r="A496" s="39" t="str">
        <f ca="1">IFERROR(__xludf.DUMMYFUNCTION("query('3 Shrewsbury'!A:G, ""select G,B,C,D,E,F where G contains '"" &amp; A490 &amp; ""'"", 0)"),"U13G Long Jump")</f>
        <v>U13G Long Jump</v>
      </c>
      <c r="B496" s="1">
        <f ca="1">IFERROR(__xludf.DUMMYFUNCTION("""COMPUTED_VALUE"""),3)</f>
        <v>3</v>
      </c>
      <c r="C496" s="1" t="str">
        <f ca="1">IFERROR(__xludf.DUMMYFUNCTION("""COMPUTED_VALUE"""),"Grace Kinsey")</f>
        <v>Grace Kinsey</v>
      </c>
      <c r="D496" s="1" t="str">
        <f ca="1">IFERROR(__xludf.DUMMYFUNCTION("""COMPUTED_VALUE"""),"U13")</f>
        <v>U13</v>
      </c>
      <c r="E496" s="1" t="str">
        <f ca="1">IFERROR(__xludf.DUMMYFUNCTION("""COMPUTED_VALUE"""),"G")</f>
        <v>G</v>
      </c>
      <c r="F496" s="1" t="str">
        <f ca="1">IFERROR(__xludf.DUMMYFUNCTION("""COMPUTED_VALUE"""),"Shrewsbury AC")</f>
        <v>Shrewsbury AC</v>
      </c>
      <c r="G496" s="1">
        <v>5</v>
      </c>
      <c r="I496" s="2">
        <f ca="1">IFERROR(VLOOKUP($H496, $B492:$F503, 2, FALSE),)</f>
        <v>0</v>
      </c>
      <c r="J496" s="25"/>
      <c r="K496" s="1">
        <f ca="1">IFERROR(VLOOKUP($H496, $B492:$F503, 3, FALSE),)</f>
        <v>0</v>
      </c>
      <c r="L496" s="1">
        <f ca="1">IFERROR(VLOOKUP($H496, $B492:$F503, 4, FALSE),)</f>
        <v>0</v>
      </c>
      <c r="M496" s="1">
        <f ca="1">IFERROR(VLOOKUP($H496, $B492:$F503, 5, FALSE),)</f>
        <v>0</v>
      </c>
    </row>
    <row r="497" spans="1:14" ht="12.75" x14ac:dyDescent="0.2">
      <c r="A497" s="33" t="str">
        <f ca="1">IFERROR(__xludf.DUMMYFUNCTION("""COMPUTED_VALUE"""),"U13G Long Jump")</f>
        <v>U13G Long Jump</v>
      </c>
      <c r="B497" s="1">
        <f ca="1">IFERROR(__xludf.DUMMYFUNCTION("""COMPUTED_VALUE"""),33)</f>
        <v>33</v>
      </c>
      <c r="C497" s="1" t="str">
        <f ca="1">IFERROR(__xludf.DUMMYFUNCTION("""COMPUTED_VALUE"""),"Zara Tomkins")</f>
        <v>Zara Tomkins</v>
      </c>
      <c r="D497" s="1" t="str">
        <f ca="1">IFERROR(__xludf.DUMMYFUNCTION("""COMPUTED_VALUE"""),"U13")</f>
        <v>U13</v>
      </c>
      <c r="E497" s="1" t="str">
        <f ca="1">IFERROR(__xludf.DUMMYFUNCTION("""COMPUTED_VALUE"""),"G")</f>
        <v>G</v>
      </c>
      <c r="F497" s="1" t="str">
        <f ca="1">IFERROR(__xludf.DUMMYFUNCTION("""COMPUTED_VALUE"""),"Shrewsbury AC")</f>
        <v>Shrewsbury AC</v>
      </c>
      <c r="G497" s="1">
        <v>6</v>
      </c>
      <c r="I497" s="2">
        <f ca="1">IFERROR(VLOOKUP($H497, $B492:$F503, 2, FALSE),)</f>
        <v>0</v>
      </c>
      <c r="J497" s="25"/>
      <c r="K497" s="1">
        <f ca="1">IFERROR(VLOOKUP($H497, $B492:$F503, 3, FALSE),)</f>
        <v>0</v>
      </c>
      <c r="L497" s="1">
        <f ca="1">IFERROR(VLOOKUP($H497, $B492:$F503, 4, FALSE),)</f>
        <v>0</v>
      </c>
      <c r="M497" s="1">
        <f ca="1">IFERROR(VLOOKUP($H497, $B492:$F503, 5, FALSE),)</f>
        <v>0</v>
      </c>
    </row>
    <row r="498" spans="1:14" ht="12.75" x14ac:dyDescent="0.2">
      <c r="A498" s="39" t="str">
        <f ca="1">IFERROR(__xludf.DUMMYFUNCTION("query('4 Telford'!A:G, ""select G,B,C,D,E,F where G contains '"" &amp; A490 &amp; ""'"", 0)"),"U13G Long Jump")</f>
        <v>U13G Long Jump</v>
      </c>
      <c r="B498" s="1">
        <f ca="1">IFERROR(__xludf.DUMMYFUNCTION("""COMPUTED_VALUE"""),4)</f>
        <v>4</v>
      </c>
      <c r="C498" s="1" t="str">
        <f ca="1">IFERROR(__xludf.DUMMYFUNCTION("""COMPUTED_VALUE"""),"Nana Ayah")</f>
        <v>Nana Ayah</v>
      </c>
      <c r="D498" s="1" t="str">
        <f ca="1">IFERROR(__xludf.DUMMYFUNCTION("""COMPUTED_VALUE"""),"U13")</f>
        <v>U13</v>
      </c>
      <c r="E498" s="1" t="str">
        <f ca="1">IFERROR(__xludf.DUMMYFUNCTION("""COMPUTED_VALUE"""),"G")</f>
        <v>G</v>
      </c>
      <c r="F498" s="1" t="str">
        <f ca="1">IFERROR(__xludf.DUMMYFUNCTION("""COMPUTED_VALUE"""),"Telford AC")</f>
        <v>Telford AC</v>
      </c>
      <c r="G498" s="1">
        <v>7</v>
      </c>
      <c r="I498" s="2">
        <f ca="1">IFERROR(VLOOKUP($H498, $B492:$F503, 2, FALSE),)</f>
        <v>0</v>
      </c>
      <c r="J498" s="25"/>
      <c r="K498" s="1">
        <f ca="1">IFERROR(VLOOKUP($H498, $B492:$F503, 3, FALSE),)</f>
        <v>0</v>
      </c>
      <c r="L498" s="1">
        <f ca="1">IFERROR(VLOOKUP($H498, $B492:$F503, 4, FALSE),)</f>
        <v>0</v>
      </c>
      <c r="M498" s="1">
        <f ca="1">IFERROR(VLOOKUP($H498, $B492:$F503, 5, FALSE),)</f>
        <v>0</v>
      </c>
    </row>
    <row r="499" spans="1:14" ht="12.75" x14ac:dyDescent="0.2">
      <c r="A499" s="33" t="str">
        <f ca="1">IFERROR(__xludf.DUMMYFUNCTION("""COMPUTED_VALUE"""),"U13G Long Jump")</f>
        <v>U13G Long Jump</v>
      </c>
      <c r="B499" s="1">
        <f ca="1">IFERROR(__xludf.DUMMYFUNCTION("""COMPUTED_VALUE"""),44)</f>
        <v>44</v>
      </c>
      <c r="C499" s="1" t="str">
        <f ca="1">IFERROR(__xludf.DUMMYFUNCTION("""COMPUTED_VALUE"""),"Lottie Brett")</f>
        <v>Lottie Brett</v>
      </c>
      <c r="D499" s="1" t="str">
        <f ca="1">IFERROR(__xludf.DUMMYFUNCTION("""COMPUTED_VALUE"""),"U13")</f>
        <v>U13</v>
      </c>
      <c r="E499" s="1" t="str">
        <f ca="1">IFERROR(__xludf.DUMMYFUNCTION("""COMPUTED_VALUE"""),"G")</f>
        <v>G</v>
      </c>
      <c r="F499" s="1" t="str">
        <f ca="1">IFERROR(__xludf.DUMMYFUNCTION("""COMPUTED_VALUE"""),"Telford AC")</f>
        <v>Telford AC</v>
      </c>
      <c r="G499" s="1">
        <v>8</v>
      </c>
      <c r="I499" s="2">
        <f ca="1">IFERROR(VLOOKUP($H499, $B492:$F503, 2, FALSE),)</f>
        <v>0</v>
      </c>
      <c r="J499" s="25"/>
      <c r="K499" s="1">
        <f ca="1">IFERROR(VLOOKUP($H499, $B492:$F503, 3, FALSE),)</f>
        <v>0</v>
      </c>
      <c r="L499" s="1">
        <f ca="1">IFERROR(VLOOKUP($H499, $B492:$F503, 4, FALSE),)</f>
        <v>0</v>
      </c>
      <c r="M499" s="1">
        <f ca="1">IFERROR(VLOOKUP($H499, $B492:$F503, 5, FALSE),)</f>
        <v>0</v>
      </c>
    </row>
    <row r="500" spans="1:14" ht="12.75" x14ac:dyDescent="0.2">
      <c r="A500" s="39" t="str">
        <f ca="1">IFERROR(__xludf.DUMMYFUNCTION("query('5 Wenlock'!A:G, ""select G,B,C,D,E,F where G contains '"" &amp; A490 &amp; ""'"", 0)"),"U13G Long Jump")</f>
        <v>U13G Long Jump</v>
      </c>
      <c r="B500" s="1">
        <f ca="1">IFERROR(__xludf.DUMMYFUNCTION("""COMPUTED_VALUE"""),5)</f>
        <v>5</v>
      </c>
      <c r="C500" s="1" t="str">
        <f ca="1">IFERROR(__xludf.DUMMYFUNCTION("""COMPUTED_VALUE"""),"Eabha Munslow")</f>
        <v>Eabha Munslow</v>
      </c>
      <c r="D500" s="1" t="str">
        <f ca="1">IFERROR(__xludf.DUMMYFUNCTION("""COMPUTED_VALUE"""),"U13")</f>
        <v>U13</v>
      </c>
      <c r="E500" s="1" t="str">
        <f ca="1">IFERROR(__xludf.DUMMYFUNCTION("""COMPUTED_VALUE"""),"G")</f>
        <v>G</v>
      </c>
      <c r="F500" s="1" t="str">
        <f ca="1">IFERROR(__xludf.DUMMYFUNCTION("""COMPUTED_VALUE"""),"Wenlock Olympians")</f>
        <v>Wenlock Olympians</v>
      </c>
      <c r="G500" s="1">
        <v>9</v>
      </c>
      <c r="I500" s="2">
        <f ca="1">IFERROR(VLOOKUP($H500, $B492:$F503, 2, FALSE),)</f>
        <v>0</v>
      </c>
      <c r="J500" s="25"/>
      <c r="K500" s="1">
        <f ca="1">IFERROR(VLOOKUP($H500, $B492:$F503, 3, FALSE),)</f>
        <v>0</v>
      </c>
      <c r="L500" s="1">
        <f ca="1">IFERROR(VLOOKUP($H500, $B492:$F503, 4, FALSE),)</f>
        <v>0</v>
      </c>
      <c r="M500" s="1">
        <f ca="1">IFERROR(VLOOKUP($H500, $B492:$F503, 5, FALSE),)</f>
        <v>0</v>
      </c>
    </row>
    <row r="501" spans="1:14" ht="12.75" x14ac:dyDescent="0.2">
      <c r="A501" s="33" t="str">
        <f ca="1">IFERROR(__xludf.DUMMYFUNCTION("""COMPUTED_VALUE"""),"U13G Long Jump")</f>
        <v>U13G Long Jump</v>
      </c>
      <c r="B501" s="1">
        <f ca="1">IFERROR(__xludf.DUMMYFUNCTION("""COMPUTED_VALUE"""),55)</f>
        <v>55</v>
      </c>
      <c r="C501" s="1" t="str">
        <f ca="1">IFERROR(__xludf.DUMMYFUNCTION("""COMPUTED_VALUE"""),"Grace Buckley")</f>
        <v>Grace Buckley</v>
      </c>
      <c r="D501" s="1" t="str">
        <f ca="1">IFERROR(__xludf.DUMMYFUNCTION("""COMPUTED_VALUE"""),"U13")</f>
        <v>U13</v>
      </c>
      <c r="E501" s="1" t="str">
        <f ca="1">IFERROR(__xludf.DUMMYFUNCTION("""COMPUTED_VALUE"""),"G")</f>
        <v>G</v>
      </c>
      <c r="F501" s="1" t="str">
        <f ca="1">IFERROR(__xludf.DUMMYFUNCTION("""COMPUTED_VALUE"""),"Wenlock Olympians")</f>
        <v>Wenlock Olympians</v>
      </c>
      <c r="G501" s="1">
        <v>10</v>
      </c>
      <c r="I501" s="2">
        <f ca="1">IFERROR(VLOOKUP($H501, $B492:$F503, 2, FALSE),)</f>
        <v>0</v>
      </c>
      <c r="J501" s="25"/>
      <c r="K501" s="1">
        <f ca="1">IFERROR(VLOOKUP($H501, $B492:$F503, 3, FALSE),)</f>
        <v>0</v>
      </c>
      <c r="L501" s="1">
        <f ca="1">IFERROR(VLOOKUP($H501, $B492:$F503, 4, FALSE),)</f>
        <v>0</v>
      </c>
      <c r="M501" s="1">
        <f ca="1">IFERROR(VLOOKUP($H501, $B492:$F503, 5, FALSE),)</f>
        <v>0</v>
      </c>
    </row>
    <row r="502" spans="1:14" ht="12.75" x14ac:dyDescent="0.2">
      <c r="A502" s="39" t="str">
        <f ca="1">IFERROR(__xludf.DUMMYFUNCTION("query('6 Maldwyn'!A:G, ""select G,B,C,D,E,F where G contains '"" &amp; A490 &amp; ""'"", 0)"),"U13G Long Jump")</f>
        <v>U13G Long Jump</v>
      </c>
      <c r="B502" s="1">
        <f ca="1">IFERROR(__xludf.DUMMYFUNCTION("""COMPUTED_VALUE"""),6)</f>
        <v>6</v>
      </c>
      <c r="C502" s="1"/>
      <c r="D502" s="1" t="str">
        <f ca="1">IFERROR(__xludf.DUMMYFUNCTION("""COMPUTED_VALUE"""),"U13")</f>
        <v>U13</v>
      </c>
      <c r="E502" s="1" t="str">
        <f ca="1">IFERROR(__xludf.DUMMYFUNCTION("""COMPUTED_VALUE"""),"G")</f>
        <v>G</v>
      </c>
      <c r="F502" s="1" t="str">
        <f ca="1">IFERROR(__xludf.DUMMYFUNCTION("""COMPUTED_VALUE"""),"Maldwyn Harriers")</f>
        <v>Maldwyn Harriers</v>
      </c>
      <c r="G502" s="1">
        <v>11</v>
      </c>
      <c r="I502" s="2">
        <f ca="1">IFERROR(VLOOKUP($H502, $B492:$F503, 2, FALSE),)</f>
        <v>0</v>
      </c>
      <c r="J502" s="25"/>
      <c r="K502" s="1">
        <f ca="1">IFERROR(VLOOKUP($H502, $B492:$F503, 3, FALSE),)</f>
        <v>0</v>
      </c>
      <c r="L502" s="1">
        <f ca="1">IFERROR(VLOOKUP($H502, $B492:$F503, 4, FALSE),)</f>
        <v>0</v>
      </c>
      <c r="M502" s="1">
        <f ca="1">IFERROR(VLOOKUP($H502, $B492:$F503, 5, FALSE),)</f>
        <v>0</v>
      </c>
    </row>
    <row r="503" spans="1:14" ht="12.75" x14ac:dyDescent="0.2">
      <c r="A503" s="33" t="str">
        <f ca="1">IFERROR(__xludf.DUMMYFUNCTION("""COMPUTED_VALUE"""),"U13G Long Jump")</f>
        <v>U13G Long Jump</v>
      </c>
      <c r="B503" s="1">
        <f ca="1">IFERROR(__xludf.DUMMYFUNCTION("""COMPUTED_VALUE"""),66)</f>
        <v>66</v>
      </c>
      <c r="C503" s="1"/>
      <c r="D503" s="1" t="str">
        <f ca="1">IFERROR(__xludf.DUMMYFUNCTION("""COMPUTED_VALUE"""),"U13")</f>
        <v>U13</v>
      </c>
      <c r="E503" s="1" t="str">
        <f ca="1">IFERROR(__xludf.DUMMYFUNCTION("""COMPUTED_VALUE"""),"G")</f>
        <v>G</v>
      </c>
      <c r="F503" s="1" t="str">
        <f ca="1">IFERROR(__xludf.DUMMYFUNCTION("""COMPUTED_VALUE"""),"Maldwyn Harriers")</f>
        <v>Maldwyn Harriers</v>
      </c>
      <c r="G503" s="1">
        <v>12</v>
      </c>
      <c r="I503" s="2">
        <f ca="1">IFERROR(VLOOKUP($H503, $B492:$F503, 2, FALSE),)</f>
        <v>0</v>
      </c>
      <c r="J503" s="25"/>
      <c r="K503" s="1">
        <f ca="1">IFERROR(VLOOKUP($H503, $B492:$F503, 3, FALSE),)</f>
        <v>0</v>
      </c>
      <c r="L503" s="1">
        <f ca="1">IFERROR(VLOOKUP($H503, $B492:$F503, 4, FALSE),)</f>
        <v>0</v>
      </c>
      <c r="M503" s="1">
        <f ca="1">IFERROR(VLOOKUP($H503, $B492:$F503, 5, FALSE),)</f>
        <v>0</v>
      </c>
    </row>
    <row r="504" spans="1:14" ht="12.75" x14ac:dyDescent="0.2">
      <c r="A504" s="33"/>
      <c r="I504" s="2"/>
      <c r="J504" s="25"/>
    </row>
    <row r="505" spans="1:14" ht="12.75" x14ac:dyDescent="0.2">
      <c r="A505" s="2" t="e">
        <f>Results!#REF!</f>
        <v>#REF!</v>
      </c>
      <c r="B505" s="2"/>
      <c r="C505" s="2"/>
      <c r="D505" s="2"/>
      <c r="E505" s="2"/>
      <c r="F505" s="2"/>
      <c r="G505" s="2" t="e">
        <f>A505</f>
        <v>#REF!</v>
      </c>
      <c r="H505" s="2" t="s">
        <v>233</v>
      </c>
      <c r="I505" s="2" t="s">
        <v>242</v>
      </c>
      <c r="J505" s="2" t="e">
        <f>#REF!</f>
        <v>#REF!</v>
      </c>
      <c r="K505" s="2"/>
      <c r="L505" s="2"/>
      <c r="M505" s="2" t="e">
        <f>G505</f>
        <v>#REF!</v>
      </c>
      <c r="N505" s="2"/>
    </row>
    <row r="506" spans="1:14" ht="17.25" x14ac:dyDescent="0.4">
      <c r="A506" s="38" t="str">
        <f ca="1">IFERROR(__xludf.DUMMYFUNCTION("query('1 Wrekin'!A:G, ""select G,B,C,D,E,F where G contains '"" &amp; A505 &amp; ""'"", 1)"),"")</f>
        <v/>
      </c>
      <c r="B506" s="2" t="str">
        <f ca="1">IFERROR(__xludf.DUMMYFUNCTION("""COMPUTED_VALUE"""),"Number")</f>
        <v>Number</v>
      </c>
      <c r="C506" s="2" t="str">
        <f ca="1">IFERROR(__xludf.DUMMYFUNCTION("""COMPUTED_VALUE"""),"Full Name")</f>
        <v>Full Name</v>
      </c>
      <c r="D506" s="2" t="str">
        <f ca="1">IFERROR(__xludf.DUMMYFUNCTION("""COMPUTED_VALUE"""),"Age Group")</f>
        <v>Age Group</v>
      </c>
      <c r="E506" s="2" t="str">
        <f ca="1">IFERROR(__xludf.DUMMYFUNCTION("""COMPUTED_VALUE"""),"Gender")</f>
        <v>Gender</v>
      </c>
      <c r="F506" s="2" t="str">
        <f ca="1">IFERROR(__xludf.DUMMYFUNCTION("""COMPUTED_VALUE"""),"Club")</f>
        <v>Club</v>
      </c>
      <c r="G506" s="2" t="s">
        <v>243</v>
      </c>
      <c r="H506" s="2" t="s">
        <v>41</v>
      </c>
      <c r="I506" s="2" t="s">
        <v>231</v>
      </c>
      <c r="J506" s="25" t="s">
        <v>244</v>
      </c>
      <c r="K506" s="2" t="s">
        <v>232</v>
      </c>
      <c r="L506" s="2" t="s">
        <v>44</v>
      </c>
      <c r="M506" s="2" t="s">
        <v>45</v>
      </c>
      <c r="N506" s="2" t="s">
        <v>234</v>
      </c>
    </row>
    <row r="507" spans="1:14" ht="12.75" x14ac:dyDescent="0.2">
      <c r="A507" s="33" t="str">
        <f ca="1">IFERROR(__xludf.DUMMYFUNCTION("""COMPUTED_VALUE"""),"U11G Long Jump")</f>
        <v>U11G Long Jump</v>
      </c>
      <c r="B507" s="1">
        <f ca="1">IFERROR(__xludf.DUMMYFUNCTION("""COMPUTED_VALUE"""),1)</f>
        <v>1</v>
      </c>
      <c r="C507" s="1" t="str">
        <f ca="1">IFERROR(__xludf.DUMMYFUNCTION("""COMPUTED_VALUE"""),"Beatrice Banks")</f>
        <v>Beatrice Banks</v>
      </c>
      <c r="D507" s="1" t="str">
        <f ca="1">IFERROR(__xludf.DUMMYFUNCTION("""COMPUTED_VALUE"""),"U11")</f>
        <v>U11</v>
      </c>
      <c r="E507" s="1" t="str">
        <f ca="1">IFERROR(__xludf.DUMMYFUNCTION("""COMPUTED_VALUE"""),"G")</f>
        <v>G</v>
      </c>
      <c r="F507" s="1" t="str">
        <f ca="1">IFERROR(__xludf.DUMMYFUNCTION("""COMPUTED_VALUE"""),"Wrekin Harriers")</f>
        <v>Wrekin Harriers</v>
      </c>
      <c r="G507" s="1">
        <v>1</v>
      </c>
      <c r="I507" s="2">
        <f ca="1">IFERROR(VLOOKUP($H507, $B507:$F518, 2, FALSE),)</f>
        <v>0</v>
      </c>
      <c r="J507" s="25"/>
      <c r="K507" s="1">
        <f ca="1">IFERROR(VLOOKUP($H507, $B507:$F518, 3, FALSE),)</f>
        <v>0</v>
      </c>
      <c r="L507" s="1">
        <f ca="1">IFERROR(VLOOKUP($H507, $B507:$F518, 4, FALSE),)</f>
        <v>0</v>
      </c>
      <c r="M507" s="1">
        <f ca="1">IFERROR(VLOOKUP($H507, $B507:$F518, 5, FALSE),)</f>
        <v>0</v>
      </c>
    </row>
    <row r="508" spans="1:14" ht="12.75" x14ac:dyDescent="0.2">
      <c r="A508" s="33" t="str">
        <f ca="1">IFERROR(__xludf.DUMMYFUNCTION("""COMPUTED_VALUE"""),"U11G Long Jump")</f>
        <v>U11G Long Jump</v>
      </c>
      <c r="B508" s="1">
        <f ca="1">IFERROR(__xludf.DUMMYFUNCTION("""COMPUTED_VALUE"""),11)</f>
        <v>11</v>
      </c>
      <c r="C508" s="1" t="str">
        <f ca="1">IFERROR(__xludf.DUMMYFUNCTION("""COMPUTED_VALUE"""),"Grace Turney")</f>
        <v>Grace Turney</v>
      </c>
      <c r="D508" s="1" t="str">
        <f ca="1">IFERROR(__xludf.DUMMYFUNCTION("""COMPUTED_VALUE"""),"U11")</f>
        <v>U11</v>
      </c>
      <c r="E508" s="1" t="str">
        <f ca="1">IFERROR(__xludf.DUMMYFUNCTION("""COMPUTED_VALUE"""),"G")</f>
        <v>G</v>
      </c>
      <c r="F508" s="1" t="str">
        <f ca="1">IFERROR(__xludf.DUMMYFUNCTION("""COMPUTED_VALUE"""),"Wrekin Harriers")</f>
        <v>Wrekin Harriers</v>
      </c>
      <c r="G508" s="1">
        <v>2</v>
      </c>
      <c r="I508" s="2">
        <f ca="1">IFERROR(VLOOKUP($H508, $B507:$F518, 2, FALSE),)</f>
        <v>0</v>
      </c>
      <c r="J508" s="25"/>
      <c r="K508" s="1">
        <f ca="1">IFERROR(VLOOKUP($H508, $B507:$F518, 3, FALSE),)</f>
        <v>0</v>
      </c>
      <c r="L508" s="1">
        <f ca="1">IFERROR(VLOOKUP($H508, $B507:$F518, 4, FALSE),)</f>
        <v>0</v>
      </c>
      <c r="M508" s="1">
        <f ca="1">IFERROR(VLOOKUP($H508, $B507:$F518, 5, FALSE),)</f>
        <v>0</v>
      </c>
    </row>
    <row r="509" spans="1:14" ht="12.75" x14ac:dyDescent="0.2">
      <c r="A509" s="39" t="str">
        <f ca="1">IFERROR(__xludf.DUMMYFUNCTION("query('2 Oswestry'!A:G, ""select G,B,C,D,E,F where G contains '"" &amp; A505 &amp; ""'"", 0)"),"U11G Long Jump")</f>
        <v>U11G Long Jump</v>
      </c>
      <c r="B509" s="1">
        <f ca="1">IFERROR(__xludf.DUMMYFUNCTION("""COMPUTED_VALUE"""),2)</f>
        <v>2</v>
      </c>
      <c r="C509" s="1" t="str">
        <f ca="1">IFERROR(__xludf.DUMMYFUNCTION("""COMPUTED_VALUE"""),"Mia Dimelow")</f>
        <v>Mia Dimelow</v>
      </c>
      <c r="D509" s="1" t="str">
        <f ca="1">IFERROR(__xludf.DUMMYFUNCTION("""COMPUTED_VALUE"""),"U11")</f>
        <v>U11</v>
      </c>
      <c r="E509" s="1" t="str">
        <f ca="1">IFERROR(__xludf.DUMMYFUNCTION("""COMPUTED_VALUE"""),"G")</f>
        <v>G</v>
      </c>
      <c r="F509" s="1" t="str">
        <f ca="1">IFERROR(__xludf.DUMMYFUNCTION("""COMPUTED_VALUE"""),"Oswestry Olympians")</f>
        <v>Oswestry Olympians</v>
      </c>
      <c r="G509" s="1">
        <v>3</v>
      </c>
      <c r="I509" s="2">
        <f ca="1">IFERROR(VLOOKUP($H509, $B507:$F518, 2, FALSE),)</f>
        <v>0</v>
      </c>
      <c r="J509" s="25"/>
      <c r="K509" s="1">
        <f ca="1">IFERROR(VLOOKUP($H509, $B507:$F518, 3, FALSE),)</f>
        <v>0</v>
      </c>
      <c r="L509" s="1">
        <f ca="1">IFERROR(VLOOKUP($H509, $B507:$F518, 4, FALSE),)</f>
        <v>0</v>
      </c>
      <c r="M509" s="1">
        <f ca="1">IFERROR(VLOOKUP($H509, $B507:$F518, 5, FALSE),)</f>
        <v>0</v>
      </c>
    </row>
    <row r="510" spans="1:14" ht="12.75" x14ac:dyDescent="0.2">
      <c r="A510" s="33" t="str">
        <f ca="1">IFERROR(__xludf.DUMMYFUNCTION("""COMPUTED_VALUE"""),"U11G Long Jump")</f>
        <v>U11G Long Jump</v>
      </c>
      <c r="B510" s="1">
        <f ca="1">IFERROR(__xludf.DUMMYFUNCTION("""COMPUTED_VALUE"""),22)</f>
        <v>22</v>
      </c>
      <c r="C510" s="1" t="str">
        <f ca="1">IFERROR(__xludf.DUMMYFUNCTION("""COMPUTED_VALUE"""),"Autumn McGivern")</f>
        <v>Autumn McGivern</v>
      </c>
      <c r="D510" s="1" t="str">
        <f ca="1">IFERROR(__xludf.DUMMYFUNCTION("""COMPUTED_VALUE"""),"U11")</f>
        <v>U11</v>
      </c>
      <c r="E510" s="1" t="str">
        <f ca="1">IFERROR(__xludf.DUMMYFUNCTION("""COMPUTED_VALUE"""),"G")</f>
        <v>G</v>
      </c>
      <c r="F510" s="1" t="str">
        <f ca="1">IFERROR(__xludf.DUMMYFUNCTION("""COMPUTED_VALUE"""),"Oswestry Olympians")</f>
        <v>Oswestry Olympians</v>
      </c>
      <c r="G510" s="1">
        <v>4</v>
      </c>
      <c r="I510" s="2">
        <f ca="1">IFERROR(VLOOKUP($H510, $B507:$F518, 2, FALSE),)</f>
        <v>0</v>
      </c>
      <c r="J510" s="25"/>
      <c r="K510" s="1">
        <f ca="1">IFERROR(VLOOKUP($H510, $B507:$F518, 3, FALSE),)</f>
        <v>0</v>
      </c>
      <c r="L510" s="1">
        <f ca="1">IFERROR(VLOOKUP($H510, $B507:$F518, 4, FALSE),)</f>
        <v>0</v>
      </c>
      <c r="M510" s="1">
        <f ca="1">IFERROR(VLOOKUP($H510, $B507:$F518, 5, FALSE),)</f>
        <v>0</v>
      </c>
    </row>
    <row r="511" spans="1:14" ht="12.75" x14ac:dyDescent="0.2">
      <c r="A511" s="39" t="str">
        <f ca="1">IFERROR(__xludf.DUMMYFUNCTION("query('3 Shrewsbury'!A:G, ""select G,B,C,D,E,F where G contains '"" &amp; A505 &amp; ""'"", 0)"),"U11G Long Jump")</f>
        <v>U11G Long Jump</v>
      </c>
      <c r="B511" s="1">
        <f ca="1">IFERROR(__xludf.DUMMYFUNCTION("""COMPUTED_VALUE"""),3)</f>
        <v>3</v>
      </c>
      <c r="C511" s="1" t="str">
        <f ca="1">IFERROR(__xludf.DUMMYFUNCTION("""COMPUTED_VALUE"""),"Lucy Hardcastle")</f>
        <v>Lucy Hardcastle</v>
      </c>
      <c r="D511" s="1" t="str">
        <f ca="1">IFERROR(__xludf.DUMMYFUNCTION("""COMPUTED_VALUE"""),"U11")</f>
        <v>U11</v>
      </c>
      <c r="E511" s="1" t="str">
        <f ca="1">IFERROR(__xludf.DUMMYFUNCTION("""COMPUTED_VALUE"""),"G")</f>
        <v>G</v>
      </c>
      <c r="F511" s="1" t="str">
        <f ca="1">IFERROR(__xludf.DUMMYFUNCTION("""COMPUTED_VALUE"""),"Shrewsbury AC")</f>
        <v>Shrewsbury AC</v>
      </c>
      <c r="G511" s="1">
        <v>5</v>
      </c>
      <c r="I511" s="2">
        <f ca="1">IFERROR(VLOOKUP($H511, $B507:$F518, 2, FALSE),)</f>
        <v>0</v>
      </c>
      <c r="J511" s="25"/>
      <c r="K511" s="1">
        <f ca="1">IFERROR(VLOOKUP($H511, $B507:$F518, 3, FALSE),)</f>
        <v>0</v>
      </c>
      <c r="L511" s="1">
        <f ca="1">IFERROR(VLOOKUP($H511, $B507:$F518, 4, FALSE),)</f>
        <v>0</v>
      </c>
      <c r="M511" s="1">
        <f ca="1">IFERROR(VLOOKUP($H511, $B507:$F518, 5, FALSE),)</f>
        <v>0</v>
      </c>
    </row>
    <row r="512" spans="1:14" ht="12.75" x14ac:dyDescent="0.2">
      <c r="A512" s="33" t="str">
        <f ca="1">IFERROR(__xludf.DUMMYFUNCTION("""COMPUTED_VALUE"""),"U11G Long Jump")</f>
        <v>U11G Long Jump</v>
      </c>
      <c r="B512" s="1">
        <f ca="1">IFERROR(__xludf.DUMMYFUNCTION("""COMPUTED_VALUE"""),33)</f>
        <v>33</v>
      </c>
      <c r="C512" s="1" t="str">
        <f ca="1">IFERROR(__xludf.DUMMYFUNCTION("""COMPUTED_VALUE"""),"Ophelia Kinsey")</f>
        <v>Ophelia Kinsey</v>
      </c>
      <c r="D512" s="1" t="str">
        <f ca="1">IFERROR(__xludf.DUMMYFUNCTION("""COMPUTED_VALUE"""),"U11")</f>
        <v>U11</v>
      </c>
      <c r="E512" s="1" t="str">
        <f ca="1">IFERROR(__xludf.DUMMYFUNCTION("""COMPUTED_VALUE"""),"G")</f>
        <v>G</v>
      </c>
      <c r="F512" s="1" t="str">
        <f ca="1">IFERROR(__xludf.DUMMYFUNCTION("""COMPUTED_VALUE"""),"Shrewsbury AC")</f>
        <v>Shrewsbury AC</v>
      </c>
      <c r="G512" s="1">
        <v>6</v>
      </c>
      <c r="I512" s="2">
        <f ca="1">IFERROR(VLOOKUP($H512, $B507:$F518, 2, FALSE),)</f>
        <v>0</v>
      </c>
      <c r="J512" s="25"/>
      <c r="K512" s="1">
        <f ca="1">IFERROR(VLOOKUP($H512, $B507:$F518, 3, FALSE),)</f>
        <v>0</v>
      </c>
      <c r="L512" s="1">
        <f ca="1">IFERROR(VLOOKUP($H512, $B507:$F518, 4, FALSE),)</f>
        <v>0</v>
      </c>
      <c r="M512" s="1">
        <f ca="1">IFERROR(VLOOKUP($H512, $B507:$F518, 5, FALSE),)</f>
        <v>0</v>
      </c>
    </row>
    <row r="513" spans="1:14" ht="12.75" x14ac:dyDescent="0.2">
      <c r="A513" s="39" t="str">
        <f ca="1">IFERROR(__xludf.DUMMYFUNCTION("query('4 Telford'!A:G, ""select G,B,C,D,E,F where G contains '"" &amp; A505 &amp; ""'"", 0)"),"U11G Long Jump")</f>
        <v>U11G Long Jump</v>
      </c>
      <c r="B513" s="1">
        <f ca="1">IFERROR(__xludf.DUMMYFUNCTION("""COMPUTED_VALUE"""),4)</f>
        <v>4</v>
      </c>
      <c r="C513" s="1" t="str">
        <f ca="1">IFERROR(__xludf.DUMMYFUNCTION("""COMPUTED_VALUE"""),"Tabitha Hatch")</f>
        <v>Tabitha Hatch</v>
      </c>
      <c r="D513" s="1" t="str">
        <f ca="1">IFERROR(__xludf.DUMMYFUNCTION("""COMPUTED_VALUE"""),"U11")</f>
        <v>U11</v>
      </c>
      <c r="E513" s="1" t="str">
        <f ca="1">IFERROR(__xludf.DUMMYFUNCTION("""COMPUTED_VALUE"""),"G")</f>
        <v>G</v>
      </c>
      <c r="F513" s="1" t="str">
        <f ca="1">IFERROR(__xludf.DUMMYFUNCTION("""COMPUTED_VALUE"""),"Telford AC")</f>
        <v>Telford AC</v>
      </c>
      <c r="G513" s="1">
        <v>7</v>
      </c>
      <c r="I513" s="2">
        <f ca="1">IFERROR(VLOOKUP($H513, $B507:$F518, 2, FALSE),)</f>
        <v>0</v>
      </c>
      <c r="J513" s="25"/>
      <c r="K513" s="1">
        <f ca="1">IFERROR(VLOOKUP($H513, $B507:$F518, 3, FALSE),)</f>
        <v>0</v>
      </c>
      <c r="L513" s="1">
        <f ca="1">IFERROR(VLOOKUP($H513, $B507:$F518, 4, FALSE),)</f>
        <v>0</v>
      </c>
      <c r="M513" s="1">
        <f ca="1">IFERROR(VLOOKUP($H513, $B507:$F518, 5, FALSE),)</f>
        <v>0</v>
      </c>
    </row>
    <row r="514" spans="1:14" ht="12.75" x14ac:dyDescent="0.2">
      <c r="A514" s="33" t="str">
        <f ca="1">IFERROR(__xludf.DUMMYFUNCTION("""COMPUTED_VALUE"""),"U11G Long Jump")</f>
        <v>U11G Long Jump</v>
      </c>
      <c r="B514" s="1">
        <f ca="1">IFERROR(__xludf.DUMMYFUNCTION("""COMPUTED_VALUE"""),44)</f>
        <v>44</v>
      </c>
      <c r="C514" s="1" t="str">
        <f ca="1">IFERROR(__xludf.DUMMYFUNCTION("""COMPUTED_VALUE"""),"Connie Light")</f>
        <v>Connie Light</v>
      </c>
      <c r="D514" s="1" t="str">
        <f ca="1">IFERROR(__xludf.DUMMYFUNCTION("""COMPUTED_VALUE"""),"U11")</f>
        <v>U11</v>
      </c>
      <c r="E514" s="1" t="str">
        <f ca="1">IFERROR(__xludf.DUMMYFUNCTION("""COMPUTED_VALUE"""),"G")</f>
        <v>G</v>
      </c>
      <c r="F514" s="1" t="str">
        <f ca="1">IFERROR(__xludf.DUMMYFUNCTION("""COMPUTED_VALUE"""),"Telford AC")</f>
        <v>Telford AC</v>
      </c>
      <c r="G514" s="1">
        <v>8</v>
      </c>
      <c r="I514" s="2">
        <f ca="1">IFERROR(VLOOKUP($H514, $B507:$F518, 2, FALSE),)</f>
        <v>0</v>
      </c>
      <c r="J514" s="25"/>
      <c r="K514" s="1">
        <f ca="1">IFERROR(VLOOKUP($H514, $B507:$F518, 3, FALSE),)</f>
        <v>0</v>
      </c>
      <c r="L514" s="1">
        <f ca="1">IFERROR(VLOOKUP($H514, $B507:$F518, 4, FALSE),)</f>
        <v>0</v>
      </c>
      <c r="M514" s="1">
        <f ca="1">IFERROR(VLOOKUP($H514, $B507:$F518, 5, FALSE),)</f>
        <v>0</v>
      </c>
    </row>
    <row r="515" spans="1:14" ht="12.75" x14ac:dyDescent="0.2">
      <c r="A515" s="39" t="str">
        <f ca="1">IFERROR(__xludf.DUMMYFUNCTION("query('5 Wenlock'!A:G, ""select G,B,C,D,E,F where G contains '"" &amp; A505 &amp; ""'"", 0)"),"U11G Long Jump")</f>
        <v>U11G Long Jump</v>
      </c>
      <c r="B515" s="1">
        <f ca="1">IFERROR(__xludf.DUMMYFUNCTION("""COMPUTED_VALUE"""),5)</f>
        <v>5</v>
      </c>
      <c r="C515" s="1" t="str">
        <f ca="1">IFERROR(__xludf.DUMMYFUNCTION("""COMPUTED_VALUE"""),"Hallie Bunn")</f>
        <v>Hallie Bunn</v>
      </c>
      <c r="D515" s="1" t="str">
        <f ca="1">IFERROR(__xludf.DUMMYFUNCTION("""COMPUTED_VALUE"""),"U11")</f>
        <v>U11</v>
      </c>
      <c r="E515" s="1" t="str">
        <f ca="1">IFERROR(__xludf.DUMMYFUNCTION("""COMPUTED_VALUE"""),"G")</f>
        <v>G</v>
      </c>
      <c r="F515" s="1" t="str">
        <f ca="1">IFERROR(__xludf.DUMMYFUNCTION("""COMPUTED_VALUE"""),"Wenlock Olympians")</f>
        <v>Wenlock Olympians</v>
      </c>
      <c r="G515" s="1">
        <v>9</v>
      </c>
      <c r="I515" s="2">
        <f ca="1">IFERROR(VLOOKUP($H515, $B507:$F518, 2, FALSE),)</f>
        <v>0</v>
      </c>
      <c r="J515" s="25"/>
      <c r="K515" s="1">
        <f ca="1">IFERROR(VLOOKUP($H515, $B507:$F518, 3, FALSE),)</f>
        <v>0</v>
      </c>
      <c r="L515" s="1">
        <f ca="1">IFERROR(VLOOKUP($H515, $B507:$F518, 4, FALSE),)</f>
        <v>0</v>
      </c>
      <c r="M515" s="1">
        <f ca="1">IFERROR(VLOOKUP($H515, $B507:$F518, 5, FALSE),)</f>
        <v>0</v>
      </c>
    </row>
    <row r="516" spans="1:14" ht="12.75" x14ac:dyDescent="0.2">
      <c r="A516" s="33" t="str">
        <f ca="1">IFERROR(__xludf.DUMMYFUNCTION("""COMPUTED_VALUE"""),"U11G Long Jump")</f>
        <v>U11G Long Jump</v>
      </c>
      <c r="B516" s="1">
        <f ca="1">IFERROR(__xludf.DUMMYFUNCTION("""COMPUTED_VALUE"""),55)</f>
        <v>55</v>
      </c>
      <c r="C516" s="1"/>
      <c r="D516" s="1" t="str">
        <f ca="1">IFERROR(__xludf.DUMMYFUNCTION("""COMPUTED_VALUE"""),"U11")</f>
        <v>U11</v>
      </c>
      <c r="E516" s="1" t="str">
        <f ca="1">IFERROR(__xludf.DUMMYFUNCTION("""COMPUTED_VALUE"""),"G")</f>
        <v>G</v>
      </c>
      <c r="F516" s="1" t="str">
        <f ca="1">IFERROR(__xludf.DUMMYFUNCTION("""COMPUTED_VALUE"""),"Wenlock Olympians")</f>
        <v>Wenlock Olympians</v>
      </c>
      <c r="G516" s="1">
        <v>10</v>
      </c>
      <c r="I516" s="2">
        <f ca="1">IFERROR(VLOOKUP($H516, $B507:$F518, 2, FALSE),)</f>
        <v>0</v>
      </c>
      <c r="J516" s="25"/>
      <c r="K516" s="1">
        <f ca="1">IFERROR(VLOOKUP($H516, $B507:$F518, 3, FALSE),)</f>
        <v>0</v>
      </c>
      <c r="L516" s="1">
        <f ca="1">IFERROR(VLOOKUP($H516, $B507:$F518, 4, FALSE),)</f>
        <v>0</v>
      </c>
      <c r="M516" s="1">
        <f ca="1">IFERROR(VLOOKUP($H516, $B507:$F518, 5, FALSE),)</f>
        <v>0</v>
      </c>
    </row>
    <row r="517" spans="1:14" ht="12.75" x14ac:dyDescent="0.2">
      <c r="A517" s="39" t="str">
        <f ca="1">IFERROR(__xludf.DUMMYFUNCTION("query('6 Maldwyn'!A:G, ""select G,B,C,D,E,F where G contains '"" &amp; A505 &amp; ""'"", 0)"),"U11G Long Jump")</f>
        <v>U11G Long Jump</v>
      </c>
      <c r="B517" s="1">
        <f ca="1">IFERROR(__xludf.DUMMYFUNCTION("""COMPUTED_VALUE"""),6)</f>
        <v>6</v>
      </c>
      <c r="C517" s="1"/>
      <c r="D517" s="1" t="str">
        <f ca="1">IFERROR(__xludf.DUMMYFUNCTION("""COMPUTED_VALUE"""),"U11")</f>
        <v>U11</v>
      </c>
      <c r="E517" s="1" t="str">
        <f ca="1">IFERROR(__xludf.DUMMYFUNCTION("""COMPUTED_VALUE"""),"G")</f>
        <v>G</v>
      </c>
      <c r="F517" s="1" t="str">
        <f ca="1">IFERROR(__xludf.DUMMYFUNCTION("""COMPUTED_VALUE"""),"Maldwyn Harriers")</f>
        <v>Maldwyn Harriers</v>
      </c>
      <c r="G517" s="1">
        <v>11</v>
      </c>
      <c r="I517" s="2">
        <f ca="1">IFERROR(VLOOKUP($H517, $B507:$F518, 2, FALSE),)</f>
        <v>0</v>
      </c>
      <c r="J517" s="25"/>
      <c r="K517" s="1">
        <f ca="1">IFERROR(VLOOKUP($H517, $B507:$F518, 3, FALSE),)</f>
        <v>0</v>
      </c>
      <c r="L517" s="1">
        <f ca="1">IFERROR(VLOOKUP($H517, $B507:$F518, 4, FALSE),)</f>
        <v>0</v>
      </c>
      <c r="M517" s="1">
        <f ca="1">IFERROR(VLOOKUP($H517, $B507:$F518, 5, FALSE),)</f>
        <v>0</v>
      </c>
    </row>
    <row r="518" spans="1:14" ht="12.75" x14ac:dyDescent="0.2">
      <c r="A518" s="33" t="str">
        <f ca="1">IFERROR(__xludf.DUMMYFUNCTION("""COMPUTED_VALUE"""),"U11G Long Jump")</f>
        <v>U11G Long Jump</v>
      </c>
      <c r="B518" s="1">
        <f ca="1">IFERROR(__xludf.DUMMYFUNCTION("""COMPUTED_VALUE"""),66)</f>
        <v>66</v>
      </c>
      <c r="C518" s="1"/>
      <c r="D518" s="1" t="str">
        <f ca="1">IFERROR(__xludf.DUMMYFUNCTION("""COMPUTED_VALUE"""),"U11")</f>
        <v>U11</v>
      </c>
      <c r="E518" s="1" t="str">
        <f ca="1">IFERROR(__xludf.DUMMYFUNCTION("""COMPUTED_VALUE"""),"G")</f>
        <v>G</v>
      </c>
      <c r="F518" s="1" t="str">
        <f ca="1">IFERROR(__xludf.DUMMYFUNCTION("""COMPUTED_VALUE"""),"Maldwyn Harriers")</f>
        <v>Maldwyn Harriers</v>
      </c>
      <c r="G518" s="1">
        <v>12</v>
      </c>
      <c r="I518" s="2">
        <f ca="1">IFERROR(VLOOKUP($H518, $B507:$F518, 2, FALSE),)</f>
        <v>0</v>
      </c>
      <c r="J518" s="25"/>
      <c r="K518" s="1">
        <f ca="1">IFERROR(VLOOKUP($H518, $B507:$F518, 3, FALSE),)</f>
        <v>0</v>
      </c>
      <c r="L518" s="1">
        <f ca="1">IFERROR(VLOOKUP($H518, $B507:$F518, 4, FALSE),)</f>
        <v>0</v>
      </c>
      <c r="M518" s="1">
        <f ca="1">IFERROR(VLOOKUP($H518, $B507:$F518, 5, FALSE),)</f>
        <v>0</v>
      </c>
    </row>
    <row r="519" spans="1:14" ht="12.75" x14ac:dyDescent="0.2">
      <c r="A519" s="33"/>
      <c r="B519" s="32"/>
      <c r="C519" s="32"/>
      <c r="D519" s="32"/>
      <c r="E519" s="32"/>
      <c r="F519" s="32"/>
      <c r="G519" s="32"/>
      <c r="H519" s="33"/>
      <c r="I519" s="34"/>
      <c r="J519" s="35"/>
      <c r="K519" s="33"/>
      <c r="L519" s="33"/>
      <c r="M519" s="33"/>
      <c r="N519" s="33"/>
    </row>
    <row r="520" spans="1:14" ht="12.75" x14ac:dyDescent="0.2">
      <c r="A520" s="2" t="e">
        <f>Results!#REF!</f>
        <v>#REF!</v>
      </c>
      <c r="B520" s="2"/>
      <c r="C520" s="2"/>
      <c r="D520" s="2"/>
      <c r="E520" s="2"/>
      <c r="F520" s="2"/>
      <c r="G520" s="2" t="e">
        <f>A520</f>
        <v>#REF!</v>
      </c>
      <c r="H520" s="2" t="s">
        <v>233</v>
      </c>
      <c r="I520" s="2" t="s">
        <v>242</v>
      </c>
      <c r="J520" s="2" t="e">
        <f>#REF!</f>
        <v>#REF!</v>
      </c>
      <c r="K520" s="2"/>
      <c r="L520" s="2"/>
      <c r="M520" s="2" t="e">
        <f>G520</f>
        <v>#REF!</v>
      </c>
      <c r="N520" s="2"/>
    </row>
    <row r="521" spans="1:14" ht="17.25" x14ac:dyDescent="0.4">
      <c r="A521" s="38" t="str">
        <f ca="1">IFERROR(__xludf.DUMMYFUNCTION("query('1 Wrekin'!A:G, ""select G,B,C,D,E,F where G contains '"" &amp; A520 &amp; ""'"", 1)"),"")</f>
        <v/>
      </c>
      <c r="B521" s="2" t="str">
        <f ca="1">IFERROR(__xludf.DUMMYFUNCTION("""COMPUTED_VALUE"""),"Number")</f>
        <v>Number</v>
      </c>
      <c r="C521" s="2" t="str">
        <f ca="1">IFERROR(__xludf.DUMMYFUNCTION("""COMPUTED_VALUE"""),"Full Name")</f>
        <v>Full Name</v>
      </c>
      <c r="D521" s="2" t="str">
        <f ca="1">IFERROR(__xludf.DUMMYFUNCTION("""COMPUTED_VALUE"""),"Age Group")</f>
        <v>Age Group</v>
      </c>
      <c r="E521" s="2" t="str">
        <f ca="1">IFERROR(__xludf.DUMMYFUNCTION("""COMPUTED_VALUE"""),"Gender")</f>
        <v>Gender</v>
      </c>
      <c r="F521" s="2" t="str">
        <f ca="1">IFERROR(__xludf.DUMMYFUNCTION("""COMPUTED_VALUE"""),"Club")</f>
        <v>Club</v>
      </c>
      <c r="G521" s="2" t="s">
        <v>243</v>
      </c>
      <c r="H521" s="2" t="s">
        <v>41</v>
      </c>
      <c r="I521" s="2" t="s">
        <v>231</v>
      </c>
      <c r="J521" s="25" t="s">
        <v>244</v>
      </c>
      <c r="K521" s="2" t="s">
        <v>232</v>
      </c>
      <c r="L521" s="2" t="s">
        <v>44</v>
      </c>
      <c r="M521" s="2" t="s">
        <v>45</v>
      </c>
      <c r="N521" s="2" t="s">
        <v>234</v>
      </c>
    </row>
    <row r="522" spans="1:14" ht="12.75" x14ac:dyDescent="0.2">
      <c r="A522" s="33" t="str">
        <f ca="1">IFERROR(__xludf.DUMMYFUNCTION("""COMPUTED_VALUE"""),"U15B High Jump")</f>
        <v>U15B High Jump</v>
      </c>
      <c r="B522" s="1">
        <f ca="1">IFERROR(__xludf.DUMMYFUNCTION("""COMPUTED_VALUE"""),1)</f>
        <v>1</v>
      </c>
      <c r="C522" s="1" t="str">
        <f ca="1">IFERROR(__xludf.DUMMYFUNCTION("""COMPUTED_VALUE"""),"Will Neil")</f>
        <v>Will Neil</v>
      </c>
      <c r="D522" s="1" t="str">
        <f ca="1">IFERROR(__xludf.DUMMYFUNCTION("""COMPUTED_VALUE"""),"U15")</f>
        <v>U15</v>
      </c>
      <c r="E522" s="1" t="str">
        <f ca="1">IFERROR(__xludf.DUMMYFUNCTION("""COMPUTED_VALUE"""),"B")</f>
        <v>B</v>
      </c>
      <c r="F522" s="1" t="str">
        <f ca="1">IFERROR(__xludf.DUMMYFUNCTION("""COMPUTED_VALUE"""),"Wrekin Harriers")</f>
        <v>Wrekin Harriers</v>
      </c>
      <c r="G522" s="1">
        <v>1</v>
      </c>
      <c r="I522" s="2">
        <f ca="1">IFERROR(VLOOKUP($H522, $B522:$F533, 2, FALSE),)</f>
        <v>0</v>
      </c>
      <c r="J522" s="25"/>
      <c r="K522" s="1">
        <f ca="1">IFERROR(VLOOKUP($H522, $B522:$F533, 3, FALSE),)</f>
        <v>0</v>
      </c>
      <c r="L522" s="1">
        <f ca="1">IFERROR(VLOOKUP($H522, $B522:$F533, 4, FALSE),)</f>
        <v>0</v>
      </c>
      <c r="M522" s="1">
        <f ca="1">IFERROR(VLOOKUP($H522, $B522:$F533, 5, FALSE),)</f>
        <v>0</v>
      </c>
    </row>
    <row r="523" spans="1:14" ht="12.75" x14ac:dyDescent="0.2">
      <c r="A523" s="33" t="str">
        <f ca="1">IFERROR(__xludf.DUMMYFUNCTION("""COMPUTED_VALUE"""),"U15B High Jump")</f>
        <v>U15B High Jump</v>
      </c>
      <c r="B523" s="1">
        <f ca="1">IFERROR(__xludf.DUMMYFUNCTION("""COMPUTED_VALUE"""),11)</f>
        <v>11</v>
      </c>
      <c r="C523" s="1" t="str">
        <f ca="1">IFERROR(__xludf.DUMMYFUNCTION("""COMPUTED_VALUE"""),"Robbie Fraser")</f>
        <v>Robbie Fraser</v>
      </c>
      <c r="D523" s="1" t="str">
        <f ca="1">IFERROR(__xludf.DUMMYFUNCTION("""COMPUTED_VALUE"""),"U15")</f>
        <v>U15</v>
      </c>
      <c r="E523" s="1" t="str">
        <f ca="1">IFERROR(__xludf.DUMMYFUNCTION("""COMPUTED_VALUE"""),"B")</f>
        <v>B</v>
      </c>
      <c r="F523" s="1" t="str">
        <f ca="1">IFERROR(__xludf.DUMMYFUNCTION("""COMPUTED_VALUE"""),"Wrekin Harriers")</f>
        <v>Wrekin Harriers</v>
      </c>
      <c r="G523" s="1">
        <v>2</v>
      </c>
      <c r="I523" s="2">
        <f ca="1">IFERROR(VLOOKUP($H523, $B522:$F533, 2, FALSE),)</f>
        <v>0</v>
      </c>
      <c r="J523" s="25"/>
      <c r="K523" s="1">
        <f ca="1">IFERROR(VLOOKUP($H523, $B522:$F533, 3, FALSE),)</f>
        <v>0</v>
      </c>
      <c r="L523" s="1">
        <f ca="1">IFERROR(VLOOKUP($H523, $B522:$F533, 4, FALSE),)</f>
        <v>0</v>
      </c>
      <c r="M523" s="1">
        <f ca="1">IFERROR(VLOOKUP($H523, $B522:$F533, 5, FALSE),)</f>
        <v>0</v>
      </c>
    </row>
    <row r="524" spans="1:14" ht="12.75" x14ac:dyDescent="0.2">
      <c r="A524" s="39" t="str">
        <f ca="1">IFERROR(__xludf.DUMMYFUNCTION("query('2 Oswestry'!A:G, ""select G,B,C,D,E,F where G contains '"" &amp; A520 &amp; ""'"", 0)"),"U15B High Jump")</f>
        <v>U15B High Jump</v>
      </c>
      <c r="B524" s="1">
        <f ca="1">IFERROR(__xludf.DUMMYFUNCTION("""COMPUTED_VALUE"""),2)</f>
        <v>2</v>
      </c>
      <c r="C524" s="1" t="str">
        <f ca="1">IFERROR(__xludf.DUMMYFUNCTION("""COMPUTED_VALUE"""),"Harry Tidridge")</f>
        <v>Harry Tidridge</v>
      </c>
      <c r="D524" s="1" t="str">
        <f ca="1">IFERROR(__xludf.DUMMYFUNCTION("""COMPUTED_VALUE"""),"U15")</f>
        <v>U15</v>
      </c>
      <c r="E524" s="1" t="str">
        <f ca="1">IFERROR(__xludf.DUMMYFUNCTION("""COMPUTED_VALUE"""),"B")</f>
        <v>B</v>
      </c>
      <c r="F524" s="1" t="str">
        <f ca="1">IFERROR(__xludf.DUMMYFUNCTION("""COMPUTED_VALUE"""),"Oswestry Olympians")</f>
        <v>Oswestry Olympians</v>
      </c>
      <c r="G524" s="1">
        <v>3</v>
      </c>
      <c r="I524" s="2">
        <f ca="1">IFERROR(VLOOKUP($H524, $B522:$F533, 2, FALSE),)</f>
        <v>0</v>
      </c>
      <c r="J524" s="25"/>
      <c r="K524" s="1">
        <f ca="1">IFERROR(VLOOKUP($H524, $B522:$F533, 3, FALSE),)</f>
        <v>0</v>
      </c>
      <c r="L524" s="1">
        <f ca="1">IFERROR(VLOOKUP($H524, $B522:$F533, 4, FALSE),)</f>
        <v>0</v>
      </c>
      <c r="M524" s="1">
        <f ca="1">IFERROR(VLOOKUP($H524, $B522:$F533, 5, FALSE),)</f>
        <v>0</v>
      </c>
    </row>
    <row r="525" spans="1:14" ht="12.75" x14ac:dyDescent="0.2">
      <c r="A525" s="33" t="str">
        <f ca="1">IFERROR(__xludf.DUMMYFUNCTION("""COMPUTED_VALUE"""),"U15B High Jump")</f>
        <v>U15B High Jump</v>
      </c>
      <c r="B525" s="1">
        <f ca="1">IFERROR(__xludf.DUMMYFUNCTION("""COMPUTED_VALUE"""),22)</f>
        <v>22</v>
      </c>
      <c r="C525" s="1" t="str">
        <f ca="1">IFERROR(__xludf.DUMMYFUNCTION("""COMPUTED_VALUE"""),"Morgan Grimley")</f>
        <v>Morgan Grimley</v>
      </c>
      <c r="D525" s="1" t="str">
        <f ca="1">IFERROR(__xludf.DUMMYFUNCTION("""COMPUTED_VALUE"""),"U15")</f>
        <v>U15</v>
      </c>
      <c r="E525" s="1" t="str">
        <f ca="1">IFERROR(__xludf.DUMMYFUNCTION("""COMPUTED_VALUE"""),"B")</f>
        <v>B</v>
      </c>
      <c r="F525" s="1" t="str">
        <f ca="1">IFERROR(__xludf.DUMMYFUNCTION("""COMPUTED_VALUE"""),"Oswestry Olympians")</f>
        <v>Oswestry Olympians</v>
      </c>
      <c r="G525" s="1">
        <v>4</v>
      </c>
      <c r="I525" s="2">
        <f ca="1">IFERROR(VLOOKUP($H525, $B522:$F533, 2, FALSE),)</f>
        <v>0</v>
      </c>
      <c r="J525" s="25"/>
      <c r="K525" s="1">
        <f ca="1">IFERROR(VLOOKUP($H525, $B522:$F533, 3, FALSE),)</f>
        <v>0</v>
      </c>
      <c r="L525" s="1">
        <f ca="1">IFERROR(VLOOKUP($H525, $B522:$F533, 4, FALSE),)</f>
        <v>0</v>
      </c>
      <c r="M525" s="1">
        <f ca="1">IFERROR(VLOOKUP($H525, $B522:$F533, 5, FALSE),)</f>
        <v>0</v>
      </c>
    </row>
    <row r="526" spans="1:14" ht="12.75" x14ac:dyDescent="0.2">
      <c r="A526" s="39" t="str">
        <f ca="1">IFERROR(__xludf.DUMMYFUNCTION("query('3 Shrewsbury'!A:G, ""select G,B,C,D,E,F where G contains '"" &amp; A520 &amp; ""'"", 0)"),"U15B High Jump")</f>
        <v>U15B High Jump</v>
      </c>
      <c r="B526" s="1">
        <f ca="1">IFERROR(__xludf.DUMMYFUNCTION("""COMPUTED_VALUE"""),3)</f>
        <v>3</v>
      </c>
      <c r="C526" s="1" t="str">
        <f ca="1">IFERROR(__xludf.DUMMYFUNCTION("""COMPUTED_VALUE"""),"Daniel Williams")</f>
        <v>Daniel Williams</v>
      </c>
      <c r="D526" s="1" t="str">
        <f ca="1">IFERROR(__xludf.DUMMYFUNCTION("""COMPUTED_VALUE"""),"U15")</f>
        <v>U15</v>
      </c>
      <c r="E526" s="1" t="str">
        <f ca="1">IFERROR(__xludf.DUMMYFUNCTION("""COMPUTED_VALUE"""),"B")</f>
        <v>B</v>
      </c>
      <c r="F526" s="1" t="str">
        <f ca="1">IFERROR(__xludf.DUMMYFUNCTION("""COMPUTED_VALUE"""),"Shrewsbury AC")</f>
        <v>Shrewsbury AC</v>
      </c>
      <c r="G526" s="1">
        <v>5</v>
      </c>
      <c r="I526" s="2">
        <f ca="1">IFERROR(VLOOKUP($H526, $B522:$F533, 2, FALSE),)</f>
        <v>0</v>
      </c>
      <c r="J526" s="25"/>
      <c r="K526" s="1">
        <f ca="1">IFERROR(VLOOKUP($H526, $B522:$F533, 3, FALSE),)</f>
        <v>0</v>
      </c>
      <c r="L526" s="1">
        <f ca="1">IFERROR(VLOOKUP($H526, $B522:$F533, 4, FALSE),)</f>
        <v>0</v>
      </c>
      <c r="M526" s="1">
        <f ca="1">IFERROR(VLOOKUP($H526, $B522:$F533, 5, FALSE),)</f>
        <v>0</v>
      </c>
    </row>
    <row r="527" spans="1:14" ht="12.75" x14ac:dyDescent="0.2">
      <c r="A527" s="33" t="str">
        <f ca="1">IFERROR(__xludf.DUMMYFUNCTION("""COMPUTED_VALUE"""),"U15B High Jump")</f>
        <v>U15B High Jump</v>
      </c>
      <c r="B527" s="1">
        <f ca="1">IFERROR(__xludf.DUMMYFUNCTION("""COMPUTED_VALUE"""),33)</f>
        <v>33</v>
      </c>
      <c r="C527" s="1" t="str">
        <f ca="1">IFERROR(__xludf.DUMMYFUNCTION("""COMPUTED_VALUE"""),"Harry Lawrence-Wyatt")</f>
        <v>Harry Lawrence-Wyatt</v>
      </c>
      <c r="D527" s="1" t="str">
        <f ca="1">IFERROR(__xludf.DUMMYFUNCTION("""COMPUTED_VALUE"""),"U15")</f>
        <v>U15</v>
      </c>
      <c r="E527" s="1" t="str">
        <f ca="1">IFERROR(__xludf.DUMMYFUNCTION("""COMPUTED_VALUE"""),"B")</f>
        <v>B</v>
      </c>
      <c r="F527" s="1" t="str">
        <f ca="1">IFERROR(__xludf.DUMMYFUNCTION("""COMPUTED_VALUE"""),"Shrewsbury AC")</f>
        <v>Shrewsbury AC</v>
      </c>
      <c r="G527" s="1">
        <v>6</v>
      </c>
      <c r="I527" s="2">
        <f ca="1">IFERROR(VLOOKUP($H527, $B522:$F533, 2, FALSE),)</f>
        <v>0</v>
      </c>
      <c r="J527" s="25"/>
      <c r="K527" s="1">
        <f ca="1">IFERROR(VLOOKUP($H527, $B522:$F533, 3, FALSE),)</f>
        <v>0</v>
      </c>
      <c r="L527" s="1">
        <f ca="1">IFERROR(VLOOKUP($H527, $B522:$F533, 4, FALSE),)</f>
        <v>0</v>
      </c>
      <c r="M527" s="1">
        <f ca="1">IFERROR(VLOOKUP($H527, $B522:$F533, 5, FALSE),)</f>
        <v>0</v>
      </c>
    </row>
    <row r="528" spans="1:14" ht="12.75" x14ac:dyDescent="0.2">
      <c r="A528" s="39" t="str">
        <f ca="1">IFERROR(__xludf.DUMMYFUNCTION("query('4 Telford'!A:G, ""select G,B,C,D,E,F where G contains '"" &amp; A520 &amp; ""'"", 0)"),"U15B High Jump")</f>
        <v>U15B High Jump</v>
      </c>
      <c r="B528" s="1">
        <f ca="1">IFERROR(__xludf.DUMMYFUNCTION("""COMPUTED_VALUE"""),4)</f>
        <v>4</v>
      </c>
      <c r="C528" s="1" t="str">
        <f ca="1">IFERROR(__xludf.DUMMYFUNCTION("""COMPUTED_VALUE"""),"Lewis Howard")</f>
        <v>Lewis Howard</v>
      </c>
      <c r="D528" s="1" t="str">
        <f ca="1">IFERROR(__xludf.DUMMYFUNCTION("""COMPUTED_VALUE"""),"U15")</f>
        <v>U15</v>
      </c>
      <c r="E528" s="1" t="str">
        <f ca="1">IFERROR(__xludf.DUMMYFUNCTION("""COMPUTED_VALUE"""),"B")</f>
        <v>B</v>
      </c>
      <c r="F528" s="1" t="str">
        <f ca="1">IFERROR(__xludf.DUMMYFUNCTION("""COMPUTED_VALUE"""),"Telford AC")</f>
        <v>Telford AC</v>
      </c>
      <c r="G528" s="1">
        <v>7</v>
      </c>
      <c r="I528" s="2">
        <f ca="1">IFERROR(VLOOKUP($H528, $B522:$F533, 2, FALSE),)</f>
        <v>0</v>
      </c>
      <c r="J528" s="25"/>
      <c r="K528" s="1">
        <f ca="1">IFERROR(VLOOKUP($H528, $B522:$F533, 3, FALSE),)</f>
        <v>0</v>
      </c>
      <c r="L528" s="1">
        <f ca="1">IFERROR(VLOOKUP($H528, $B522:$F533, 4, FALSE),)</f>
        <v>0</v>
      </c>
      <c r="M528" s="1">
        <f ca="1">IFERROR(VLOOKUP($H528, $B522:$F533, 5, FALSE),)</f>
        <v>0</v>
      </c>
    </row>
    <row r="529" spans="1:14" ht="12.75" x14ac:dyDescent="0.2">
      <c r="A529" s="33" t="str">
        <f ca="1">IFERROR(__xludf.DUMMYFUNCTION("""COMPUTED_VALUE"""),"U15B High Jump")</f>
        <v>U15B High Jump</v>
      </c>
      <c r="B529" s="1">
        <f ca="1">IFERROR(__xludf.DUMMYFUNCTION("""COMPUTED_VALUE"""),44)</f>
        <v>44</v>
      </c>
      <c r="C529" s="1"/>
      <c r="D529" s="1" t="str">
        <f ca="1">IFERROR(__xludf.DUMMYFUNCTION("""COMPUTED_VALUE"""),"U15")</f>
        <v>U15</v>
      </c>
      <c r="E529" s="1" t="str">
        <f ca="1">IFERROR(__xludf.DUMMYFUNCTION("""COMPUTED_VALUE"""),"B")</f>
        <v>B</v>
      </c>
      <c r="F529" s="1" t="str">
        <f ca="1">IFERROR(__xludf.DUMMYFUNCTION("""COMPUTED_VALUE"""),"Telford AC")</f>
        <v>Telford AC</v>
      </c>
      <c r="G529" s="1">
        <v>8</v>
      </c>
      <c r="I529" s="2">
        <f ca="1">IFERROR(VLOOKUP($H529, $B522:$F533, 2, FALSE),)</f>
        <v>0</v>
      </c>
      <c r="J529" s="25"/>
      <c r="K529" s="1">
        <f ca="1">IFERROR(VLOOKUP($H529, $B522:$F533, 3, FALSE),)</f>
        <v>0</v>
      </c>
      <c r="L529" s="1">
        <f ca="1">IFERROR(VLOOKUP($H529, $B522:$F533, 4, FALSE),)</f>
        <v>0</v>
      </c>
      <c r="M529" s="1">
        <f ca="1">IFERROR(VLOOKUP($H529, $B522:$F533, 5, FALSE),)</f>
        <v>0</v>
      </c>
    </row>
    <row r="530" spans="1:14" ht="12.75" x14ac:dyDescent="0.2">
      <c r="A530" s="39" t="str">
        <f ca="1">IFERROR(__xludf.DUMMYFUNCTION("query('5 Wenlock'!A:G, ""select G,B,C,D,E,F where G contains '"" &amp; A520 &amp; ""'"", 0)"),"U15B High Jump")</f>
        <v>U15B High Jump</v>
      </c>
      <c r="B530" s="1">
        <f ca="1">IFERROR(__xludf.DUMMYFUNCTION("""COMPUTED_VALUE"""),5)</f>
        <v>5</v>
      </c>
      <c r="C530" s="1" t="str">
        <f ca="1">IFERROR(__xludf.DUMMYFUNCTION("""COMPUTED_VALUE"""),"Tristan Stewart")</f>
        <v>Tristan Stewart</v>
      </c>
      <c r="D530" s="1" t="str">
        <f ca="1">IFERROR(__xludf.DUMMYFUNCTION("""COMPUTED_VALUE"""),"U15")</f>
        <v>U15</v>
      </c>
      <c r="E530" s="1" t="str">
        <f ca="1">IFERROR(__xludf.DUMMYFUNCTION("""COMPUTED_VALUE"""),"B")</f>
        <v>B</v>
      </c>
      <c r="F530" s="1" t="str">
        <f ca="1">IFERROR(__xludf.DUMMYFUNCTION("""COMPUTED_VALUE"""),"Wenlock Olympians")</f>
        <v>Wenlock Olympians</v>
      </c>
      <c r="G530" s="1">
        <v>9</v>
      </c>
      <c r="I530" s="2">
        <f ca="1">IFERROR(VLOOKUP($H530, $B522:$F533, 2, FALSE),)</f>
        <v>0</v>
      </c>
      <c r="J530" s="25"/>
      <c r="K530" s="1">
        <f ca="1">IFERROR(VLOOKUP($H530, $B522:$F533, 3, FALSE),)</f>
        <v>0</v>
      </c>
      <c r="L530" s="1">
        <f ca="1">IFERROR(VLOOKUP($H530, $B522:$F533, 4, FALSE),)</f>
        <v>0</v>
      </c>
      <c r="M530" s="1">
        <f ca="1">IFERROR(VLOOKUP($H530, $B522:$F533, 5, FALSE),)</f>
        <v>0</v>
      </c>
    </row>
    <row r="531" spans="1:14" ht="12.75" x14ac:dyDescent="0.2">
      <c r="A531" s="33" t="str">
        <f ca="1">IFERROR(__xludf.DUMMYFUNCTION("""COMPUTED_VALUE"""),"U15B High Jump")</f>
        <v>U15B High Jump</v>
      </c>
      <c r="B531" s="1">
        <f ca="1">IFERROR(__xludf.DUMMYFUNCTION("""COMPUTED_VALUE"""),55)</f>
        <v>55</v>
      </c>
      <c r="C531" s="1" t="str">
        <f ca="1">IFERROR(__xludf.DUMMYFUNCTION("""COMPUTED_VALUE"""),"Jack Archer")</f>
        <v>Jack Archer</v>
      </c>
      <c r="D531" s="1" t="str">
        <f ca="1">IFERROR(__xludf.DUMMYFUNCTION("""COMPUTED_VALUE"""),"U15")</f>
        <v>U15</v>
      </c>
      <c r="E531" s="1" t="str">
        <f ca="1">IFERROR(__xludf.DUMMYFUNCTION("""COMPUTED_VALUE"""),"B")</f>
        <v>B</v>
      </c>
      <c r="F531" s="1" t="str">
        <f ca="1">IFERROR(__xludf.DUMMYFUNCTION("""COMPUTED_VALUE"""),"Wenlock Olympians")</f>
        <v>Wenlock Olympians</v>
      </c>
      <c r="G531" s="1">
        <v>10</v>
      </c>
      <c r="I531" s="2">
        <f ca="1">IFERROR(VLOOKUP($H531, $B522:$F533, 2, FALSE),)</f>
        <v>0</v>
      </c>
      <c r="J531" s="25"/>
      <c r="K531" s="1">
        <f ca="1">IFERROR(VLOOKUP($H531, $B522:$F533, 3, FALSE),)</f>
        <v>0</v>
      </c>
      <c r="L531" s="1">
        <f ca="1">IFERROR(VLOOKUP($H531, $B522:$F533, 4, FALSE),)</f>
        <v>0</v>
      </c>
      <c r="M531" s="1">
        <f ca="1">IFERROR(VLOOKUP($H531, $B522:$F533, 5, FALSE),)</f>
        <v>0</v>
      </c>
    </row>
    <row r="532" spans="1:14" ht="12.75" x14ac:dyDescent="0.2">
      <c r="A532" s="39" t="str">
        <f ca="1">IFERROR(__xludf.DUMMYFUNCTION("query('6 Maldwyn'!A:G, ""select G,B,C,D,E,F where G contains '"" &amp; A520 &amp; ""'"", 0)"),"U15B High Jump")</f>
        <v>U15B High Jump</v>
      </c>
      <c r="B532" s="1">
        <f ca="1">IFERROR(__xludf.DUMMYFUNCTION("""COMPUTED_VALUE"""),6)</f>
        <v>6</v>
      </c>
      <c r="C532" s="1"/>
      <c r="D532" s="1" t="str">
        <f ca="1">IFERROR(__xludf.DUMMYFUNCTION("""COMPUTED_VALUE"""),"U15")</f>
        <v>U15</v>
      </c>
      <c r="E532" s="1" t="str">
        <f ca="1">IFERROR(__xludf.DUMMYFUNCTION("""COMPUTED_VALUE"""),"B")</f>
        <v>B</v>
      </c>
      <c r="F532" s="1" t="str">
        <f ca="1">IFERROR(__xludf.DUMMYFUNCTION("""COMPUTED_VALUE"""),"Maldwyn Harriers")</f>
        <v>Maldwyn Harriers</v>
      </c>
      <c r="G532" s="1">
        <v>11</v>
      </c>
      <c r="I532" s="2">
        <f ca="1">IFERROR(VLOOKUP($H532, $B522:$F533, 2, FALSE),)</f>
        <v>0</v>
      </c>
      <c r="J532" s="25"/>
      <c r="K532" s="1">
        <f ca="1">IFERROR(VLOOKUP($H532, $B522:$F533, 3, FALSE),)</f>
        <v>0</v>
      </c>
      <c r="L532" s="1">
        <f ca="1">IFERROR(VLOOKUP($H532, $B522:$F533, 4, FALSE),)</f>
        <v>0</v>
      </c>
      <c r="M532" s="1">
        <f ca="1">IFERROR(VLOOKUP($H532, $B522:$F533, 5, FALSE),)</f>
        <v>0</v>
      </c>
    </row>
    <row r="533" spans="1:14" ht="12.75" x14ac:dyDescent="0.2">
      <c r="A533" s="33" t="str">
        <f ca="1">IFERROR(__xludf.DUMMYFUNCTION("""COMPUTED_VALUE"""),"U15B High Jump")</f>
        <v>U15B High Jump</v>
      </c>
      <c r="B533" s="1">
        <f ca="1">IFERROR(__xludf.DUMMYFUNCTION("""COMPUTED_VALUE"""),66)</f>
        <v>66</v>
      </c>
      <c r="C533" s="1"/>
      <c r="D533" s="1" t="str">
        <f ca="1">IFERROR(__xludf.DUMMYFUNCTION("""COMPUTED_VALUE"""),"U15")</f>
        <v>U15</v>
      </c>
      <c r="E533" s="1" t="str">
        <f ca="1">IFERROR(__xludf.DUMMYFUNCTION("""COMPUTED_VALUE"""),"B")</f>
        <v>B</v>
      </c>
      <c r="F533" s="1" t="str">
        <f ca="1">IFERROR(__xludf.DUMMYFUNCTION("""COMPUTED_VALUE"""),"Maldwyn Harriers")</f>
        <v>Maldwyn Harriers</v>
      </c>
      <c r="G533" s="1">
        <v>12</v>
      </c>
      <c r="I533" s="2">
        <f ca="1">IFERROR(VLOOKUP($H533, $B522:$F533, 2, FALSE),)</f>
        <v>0</v>
      </c>
      <c r="J533" s="25"/>
      <c r="K533" s="1">
        <f ca="1">IFERROR(VLOOKUP($H533, $B522:$F533, 3, FALSE),)</f>
        <v>0</v>
      </c>
      <c r="L533" s="1">
        <f ca="1">IFERROR(VLOOKUP($H533, $B522:$F533, 4, FALSE),)</f>
        <v>0</v>
      </c>
      <c r="M533" s="1">
        <f ca="1">IFERROR(VLOOKUP($H533, $B522:$F533, 5, FALSE),)</f>
        <v>0</v>
      </c>
    </row>
    <row r="534" spans="1:14" ht="12.75" x14ac:dyDescent="0.2">
      <c r="A534" s="33"/>
      <c r="B534" s="32"/>
      <c r="C534" s="32"/>
      <c r="D534" s="32"/>
      <c r="E534" s="32"/>
      <c r="F534" s="32"/>
      <c r="G534" s="32"/>
      <c r="H534" s="33"/>
      <c r="I534" s="34"/>
      <c r="J534" s="35"/>
      <c r="K534" s="33"/>
      <c r="L534" s="33"/>
      <c r="M534" s="33"/>
      <c r="N534" s="33"/>
    </row>
    <row r="535" spans="1:14" ht="12.75" x14ac:dyDescent="0.2">
      <c r="A535" s="2" t="e">
        <f>Results!#REF!</f>
        <v>#REF!</v>
      </c>
      <c r="B535" s="2"/>
      <c r="C535" s="2"/>
      <c r="D535" s="2"/>
      <c r="E535" s="2"/>
      <c r="F535" s="2"/>
      <c r="G535" s="2" t="e">
        <f>A535</f>
        <v>#REF!</v>
      </c>
      <c r="H535" s="2" t="s">
        <v>233</v>
      </c>
      <c r="I535" s="2" t="s">
        <v>242</v>
      </c>
      <c r="J535" s="2" t="e">
        <f>#REF!</f>
        <v>#REF!</v>
      </c>
      <c r="K535" s="2"/>
      <c r="L535" s="2"/>
      <c r="M535" s="2" t="e">
        <f>G535</f>
        <v>#REF!</v>
      </c>
      <c r="N535" s="2"/>
    </row>
    <row r="536" spans="1:14" ht="17.25" x14ac:dyDescent="0.4">
      <c r="A536" s="38" t="str">
        <f ca="1">IFERROR(__xludf.DUMMYFUNCTION("query('1 Wrekin'!A:G, ""select G,B,C,D,E,F where G contains '"" &amp; A535 &amp; ""'"", 1)"),"")</f>
        <v/>
      </c>
      <c r="B536" s="2" t="str">
        <f ca="1">IFERROR(__xludf.DUMMYFUNCTION("""COMPUTED_VALUE"""),"Number")</f>
        <v>Number</v>
      </c>
      <c r="C536" s="2" t="str">
        <f ca="1">IFERROR(__xludf.DUMMYFUNCTION("""COMPUTED_VALUE"""),"Full Name")</f>
        <v>Full Name</v>
      </c>
      <c r="D536" s="2" t="str">
        <f ca="1">IFERROR(__xludf.DUMMYFUNCTION("""COMPUTED_VALUE"""),"Age Group")</f>
        <v>Age Group</v>
      </c>
      <c r="E536" s="2" t="str">
        <f ca="1">IFERROR(__xludf.DUMMYFUNCTION("""COMPUTED_VALUE"""),"Gender")</f>
        <v>Gender</v>
      </c>
      <c r="F536" s="2" t="str">
        <f ca="1">IFERROR(__xludf.DUMMYFUNCTION("""COMPUTED_VALUE"""),"Club")</f>
        <v>Club</v>
      </c>
      <c r="G536" s="2" t="s">
        <v>243</v>
      </c>
      <c r="H536" s="2" t="s">
        <v>41</v>
      </c>
      <c r="I536" s="2" t="s">
        <v>231</v>
      </c>
      <c r="J536" s="25" t="s">
        <v>244</v>
      </c>
      <c r="K536" s="2" t="s">
        <v>232</v>
      </c>
      <c r="L536" s="2" t="s">
        <v>44</v>
      </c>
      <c r="M536" s="2" t="s">
        <v>45</v>
      </c>
      <c r="N536" s="2" t="s">
        <v>234</v>
      </c>
    </row>
    <row r="537" spans="1:14" ht="12.75" x14ac:dyDescent="0.2">
      <c r="A537" s="33" t="str">
        <f ca="1">IFERROR(__xludf.DUMMYFUNCTION("""COMPUTED_VALUE"""),"U15G Long Jump")</f>
        <v>U15G Long Jump</v>
      </c>
      <c r="B537" s="1">
        <f ca="1">IFERROR(__xludf.DUMMYFUNCTION("""COMPUTED_VALUE"""),1)</f>
        <v>1</v>
      </c>
      <c r="C537" s="1" t="str">
        <f ca="1">IFERROR(__xludf.DUMMYFUNCTION("""COMPUTED_VALUE"""),"Lena Tomczak")</f>
        <v>Lena Tomczak</v>
      </c>
      <c r="D537" s="1" t="str">
        <f ca="1">IFERROR(__xludf.DUMMYFUNCTION("""COMPUTED_VALUE"""),"U15")</f>
        <v>U15</v>
      </c>
      <c r="E537" s="1" t="str">
        <f ca="1">IFERROR(__xludf.DUMMYFUNCTION("""COMPUTED_VALUE"""),"G")</f>
        <v>G</v>
      </c>
      <c r="F537" s="1" t="str">
        <f ca="1">IFERROR(__xludf.DUMMYFUNCTION("""COMPUTED_VALUE"""),"Wrekin Harriers")</f>
        <v>Wrekin Harriers</v>
      </c>
      <c r="G537" s="1">
        <v>1</v>
      </c>
      <c r="I537" s="2">
        <f ca="1">IFERROR(VLOOKUP($H537, $B537:$F548, 2, FALSE),)</f>
        <v>0</v>
      </c>
      <c r="J537" s="25"/>
      <c r="K537" s="1">
        <f ca="1">IFERROR(VLOOKUP($H537, $B537:$F548, 3, FALSE),)</f>
        <v>0</v>
      </c>
      <c r="L537" s="1">
        <f ca="1">IFERROR(VLOOKUP($H537, $B537:$F548, 4, FALSE),)</f>
        <v>0</v>
      </c>
      <c r="M537" s="1">
        <f ca="1">IFERROR(VLOOKUP($H537, $B537:$F548, 5, FALSE),)</f>
        <v>0</v>
      </c>
    </row>
    <row r="538" spans="1:14" ht="12.75" x14ac:dyDescent="0.2">
      <c r="A538" s="33" t="str">
        <f ca="1">IFERROR(__xludf.DUMMYFUNCTION("""COMPUTED_VALUE"""),"U15G Long Jump")</f>
        <v>U15G Long Jump</v>
      </c>
      <c r="B538" s="1">
        <f ca="1">IFERROR(__xludf.DUMMYFUNCTION("""COMPUTED_VALUE"""),11)</f>
        <v>11</v>
      </c>
      <c r="C538" s="1"/>
      <c r="D538" s="1" t="str">
        <f ca="1">IFERROR(__xludf.DUMMYFUNCTION("""COMPUTED_VALUE"""),"U15")</f>
        <v>U15</v>
      </c>
      <c r="E538" s="1" t="str">
        <f ca="1">IFERROR(__xludf.DUMMYFUNCTION("""COMPUTED_VALUE"""),"G")</f>
        <v>G</v>
      </c>
      <c r="F538" s="1" t="str">
        <f ca="1">IFERROR(__xludf.DUMMYFUNCTION("""COMPUTED_VALUE"""),"Wrekin Harriers")</f>
        <v>Wrekin Harriers</v>
      </c>
      <c r="G538" s="1">
        <v>2</v>
      </c>
      <c r="I538" s="2">
        <f ca="1">IFERROR(VLOOKUP($H538, $B537:$F548, 2, FALSE),)</f>
        <v>0</v>
      </c>
      <c r="J538" s="25"/>
      <c r="K538" s="1">
        <f ca="1">IFERROR(VLOOKUP($H538, $B537:$F548, 3, FALSE),)</f>
        <v>0</v>
      </c>
      <c r="L538" s="1">
        <f ca="1">IFERROR(VLOOKUP($H538, $B537:$F548, 4, FALSE),)</f>
        <v>0</v>
      </c>
      <c r="M538" s="1">
        <f ca="1">IFERROR(VLOOKUP($H538, $B537:$F548, 5, FALSE),)</f>
        <v>0</v>
      </c>
    </row>
    <row r="539" spans="1:14" ht="12.75" x14ac:dyDescent="0.2">
      <c r="A539" s="39" t="str">
        <f ca="1">IFERROR(__xludf.DUMMYFUNCTION("query('2 Oswestry'!A:G, ""select G,B,C,D,E,F where G contains '"" &amp; A535 &amp; ""'"", 0)"),"U15G Long Jump")</f>
        <v>U15G Long Jump</v>
      </c>
      <c r="B539" s="1">
        <f ca="1">IFERROR(__xludf.DUMMYFUNCTION("""COMPUTED_VALUE"""),2)</f>
        <v>2</v>
      </c>
      <c r="C539" s="1" t="str">
        <f ca="1">IFERROR(__xludf.DUMMYFUNCTION("""COMPUTED_VALUE"""),"Lily Bowen")</f>
        <v>Lily Bowen</v>
      </c>
      <c r="D539" s="1" t="str">
        <f ca="1">IFERROR(__xludf.DUMMYFUNCTION("""COMPUTED_VALUE"""),"U15")</f>
        <v>U15</v>
      </c>
      <c r="E539" s="1" t="str">
        <f ca="1">IFERROR(__xludf.DUMMYFUNCTION("""COMPUTED_VALUE"""),"G")</f>
        <v>G</v>
      </c>
      <c r="F539" s="1" t="str">
        <f ca="1">IFERROR(__xludf.DUMMYFUNCTION("""COMPUTED_VALUE"""),"Oswestry Olympians")</f>
        <v>Oswestry Olympians</v>
      </c>
      <c r="G539" s="1">
        <v>3</v>
      </c>
      <c r="I539" s="2">
        <f ca="1">IFERROR(VLOOKUP($H539, $B537:$F548, 2, FALSE),)</f>
        <v>0</v>
      </c>
      <c r="J539" s="25"/>
      <c r="K539" s="1">
        <f ca="1">IFERROR(VLOOKUP($H539, $B537:$F548, 3, FALSE),)</f>
        <v>0</v>
      </c>
      <c r="L539" s="1">
        <f ca="1">IFERROR(VLOOKUP($H539, $B537:$F548, 4, FALSE),)</f>
        <v>0</v>
      </c>
      <c r="M539" s="1">
        <f ca="1">IFERROR(VLOOKUP($H539, $B537:$F548, 5, FALSE),)</f>
        <v>0</v>
      </c>
    </row>
    <row r="540" spans="1:14" ht="12.75" x14ac:dyDescent="0.2">
      <c r="A540" s="33" t="str">
        <f ca="1">IFERROR(__xludf.DUMMYFUNCTION("""COMPUTED_VALUE"""),"U15G Long Jump")</f>
        <v>U15G Long Jump</v>
      </c>
      <c r="B540" s="1">
        <f ca="1">IFERROR(__xludf.DUMMYFUNCTION("""COMPUTED_VALUE"""),22)</f>
        <v>22</v>
      </c>
      <c r="C540" s="1" t="str">
        <f ca="1">IFERROR(__xludf.DUMMYFUNCTION("""COMPUTED_VALUE"""),"Lucy McBride")</f>
        <v>Lucy McBride</v>
      </c>
      <c r="D540" s="1" t="str">
        <f ca="1">IFERROR(__xludf.DUMMYFUNCTION("""COMPUTED_VALUE"""),"U15")</f>
        <v>U15</v>
      </c>
      <c r="E540" s="1" t="str">
        <f ca="1">IFERROR(__xludf.DUMMYFUNCTION("""COMPUTED_VALUE"""),"G")</f>
        <v>G</v>
      </c>
      <c r="F540" s="1" t="str">
        <f ca="1">IFERROR(__xludf.DUMMYFUNCTION("""COMPUTED_VALUE"""),"Oswestry Olympians")</f>
        <v>Oswestry Olympians</v>
      </c>
      <c r="G540" s="1">
        <v>4</v>
      </c>
      <c r="I540" s="2">
        <f ca="1">IFERROR(VLOOKUP($H540, $B537:$F548, 2, FALSE),)</f>
        <v>0</v>
      </c>
      <c r="J540" s="25"/>
      <c r="K540" s="1">
        <f ca="1">IFERROR(VLOOKUP($H540, $B537:$F548, 3, FALSE),)</f>
        <v>0</v>
      </c>
      <c r="L540" s="1">
        <f ca="1">IFERROR(VLOOKUP($H540, $B537:$F548, 4, FALSE),)</f>
        <v>0</v>
      </c>
      <c r="M540" s="1">
        <f ca="1">IFERROR(VLOOKUP($H540, $B537:$F548, 5, FALSE),)</f>
        <v>0</v>
      </c>
    </row>
    <row r="541" spans="1:14" ht="12.75" x14ac:dyDescent="0.2">
      <c r="A541" s="39" t="str">
        <f ca="1">IFERROR(__xludf.DUMMYFUNCTION("query('3 Shrewsbury'!A:G, ""select G,B,C,D,E,F where G contains '"" &amp; A535 &amp; ""'"", 0)"),"U15G Long Jump")</f>
        <v>U15G Long Jump</v>
      </c>
      <c r="B541" s="1">
        <f ca="1">IFERROR(__xludf.DUMMYFUNCTION("""COMPUTED_VALUE"""),3)</f>
        <v>3</v>
      </c>
      <c r="C541" s="1" t="str">
        <f ca="1">IFERROR(__xludf.DUMMYFUNCTION("""COMPUTED_VALUE"""),"Alice Parke")</f>
        <v>Alice Parke</v>
      </c>
      <c r="D541" s="1" t="str">
        <f ca="1">IFERROR(__xludf.DUMMYFUNCTION("""COMPUTED_VALUE"""),"U15")</f>
        <v>U15</v>
      </c>
      <c r="E541" s="1" t="str">
        <f ca="1">IFERROR(__xludf.DUMMYFUNCTION("""COMPUTED_VALUE"""),"G")</f>
        <v>G</v>
      </c>
      <c r="F541" s="1" t="str">
        <f ca="1">IFERROR(__xludf.DUMMYFUNCTION("""COMPUTED_VALUE"""),"Shrewsbury AC")</f>
        <v>Shrewsbury AC</v>
      </c>
      <c r="G541" s="1">
        <v>5</v>
      </c>
      <c r="I541" s="2">
        <f ca="1">IFERROR(VLOOKUP($H541, $B537:$F548, 2, FALSE),)</f>
        <v>0</v>
      </c>
      <c r="J541" s="25"/>
      <c r="K541" s="1">
        <f ca="1">IFERROR(VLOOKUP($H541, $B537:$F548, 3, FALSE),)</f>
        <v>0</v>
      </c>
      <c r="L541" s="1">
        <f ca="1">IFERROR(VLOOKUP($H541, $B537:$F548, 4, FALSE),)</f>
        <v>0</v>
      </c>
      <c r="M541" s="1">
        <f ca="1">IFERROR(VLOOKUP($H541, $B537:$F548, 5, FALSE),)</f>
        <v>0</v>
      </c>
    </row>
    <row r="542" spans="1:14" ht="12.75" x14ac:dyDescent="0.2">
      <c r="A542" s="33" t="str">
        <f ca="1">IFERROR(__xludf.DUMMYFUNCTION("""COMPUTED_VALUE"""),"U15G Long Jump")</f>
        <v>U15G Long Jump</v>
      </c>
      <c r="B542" s="1">
        <f ca="1">IFERROR(__xludf.DUMMYFUNCTION("""COMPUTED_VALUE"""),33)</f>
        <v>33</v>
      </c>
      <c r="C542" s="1" t="str">
        <f ca="1">IFERROR(__xludf.DUMMYFUNCTION("""COMPUTED_VALUE"""),"Poppy Smith")</f>
        <v>Poppy Smith</v>
      </c>
      <c r="D542" s="1" t="str">
        <f ca="1">IFERROR(__xludf.DUMMYFUNCTION("""COMPUTED_VALUE"""),"U15")</f>
        <v>U15</v>
      </c>
      <c r="E542" s="1" t="str">
        <f ca="1">IFERROR(__xludf.DUMMYFUNCTION("""COMPUTED_VALUE"""),"G")</f>
        <v>G</v>
      </c>
      <c r="F542" s="1" t="str">
        <f ca="1">IFERROR(__xludf.DUMMYFUNCTION("""COMPUTED_VALUE"""),"Shrewsbury AC")</f>
        <v>Shrewsbury AC</v>
      </c>
      <c r="G542" s="1">
        <v>6</v>
      </c>
      <c r="I542" s="2">
        <f ca="1">IFERROR(VLOOKUP($H542, $B537:$F548, 2, FALSE),)</f>
        <v>0</v>
      </c>
      <c r="J542" s="25"/>
      <c r="K542" s="1">
        <f ca="1">IFERROR(VLOOKUP($H542, $B537:$F548, 3, FALSE),)</f>
        <v>0</v>
      </c>
      <c r="L542" s="1">
        <f ca="1">IFERROR(VLOOKUP($H542, $B537:$F548, 4, FALSE),)</f>
        <v>0</v>
      </c>
      <c r="M542" s="1">
        <f ca="1">IFERROR(VLOOKUP($H542, $B537:$F548, 5, FALSE),)</f>
        <v>0</v>
      </c>
    </row>
    <row r="543" spans="1:14" ht="12.75" x14ac:dyDescent="0.2">
      <c r="A543" s="39" t="str">
        <f ca="1">IFERROR(__xludf.DUMMYFUNCTION("query('4 Telford'!A:G, ""select G,B,C,D,E,F where G contains '"" &amp; A535 &amp; ""'"", 0)"),"U15G Long Jump")</f>
        <v>U15G Long Jump</v>
      </c>
      <c r="B543" s="1">
        <f ca="1">IFERROR(__xludf.DUMMYFUNCTION("""COMPUTED_VALUE"""),4)</f>
        <v>4</v>
      </c>
      <c r="C543" s="1" t="str">
        <f ca="1">IFERROR(__xludf.DUMMYFUNCTION("""COMPUTED_VALUE"""),"Kadisha Nwachukwu")</f>
        <v>Kadisha Nwachukwu</v>
      </c>
      <c r="D543" s="1" t="str">
        <f ca="1">IFERROR(__xludf.DUMMYFUNCTION("""COMPUTED_VALUE"""),"U15")</f>
        <v>U15</v>
      </c>
      <c r="E543" s="1" t="str">
        <f ca="1">IFERROR(__xludf.DUMMYFUNCTION("""COMPUTED_VALUE"""),"G")</f>
        <v>G</v>
      </c>
      <c r="F543" s="1" t="str">
        <f ca="1">IFERROR(__xludf.DUMMYFUNCTION("""COMPUTED_VALUE"""),"Telford AC")</f>
        <v>Telford AC</v>
      </c>
      <c r="G543" s="1">
        <v>7</v>
      </c>
      <c r="I543" s="2">
        <f ca="1">IFERROR(VLOOKUP($H543, $B537:$F548, 2, FALSE),)</f>
        <v>0</v>
      </c>
      <c r="J543" s="25"/>
      <c r="K543" s="1">
        <f ca="1">IFERROR(VLOOKUP($H543, $B537:$F548, 3, FALSE),)</f>
        <v>0</v>
      </c>
      <c r="L543" s="1">
        <f ca="1">IFERROR(VLOOKUP($H543, $B537:$F548, 4, FALSE),)</f>
        <v>0</v>
      </c>
      <c r="M543" s="1">
        <f ca="1">IFERROR(VLOOKUP($H543, $B537:$F548, 5, FALSE),)</f>
        <v>0</v>
      </c>
    </row>
    <row r="544" spans="1:14" ht="12.75" x14ac:dyDescent="0.2">
      <c r="A544" s="33" t="str">
        <f ca="1">IFERROR(__xludf.DUMMYFUNCTION("""COMPUTED_VALUE"""),"U15G Long Jump")</f>
        <v>U15G Long Jump</v>
      </c>
      <c r="B544" s="1">
        <f ca="1">IFERROR(__xludf.DUMMYFUNCTION("""COMPUTED_VALUE"""),44)</f>
        <v>44</v>
      </c>
      <c r="C544" s="1" t="str">
        <f ca="1">IFERROR(__xludf.DUMMYFUNCTION("""COMPUTED_VALUE"""),"Amelia Berzina")</f>
        <v>Amelia Berzina</v>
      </c>
      <c r="D544" s="1" t="str">
        <f ca="1">IFERROR(__xludf.DUMMYFUNCTION("""COMPUTED_VALUE"""),"U15")</f>
        <v>U15</v>
      </c>
      <c r="E544" s="1" t="str">
        <f ca="1">IFERROR(__xludf.DUMMYFUNCTION("""COMPUTED_VALUE"""),"G")</f>
        <v>G</v>
      </c>
      <c r="F544" s="1" t="str">
        <f ca="1">IFERROR(__xludf.DUMMYFUNCTION("""COMPUTED_VALUE"""),"Telford AC")</f>
        <v>Telford AC</v>
      </c>
      <c r="G544" s="1">
        <v>8</v>
      </c>
      <c r="I544" s="2">
        <f ca="1">IFERROR(VLOOKUP($H544, $B537:$F548, 2, FALSE),)</f>
        <v>0</v>
      </c>
      <c r="J544" s="25"/>
      <c r="K544" s="1">
        <f ca="1">IFERROR(VLOOKUP($H544, $B537:$F548, 3, FALSE),)</f>
        <v>0</v>
      </c>
      <c r="L544" s="1">
        <f ca="1">IFERROR(VLOOKUP($H544, $B537:$F548, 4, FALSE),)</f>
        <v>0</v>
      </c>
      <c r="M544" s="1">
        <f ca="1">IFERROR(VLOOKUP($H544, $B537:$F548, 5, FALSE),)</f>
        <v>0</v>
      </c>
    </row>
    <row r="545" spans="1:14" ht="12.75" x14ac:dyDescent="0.2">
      <c r="A545" s="39" t="str">
        <f ca="1">IFERROR(__xludf.DUMMYFUNCTION("query('5 Wenlock'!A:G, ""select G,B,C,D,E,F where G contains '"" &amp; A535 &amp; ""'"", 0)"),"U15G Long Jump")</f>
        <v>U15G Long Jump</v>
      </c>
      <c r="B545" s="1">
        <f ca="1">IFERROR(__xludf.DUMMYFUNCTION("""COMPUTED_VALUE"""),5)</f>
        <v>5</v>
      </c>
      <c r="C545" s="1" t="str">
        <f ca="1">IFERROR(__xludf.DUMMYFUNCTION("""COMPUTED_VALUE"""),"Sydney Purchase")</f>
        <v>Sydney Purchase</v>
      </c>
      <c r="D545" s="1" t="str">
        <f ca="1">IFERROR(__xludf.DUMMYFUNCTION("""COMPUTED_VALUE"""),"U15")</f>
        <v>U15</v>
      </c>
      <c r="E545" s="1" t="str">
        <f ca="1">IFERROR(__xludf.DUMMYFUNCTION("""COMPUTED_VALUE"""),"G")</f>
        <v>G</v>
      </c>
      <c r="F545" s="1" t="str">
        <f ca="1">IFERROR(__xludf.DUMMYFUNCTION("""COMPUTED_VALUE"""),"Wenlock Olympians")</f>
        <v>Wenlock Olympians</v>
      </c>
      <c r="G545" s="1">
        <v>9</v>
      </c>
      <c r="I545" s="2">
        <f ca="1">IFERROR(VLOOKUP($H545, $B537:$F548, 2, FALSE),)</f>
        <v>0</v>
      </c>
      <c r="J545" s="25"/>
      <c r="K545" s="1">
        <f ca="1">IFERROR(VLOOKUP($H545, $B537:$F548, 3, FALSE),)</f>
        <v>0</v>
      </c>
      <c r="L545" s="1">
        <f ca="1">IFERROR(VLOOKUP($H545, $B537:$F548, 4, FALSE),)</f>
        <v>0</v>
      </c>
      <c r="M545" s="1">
        <f ca="1">IFERROR(VLOOKUP($H545, $B537:$F548, 5, FALSE),)</f>
        <v>0</v>
      </c>
    </row>
    <row r="546" spans="1:14" ht="12.75" x14ac:dyDescent="0.2">
      <c r="A546" s="33" t="str">
        <f ca="1">IFERROR(__xludf.DUMMYFUNCTION("""COMPUTED_VALUE"""),"U15G Long Jump")</f>
        <v>U15G Long Jump</v>
      </c>
      <c r="B546" s="1">
        <f ca="1">IFERROR(__xludf.DUMMYFUNCTION("""COMPUTED_VALUE"""),55)</f>
        <v>55</v>
      </c>
      <c r="C546" s="1" t="str">
        <f ca="1">IFERROR(__xludf.DUMMYFUNCTION("""COMPUTED_VALUE"""),"Pippa Insley")</f>
        <v>Pippa Insley</v>
      </c>
      <c r="D546" s="1" t="str">
        <f ca="1">IFERROR(__xludf.DUMMYFUNCTION("""COMPUTED_VALUE"""),"U15")</f>
        <v>U15</v>
      </c>
      <c r="E546" s="1" t="str">
        <f ca="1">IFERROR(__xludf.DUMMYFUNCTION("""COMPUTED_VALUE"""),"G")</f>
        <v>G</v>
      </c>
      <c r="F546" s="1" t="str">
        <f ca="1">IFERROR(__xludf.DUMMYFUNCTION("""COMPUTED_VALUE"""),"Wenlock Olympians")</f>
        <v>Wenlock Olympians</v>
      </c>
      <c r="G546" s="1">
        <v>10</v>
      </c>
      <c r="I546" s="2">
        <f ca="1">IFERROR(VLOOKUP($H546, $B537:$F548, 2, FALSE),)</f>
        <v>0</v>
      </c>
      <c r="J546" s="25"/>
      <c r="K546" s="1">
        <f ca="1">IFERROR(VLOOKUP($H546, $B537:$F548, 3, FALSE),)</f>
        <v>0</v>
      </c>
      <c r="L546" s="1">
        <f ca="1">IFERROR(VLOOKUP($H546, $B537:$F548, 4, FALSE),)</f>
        <v>0</v>
      </c>
      <c r="M546" s="1">
        <f ca="1">IFERROR(VLOOKUP($H546, $B537:$F548, 5, FALSE),)</f>
        <v>0</v>
      </c>
    </row>
    <row r="547" spans="1:14" ht="12.75" x14ac:dyDescent="0.2">
      <c r="A547" s="39" t="str">
        <f ca="1">IFERROR(__xludf.DUMMYFUNCTION("query('6 Maldwyn'!A:G, ""select G,B,C,D,E,F where G contains '"" &amp; A535 &amp; ""'"", 0)"),"U15G Long Jump")</f>
        <v>U15G Long Jump</v>
      </c>
      <c r="B547" s="1">
        <f ca="1">IFERROR(__xludf.DUMMYFUNCTION("""COMPUTED_VALUE"""),6)</f>
        <v>6</v>
      </c>
      <c r="C547" s="1"/>
      <c r="D547" s="1" t="str">
        <f ca="1">IFERROR(__xludf.DUMMYFUNCTION("""COMPUTED_VALUE"""),"U15")</f>
        <v>U15</v>
      </c>
      <c r="E547" s="1" t="str">
        <f ca="1">IFERROR(__xludf.DUMMYFUNCTION("""COMPUTED_VALUE"""),"G")</f>
        <v>G</v>
      </c>
      <c r="F547" s="1" t="str">
        <f ca="1">IFERROR(__xludf.DUMMYFUNCTION("""COMPUTED_VALUE"""),"Maldwyn Harriers")</f>
        <v>Maldwyn Harriers</v>
      </c>
      <c r="G547" s="1">
        <v>11</v>
      </c>
      <c r="I547" s="2">
        <f ca="1">IFERROR(VLOOKUP($H547, $B537:$F548, 2, FALSE),)</f>
        <v>0</v>
      </c>
      <c r="J547" s="25"/>
      <c r="K547" s="1">
        <f ca="1">IFERROR(VLOOKUP($H547, $B537:$F548, 3, FALSE),)</f>
        <v>0</v>
      </c>
      <c r="L547" s="1">
        <f ca="1">IFERROR(VLOOKUP($H547, $B537:$F548, 4, FALSE),)</f>
        <v>0</v>
      </c>
      <c r="M547" s="1">
        <f ca="1">IFERROR(VLOOKUP($H547, $B537:$F548, 5, FALSE),)</f>
        <v>0</v>
      </c>
    </row>
    <row r="548" spans="1:14" ht="12.75" x14ac:dyDescent="0.2">
      <c r="A548" s="33" t="str">
        <f ca="1">IFERROR(__xludf.DUMMYFUNCTION("""COMPUTED_VALUE"""),"U15G Long Jump")</f>
        <v>U15G Long Jump</v>
      </c>
      <c r="B548" s="1">
        <f ca="1">IFERROR(__xludf.DUMMYFUNCTION("""COMPUTED_VALUE"""),66)</f>
        <v>66</v>
      </c>
      <c r="C548" s="1"/>
      <c r="D548" s="1" t="str">
        <f ca="1">IFERROR(__xludf.DUMMYFUNCTION("""COMPUTED_VALUE"""),"U15")</f>
        <v>U15</v>
      </c>
      <c r="E548" s="1" t="str">
        <f ca="1">IFERROR(__xludf.DUMMYFUNCTION("""COMPUTED_VALUE"""),"G")</f>
        <v>G</v>
      </c>
      <c r="F548" s="1" t="str">
        <f ca="1">IFERROR(__xludf.DUMMYFUNCTION("""COMPUTED_VALUE"""),"Maldwyn Harriers")</f>
        <v>Maldwyn Harriers</v>
      </c>
      <c r="G548" s="1">
        <v>12</v>
      </c>
      <c r="I548" s="2">
        <f ca="1">IFERROR(VLOOKUP($H548, $B537:$F548, 2, FALSE),)</f>
        <v>0</v>
      </c>
      <c r="J548" s="25"/>
      <c r="K548" s="1">
        <f ca="1">IFERROR(VLOOKUP($H548, $B537:$F548, 3, FALSE),)</f>
        <v>0</v>
      </c>
      <c r="L548" s="1">
        <f ca="1">IFERROR(VLOOKUP($H548, $B537:$F548, 4, FALSE),)</f>
        <v>0</v>
      </c>
      <c r="M548" s="1">
        <f ca="1">IFERROR(VLOOKUP($H548, $B537:$F548, 5, FALSE),)</f>
        <v>0</v>
      </c>
    </row>
    <row r="549" spans="1:14" ht="12.75" x14ac:dyDescent="0.2">
      <c r="A549" s="32"/>
      <c r="B549" s="32"/>
      <c r="C549" s="32"/>
      <c r="D549" s="32"/>
      <c r="E549" s="32"/>
      <c r="F549" s="32"/>
      <c r="G549" s="32"/>
      <c r="H549" s="33"/>
      <c r="I549" s="34"/>
      <c r="J549" s="35"/>
      <c r="K549" s="33"/>
      <c r="L549" s="33"/>
      <c r="M549" s="33"/>
      <c r="N549" s="33"/>
    </row>
    <row r="550" spans="1:14" ht="12.75" x14ac:dyDescent="0.2">
      <c r="A550" s="2" t="e">
        <f>Results!#REF!</f>
        <v>#REF!</v>
      </c>
      <c r="B550" s="2"/>
      <c r="C550" s="2"/>
      <c r="D550" s="2"/>
      <c r="E550" s="2"/>
      <c r="F550" s="2"/>
      <c r="G550" s="2" t="e">
        <f>A550</f>
        <v>#REF!</v>
      </c>
      <c r="H550" s="2" t="s">
        <v>233</v>
      </c>
      <c r="I550" s="2" t="s">
        <v>242</v>
      </c>
      <c r="J550" s="2" t="e">
        <f>#REF!</f>
        <v>#REF!</v>
      </c>
      <c r="K550" s="2"/>
      <c r="L550" s="2"/>
      <c r="M550" s="2" t="e">
        <f>G550</f>
        <v>#REF!</v>
      </c>
      <c r="N550" s="2"/>
    </row>
    <row r="551" spans="1:14" ht="17.25" x14ac:dyDescent="0.4">
      <c r="A551" s="38" t="str">
        <f ca="1">IFERROR(__xludf.DUMMYFUNCTION("query('1 Wrekin'!A:G, ""select G,B,C,D,E,F where G contains '"" &amp; A550 &amp; ""'"", 1)"),"")</f>
        <v/>
      </c>
      <c r="B551" s="2" t="str">
        <f ca="1">IFERROR(__xludf.DUMMYFUNCTION("""COMPUTED_VALUE"""),"Number")</f>
        <v>Number</v>
      </c>
      <c r="C551" s="2" t="str">
        <f ca="1">IFERROR(__xludf.DUMMYFUNCTION("""COMPUTED_VALUE"""),"Full Name")</f>
        <v>Full Name</v>
      </c>
      <c r="D551" s="2" t="str">
        <f ca="1">IFERROR(__xludf.DUMMYFUNCTION("""COMPUTED_VALUE"""),"Age Group")</f>
        <v>Age Group</v>
      </c>
      <c r="E551" s="2" t="str">
        <f ca="1">IFERROR(__xludf.DUMMYFUNCTION("""COMPUTED_VALUE"""),"Gender")</f>
        <v>Gender</v>
      </c>
      <c r="F551" s="2" t="str">
        <f ca="1">IFERROR(__xludf.DUMMYFUNCTION("""COMPUTED_VALUE"""),"Club")</f>
        <v>Club</v>
      </c>
      <c r="G551" s="2" t="s">
        <v>243</v>
      </c>
      <c r="H551" s="2" t="s">
        <v>41</v>
      </c>
      <c r="I551" s="2" t="s">
        <v>231</v>
      </c>
      <c r="J551" s="25" t="s">
        <v>244</v>
      </c>
      <c r="K551" s="2" t="s">
        <v>232</v>
      </c>
      <c r="L551" s="2" t="s">
        <v>44</v>
      </c>
      <c r="M551" s="2" t="s">
        <v>45</v>
      </c>
      <c r="N551" s="2" t="s">
        <v>234</v>
      </c>
    </row>
    <row r="552" spans="1:14" ht="12.75" x14ac:dyDescent="0.2">
      <c r="A552" s="33" t="str">
        <f ca="1">IFERROR(__xludf.DUMMYFUNCTION("""COMPUTED_VALUE"""),"U11G 600m")</f>
        <v>U11G 600m</v>
      </c>
      <c r="B552" s="1">
        <f ca="1">IFERROR(__xludf.DUMMYFUNCTION("""COMPUTED_VALUE"""),1)</f>
        <v>1</v>
      </c>
      <c r="C552" s="1" t="str">
        <f ca="1">IFERROR(__xludf.DUMMYFUNCTION("""COMPUTED_VALUE"""),"Beatrice Banks")</f>
        <v>Beatrice Banks</v>
      </c>
      <c r="D552" s="1" t="str">
        <f ca="1">IFERROR(__xludf.DUMMYFUNCTION("""COMPUTED_VALUE"""),"U11")</f>
        <v>U11</v>
      </c>
      <c r="E552" s="1" t="str">
        <f ca="1">IFERROR(__xludf.DUMMYFUNCTION("""COMPUTED_VALUE"""),"G")</f>
        <v>G</v>
      </c>
      <c r="F552" s="1" t="str">
        <f ca="1">IFERROR(__xludf.DUMMYFUNCTION("""COMPUTED_VALUE"""),"Wrekin Harriers")</f>
        <v>Wrekin Harriers</v>
      </c>
      <c r="G552" s="1">
        <v>1</v>
      </c>
      <c r="I552" s="2">
        <f ca="1">IFERROR(VLOOKUP($H552, $B552:$F563, 2, FALSE),)</f>
        <v>0</v>
      </c>
      <c r="J552" s="25"/>
      <c r="K552" s="1">
        <f ca="1">IFERROR(VLOOKUP($H552, $B552:$F563, 3, FALSE),)</f>
        <v>0</v>
      </c>
      <c r="L552" s="1">
        <f ca="1">IFERROR(VLOOKUP($H552, $B552:$F563, 4, FALSE),)</f>
        <v>0</v>
      </c>
      <c r="M552" s="1">
        <f ca="1">IFERROR(VLOOKUP($H552, $B552:$F563, 5, FALSE),)</f>
        <v>0</v>
      </c>
    </row>
    <row r="553" spans="1:14" ht="12.75" x14ac:dyDescent="0.2">
      <c r="A553" s="33" t="str">
        <f ca="1">IFERROR(__xludf.DUMMYFUNCTION("""COMPUTED_VALUE"""),"U11G 600m")</f>
        <v>U11G 600m</v>
      </c>
      <c r="B553" s="1">
        <f ca="1">IFERROR(__xludf.DUMMYFUNCTION("""COMPUTED_VALUE"""),11)</f>
        <v>11</v>
      </c>
      <c r="C553" s="1" t="str">
        <f ca="1">IFERROR(__xludf.DUMMYFUNCTION("""COMPUTED_VALUE"""),"Tilly Taylor")</f>
        <v>Tilly Taylor</v>
      </c>
      <c r="D553" s="1" t="str">
        <f ca="1">IFERROR(__xludf.DUMMYFUNCTION("""COMPUTED_VALUE"""),"U11")</f>
        <v>U11</v>
      </c>
      <c r="E553" s="1" t="str">
        <f ca="1">IFERROR(__xludf.DUMMYFUNCTION("""COMPUTED_VALUE"""),"G")</f>
        <v>G</v>
      </c>
      <c r="F553" s="1" t="str">
        <f ca="1">IFERROR(__xludf.DUMMYFUNCTION("""COMPUTED_VALUE"""),"Wrekin Harriers")</f>
        <v>Wrekin Harriers</v>
      </c>
      <c r="G553" s="1">
        <v>2</v>
      </c>
      <c r="I553" s="2">
        <f ca="1">IFERROR(VLOOKUP($H553, $B552:$F563, 2, FALSE),)</f>
        <v>0</v>
      </c>
      <c r="J553" s="25"/>
      <c r="K553" s="1">
        <f ca="1">IFERROR(VLOOKUP($H553, $B552:$F563, 3, FALSE),)</f>
        <v>0</v>
      </c>
      <c r="L553" s="1">
        <f ca="1">IFERROR(VLOOKUP($H553, $B552:$F563, 4, FALSE),)</f>
        <v>0</v>
      </c>
      <c r="M553" s="1">
        <f ca="1">IFERROR(VLOOKUP($H553, $B552:$F563, 5, FALSE),)</f>
        <v>0</v>
      </c>
    </row>
    <row r="554" spans="1:14" ht="12.75" x14ac:dyDescent="0.2">
      <c r="A554" s="39" t="str">
        <f ca="1">IFERROR(__xludf.DUMMYFUNCTION("query('2 Oswestry'!A:G, ""select G,B,C,D,E,F where G contains '"" &amp; A550 &amp; ""'"", 0)"),"U11G 600m")</f>
        <v>U11G 600m</v>
      </c>
      <c r="B554" s="1">
        <f ca="1">IFERROR(__xludf.DUMMYFUNCTION("""COMPUTED_VALUE"""),2)</f>
        <v>2</v>
      </c>
      <c r="C554" s="1" t="str">
        <f ca="1">IFERROR(__xludf.DUMMYFUNCTION("""COMPUTED_VALUE"""),"Evie Griffiths")</f>
        <v>Evie Griffiths</v>
      </c>
      <c r="D554" s="1" t="str">
        <f ca="1">IFERROR(__xludf.DUMMYFUNCTION("""COMPUTED_VALUE"""),"U11")</f>
        <v>U11</v>
      </c>
      <c r="E554" s="1" t="str">
        <f ca="1">IFERROR(__xludf.DUMMYFUNCTION("""COMPUTED_VALUE"""),"G")</f>
        <v>G</v>
      </c>
      <c r="F554" s="1" t="str">
        <f ca="1">IFERROR(__xludf.DUMMYFUNCTION("""COMPUTED_VALUE"""),"Oswestry Olympians")</f>
        <v>Oswestry Olympians</v>
      </c>
      <c r="G554" s="1">
        <v>3</v>
      </c>
      <c r="I554" s="2">
        <f ca="1">IFERROR(VLOOKUP($H554, $B552:$F563, 2, FALSE),)</f>
        <v>0</v>
      </c>
      <c r="J554" s="25"/>
      <c r="K554" s="1">
        <f ca="1">IFERROR(VLOOKUP($H554, $B552:$F563, 3, FALSE),)</f>
        <v>0</v>
      </c>
      <c r="L554" s="1">
        <f ca="1">IFERROR(VLOOKUP($H554, $B552:$F563, 4, FALSE),)</f>
        <v>0</v>
      </c>
      <c r="M554" s="1">
        <f ca="1">IFERROR(VLOOKUP($H554, $B552:$F563, 5, FALSE),)</f>
        <v>0</v>
      </c>
    </row>
    <row r="555" spans="1:14" ht="12.75" x14ac:dyDescent="0.2">
      <c r="A555" s="33" t="str">
        <f ca="1">IFERROR(__xludf.DUMMYFUNCTION("""COMPUTED_VALUE"""),"U11G 600m")</f>
        <v>U11G 600m</v>
      </c>
      <c r="B555" s="1">
        <f ca="1">IFERROR(__xludf.DUMMYFUNCTION("""COMPUTED_VALUE"""),22)</f>
        <v>22</v>
      </c>
      <c r="C555" s="1" t="str">
        <f ca="1">IFERROR(__xludf.DUMMYFUNCTION("""COMPUTED_VALUE"""),"Autumn McGivern")</f>
        <v>Autumn McGivern</v>
      </c>
      <c r="D555" s="1" t="str">
        <f ca="1">IFERROR(__xludf.DUMMYFUNCTION("""COMPUTED_VALUE"""),"U11")</f>
        <v>U11</v>
      </c>
      <c r="E555" s="1" t="str">
        <f ca="1">IFERROR(__xludf.DUMMYFUNCTION("""COMPUTED_VALUE"""),"G")</f>
        <v>G</v>
      </c>
      <c r="F555" s="1" t="str">
        <f ca="1">IFERROR(__xludf.DUMMYFUNCTION("""COMPUTED_VALUE"""),"Oswestry Olympians")</f>
        <v>Oswestry Olympians</v>
      </c>
      <c r="G555" s="1">
        <v>4</v>
      </c>
      <c r="I555" s="2">
        <f ca="1">IFERROR(VLOOKUP($H555, $B552:$F563, 2, FALSE),)</f>
        <v>0</v>
      </c>
      <c r="J555" s="25"/>
      <c r="K555" s="1">
        <f ca="1">IFERROR(VLOOKUP($H555, $B552:$F563, 3, FALSE),)</f>
        <v>0</v>
      </c>
      <c r="L555" s="1">
        <f ca="1">IFERROR(VLOOKUP($H555, $B552:$F563, 4, FALSE),)</f>
        <v>0</v>
      </c>
      <c r="M555" s="1">
        <f ca="1">IFERROR(VLOOKUP($H555, $B552:$F563, 5, FALSE),)</f>
        <v>0</v>
      </c>
    </row>
    <row r="556" spans="1:14" ht="12.75" x14ac:dyDescent="0.2">
      <c r="A556" s="39" t="str">
        <f ca="1">IFERROR(__xludf.DUMMYFUNCTION("query('3 Shrewsbury'!A:G, ""select G,B,C,D,E,F where G contains '"" &amp; A550 &amp; ""'"", 0)"),"U11G 600m")</f>
        <v>U11G 600m</v>
      </c>
      <c r="B556" s="1">
        <f ca="1">IFERROR(__xludf.DUMMYFUNCTION("""COMPUTED_VALUE"""),3)</f>
        <v>3</v>
      </c>
      <c r="C556" s="1" t="str">
        <f ca="1">IFERROR(__xludf.DUMMYFUNCTION("""COMPUTED_VALUE"""),"Roni Kohring")</f>
        <v>Roni Kohring</v>
      </c>
      <c r="D556" s="1" t="str">
        <f ca="1">IFERROR(__xludf.DUMMYFUNCTION("""COMPUTED_VALUE"""),"U11")</f>
        <v>U11</v>
      </c>
      <c r="E556" s="1" t="str">
        <f ca="1">IFERROR(__xludf.DUMMYFUNCTION("""COMPUTED_VALUE"""),"G")</f>
        <v>G</v>
      </c>
      <c r="F556" s="1" t="str">
        <f ca="1">IFERROR(__xludf.DUMMYFUNCTION("""COMPUTED_VALUE"""),"Shrewsbury AC")</f>
        <v>Shrewsbury AC</v>
      </c>
      <c r="G556" s="1">
        <v>5</v>
      </c>
      <c r="I556" s="2">
        <f ca="1">IFERROR(VLOOKUP($H556, $B552:$F563, 2, FALSE),)</f>
        <v>0</v>
      </c>
      <c r="J556" s="25"/>
      <c r="K556" s="1">
        <f ca="1">IFERROR(VLOOKUP($H556, $B552:$F563, 3, FALSE),)</f>
        <v>0</v>
      </c>
      <c r="L556" s="1">
        <f ca="1">IFERROR(VLOOKUP($H556, $B552:$F563, 4, FALSE),)</f>
        <v>0</v>
      </c>
      <c r="M556" s="1">
        <f ca="1">IFERROR(VLOOKUP($H556, $B552:$F563, 5, FALSE),)</f>
        <v>0</v>
      </c>
    </row>
    <row r="557" spans="1:14" ht="12.75" x14ac:dyDescent="0.2">
      <c r="A557" s="33" t="str">
        <f ca="1">IFERROR(__xludf.DUMMYFUNCTION("""COMPUTED_VALUE"""),"U11G 600m")</f>
        <v>U11G 600m</v>
      </c>
      <c r="B557" s="1">
        <f ca="1">IFERROR(__xludf.DUMMYFUNCTION("""COMPUTED_VALUE"""),33)</f>
        <v>33</v>
      </c>
      <c r="C557" s="1" t="str">
        <f ca="1">IFERROR(__xludf.DUMMYFUNCTION("""COMPUTED_VALUE"""),"Eva Ward")</f>
        <v>Eva Ward</v>
      </c>
      <c r="D557" s="1" t="str">
        <f ca="1">IFERROR(__xludf.DUMMYFUNCTION("""COMPUTED_VALUE"""),"U11")</f>
        <v>U11</v>
      </c>
      <c r="E557" s="1" t="str">
        <f ca="1">IFERROR(__xludf.DUMMYFUNCTION("""COMPUTED_VALUE"""),"G")</f>
        <v>G</v>
      </c>
      <c r="F557" s="1" t="str">
        <f ca="1">IFERROR(__xludf.DUMMYFUNCTION("""COMPUTED_VALUE"""),"Shrewsbury AC")</f>
        <v>Shrewsbury AC</v>
      </c>
      <c r="G557" s="1">
        <v>6</v>
      </c>
      <c r="I557" s="2">
        <f ca="1">IFERROR(VLOOKUP($H557, $B552:$F563, 2, FALSE),)</f>
        <v>0</v>
      </c>
      <c r="J557" s="25"/>
      <c r="K557" s="1">
        <f ca="1">IFERROR(VLOOKUP($H557, $B552:$F563, 3, FALSE),)</f>
        <v>0</v>
      </c>
      <c r="L557" s="1">
        <f ca="1">IFERROR(VLOOKUP($H557, $B552:$F563, 4, FALSE),)</f>
        <v>0</v>
      </c>
      <c r="M557" s="1">
        <f ca="1">IFERROR(VLOOKUP($H557, $B552:$F563, 5, FALSE),)</f>
        <v>0</v>
      </c>
    </row>
    <row r="558" spans="1:14" ht="12.75" x14ac:dyDescent="0.2">
      <c r="A558" s="39" t="str">
        <f ca="1">IFERROR(__xludf.DUMMYFUNCTION("query('4 Telford'!A:G, ""select G,B,C,D,E,F where G contains '"" &amp; A550 &amp; ""'"", 0)"),"U11G 600m")</f>
        <v>U11G 600m</v>
      </c>
      <c r="B558" s="1">
        <f ca="1">IFERROR(__xludf.DUMMYFUNCTION("""COMPUTED_VALUE"""),4)</f>
        <v>4</v>
      </c>
      <c r="C558" s="1" t="str">
        <f ca="1">IFERROR(__xludf.DUMMYFUNCTION("""COMPUTED_VALUE"""),"Lily Lewis")</f>
        <v>Lily Lewis</v>
      </c>
      <c r="D558" s="1" t="str">
        <f ca="1">IFERROR(__xludf.DUMMYFUNCTION("""COMPUTED_VALUE"""),"U11")</f>
        <v>U11</v>
      </c>
      <c r="E558" s="1" t="str">
        <f ca="1">IFERROR(__xludf.DUMMYFUNCTION("""COMPUTED_VALUE"""),"G")</f>
        <v>G</v>
      </c>
      <c r="F558" s="1" t="str">
        <f ca="1">IFERROR(__xludf.DUMMYFUNCTION("""COMPUTED_VALUE"""),"Telford AC")</f>
        <v>Telford AC</v>
      </c>
      <c r="G558" s="1">
        <v>7</v>
      </c>
      <c r="I558" s="2">
        <f ca="1">IFERROR(VLOOKUP($H558, $B552:$F563, 2, FALSE),)</f>
        <v>0</v>
      </c>
      <c r="J558" s="25"/>
      <c r="K558" s="1">
        <f ca="1">IFERROR(VLOOKUP($H558, $B552:$F563, 3, FALSE),)</f>
        <v>0</v>
      </c>
      <c r="L558" s="1">
        <f ca="1">IFERROR(VLOOKUP($H558, $B552:$F563, 4, FALSE),)</f>
        <v>0</v>
      </c>
      <c r="M558" s="1">
        <f ca="1">IFERROR(VLOOKUP($H558, $B552:$F563, 5, FALSE),)</f>
        <v>0</v>
      </c>
    </row>
    <row r="559" spans="1:14" ht="12.75" x14ac:dyDescent="0.2">
      <c r="A559" s="33" t="str">
        <f ca="1">IFERROR(__xludf.DUMMYFUNCTION("""COMPUTED_VALUE"""),"U11G 600m")</f>
        <v>U11G 600m</v>
      </c>
      <c r="B559" s="1">
        <f ca="1">IFERROR(__xludf.DUMMYFUNCTION("""COMPUTED_VALUE"""),44)</f>
        <v>44</v>
      </c>
      <c r="C559" s="1" t="str">
        <f ca="1">IFERROR(__xludf.DUMMYFUNCTION("""COMPUTED_VALUE"""),"Beau-Elizabeth Thompson")</f>
        <v>Beau-Elizabeth Thompson</v>
      </c>
      <c r="D559" s="1" t="str">
        <f ca="1">IFERROR(__xludf.DUMMYFUNCTION("""COMPUTED_VALUE"""),"U11")</f>
        <v>U11</v>
      </c>
      <c r="E559" s="1" t="str">
        <f ca="1">IFERROR(__xludf.DUMMYFUNCTION("""COMPUTED_VALUE"""),"G")</f>
        <v>G</v>
      </c>
      <c r="F559" s="1" t="str">
        <f ca="1">IFERROR(__xludf.DUMMYFUNCTION("""COMPUTED_VALUE"""),"Telford AC")</f>
        <v>Telford AC</v>
      </c>
      <c r="G559" s="1">
        <v>8</v>
      </c>
      <c r="I559" s="2">
        <f ca="1">IFERROR(VLOOKUP($H559, $B552:$F563, 2, FALSE),)</f>
        <v>0</v>
      </c>
      <c r="J559" s="25"/>
      <c r="K559" s="1">
        <f ca="1">IFERROR(VLOOKUP($H559, $B552:$F563, 3, FALSE),)</f>
        <v>0</v>
      </c>
      <c r="L559" s="1">
        <f ca="1">IFERROR(VLOOKUP($H559, $B552:$F563, 4, FALSE),)</f>
        <v>0</v>
      </c>
      <c r="M559" s="1">
        <f ca="1">IFERROR(VLOOKUP($H559, $B552:$F563, 5, FALSE),)</f>
        <v>0</v>
      </c>
    </row>
    <row r="560" spans="1:14" ht="12.75" x14ac:dyDescent="0.2">
      <c r="A560" s="39" t="str">
        <f ca="1">IFERROR(__xludf.DUMMYFUNCTION("query('5 Wenlock'!A:G, ""select G,B,C,D,E,F where G contains '"" &amp; A550 &amp; ""'"", 0)"),"U11G 600m")</f>
        <v>U11G 600m</v>
      </c>
      <c r="B560" s="1">
        <f ca="1">IFERROR(__xludf.DUMMYFUNCTION("""COMPUTED_VALUE"""),5)</f>
        <v>5</v>
      </c>
      <c r="C560" s="1" t="str">
        <f ca="1">IFERROR(__xludf.DUMMYFUNCTION("""COMPUTED_VALUE"""),"Maria Frankel")</f>
        <v>Maria Frankel</v>
      </c>
      <c r="D560" s="1" t="str">
        <f ca="1">IFERROR(__xludf.DUMMYFUNCTION("""COMPUTED_VALUE"""),"U11")</f>
        <v>U11</v>
      </c>
      <c r="E560" s="1" t="str">
        <f ca="1">IFERROR(__xludf.DUMMYFUNCTION("""COMPUTED_VALUE"""),"G")</f>
        <v>G</v>
      </c>
      <c r="F560" s="1" t="str">
        <f ca="1">IFERROR(__xludf.DUMMYFUNCTION("""COMPUTED_VALUE"""),"Wenlock Olympians")</f>
        <v>Wenlock Olympians</v>
      </c>
      <c r="G560" s="1">
        <v>9</v>
      </c>
      <c r="I560" s="2">
        <f ca="1">IFERROR(VLOOKUP($H560, $B552:$F563, 2, FALSE),)</f>
        <v>0</v>
      </c>
      <c r="J560" s="25"/>
      <c r="K560" s="1">
        <f ca="1">IFERROR(VLOOKUP($H560, $B552:$F563, 3, FALSE),)</f>
        <v>0</v>
      </c>
      <c r="L560" s="1">
        <f ca="1">IFERROR(VLOOKUP($H560, $B552:$F563, 4, FALSE),)</f>
        <v>0</v>
      </c>
      <c r="M560" s="1">
        <f ca="1">IFERROR(VLOOKUP($H560, $B552:$F563, 5, FALSE),)</f>
        <v>0</v>
      </c>
    </row>
    <row r="561" spans="1:14" ht="12.75" x14ac:dyDescent="0.2">
      <c r="A561" s="33" t="str">
        <f ca="1">IFERROR(__xludf.DUMMYFUNCTION("""COMPUTED_VALUE"""),"U11G 600m")</f>
        <v>U11G 600m</v>
      </c>
      <c r="B561" s="1">
        <f ca="1">IFERROR(__xludf.DUMMYFUNCTION("""COMPUTED_VALUE"""),55)</f>
        <v>55</v>
      </c>
      <c r="C561" s="1"/>
      <c r="D561" s="1" t="str">
        <f ca="1">IFERROR(__xludf.DUMMYFUNCTION("""COMPUTED_VALUE"""),"U11")</f>
        <v>U11</v>
      </c>
      <c r="E561" s="1" t="str">
        <f ca="1">IFERROR(__xludf.DUMMYFUNCTION("""COMPUTED_VALUE"""),"G")</f>
        <v>G</v>
      </c>
      <c r="F561" s="1" t="str">
        <f ca="1">IFERROR(__xludf.DUMMYFUNCTION("""COMPUTED_VALUE"""),"Wenlock Olympians")</f>
        <v>Wenlock Olympians</v>
      </c>
      <c r="G561" s="1">
        <v>10</v>
      </c>
      <c r="I561" s="2">
        <f ca="1">IFERROR(VLOOKUP($H561, $B552:$F563, 2, FALSE),)</f>
        <v>0</v>
      </c>
      <c r="J561" s="25"/>
      <c r="K561" s="1">
        <f ca="1">IFERROR(VLOOKUP($H561, $B552:$F563, 3, FALSE),)</f>
        <v>0</v>
      </c>
      <c r="L561" s="1">
        <f ca="1">IFERROR(VLOOKUP($H561, $B552:$F563, 4, FALSE),)</f>
        <v>0</v>
      </c>
      <c r="M561" s="1">
        <f ca="1">IFERROR(VLOOKUP($H561, $B552:$F563, 5, FALSE),)</f>
        <v>0</v>
      </c>
    </row>
    <row r="562" spans="1:14" ht="12.75" x14ac:dyDescent="0.2">
      <c r="A562" s="39" t="str">
        <f ca="1">IFERROR(__xludf.DUMMYFUNCTION("query('6 Maldwyn'!A:G, ""select G,B,C,D,E,F where G contains '"" &amp; A550 &amp; ""'"", 0)"),"U11G 600m")</f>
        <v>U11G 600m</v>
      </c>
      <c r="B562" s="1">
        <f ca="1">IFERROR(__xludf.DUMMYFUNCTION("""COMPUTED_VALUE"""),6)</f>
        <v>6</v>
      </c>
      <c r="C562" s="1"/>
      <c r="D562" s="1" t="str">
        <f ca="1">IFERROR(__xludf.DUMMYFUNCTION("""COMPUTED_VALUE"""),"U11")</f>
        <v>U11</v>
      </c>
      <c r="E562" s="1" t="str">
        <f ca="1">IFERROR(__xludf.DUMMYFUNCTION("""COMPUTED_VALUE"""),"G")</f>
        <v>G</v>
      </c>
      <c r="F562" s="1" t="str">
        <f ca="1">IFERROR(__xludf.DUMMYFUNCTION("""COMPUTED_VALUE"""),"Maldwyn Harriers")</f>
        <v>Maldwyn Harriers</v>
      </c>
      <c r="G562" s="1">
        <v>11</v>
      </c>
      <c r="I562" s="2">
        <f ca="1">IFERROR(VLOOKUP($H562, $B552:$F563, 2, FALSE),)</f>
        <v>0</v>
      </c>
      <c r="J562" s="25"/>
      <c r="K562" s="1">
        <f ca="1">IFERROR(VLOOKUP($H562, $B552:$F563, 3, FALSE),)</f>
        <v>0</v>
      </c>
      <c r="L562" s="1">
        <f ca="1">IFERROR(VLOOKUP($H562, $B552:$F563, 4, FALSE),)</f>
        <v>0</v>
      </c>
      <c r="M562" s="1">
        <f ca="1">IFERROR(VLOOKUP($H562, $B552:$F563, 5, FALSE),)</f>
        <v>0</v>
      </c>
    </row>
    <row r="563" spans="1:14" ht="12.75" x14ac:dyDescent="0.2">
      <c r="A563" s="33" t="str">
        <f ca="1">IFERROR(__xludf.DUMMYFUNCTION("""COMPUTED_VALUE"""),"U11G 600m")</f>
        <v>U11G 600m</v>
      </c>
      <c r="B563" s="1">
        <f ca="1">IFERROR(__xludf.DUMMYFUNCTION("""COMPUTED_VALUE"""),66)</f>
        <v>66</v>
      </c>
      <c r="C563" s="1"/>
      <c r="D563" s="1" t="str">
        <f ca="1">IFERROR(__xludf.DUMMYFUNCTION("""COMPUTED_VALUE"""),"U11")</f>
        <v>U11</v>
      </c>
      <c r="E563" s="1" t="str">
        <f ca="1">IFERROR(__xludf.DUMMYFUNCTION("""COMPUTED_VALUE"""),"G")</f>
        <v>G</v>
      </c>
      <c r="F563" s="1" t="str">
        <f ca="1">IFERROR(__xludf.DUMMYFUNCTION("""COMPUTED_VALUE"""),"Maldwyn Harriers")</f>
        <v>Maldwyn Harriers</v>
      </c>
      <c r="G563" s="1">
        <v>12</v>
      </c>
      <c r="I563" s="2">
        <f ca="1">IFERROR(VLOOKUP($H563, $B552:$F563, 2, FALSE),)</f>
        <v>0</v>
      </c>
      <c r="J563" s="25"/>
      <c r="K563" s="1">
        <f ca="1">IFERROR(VLOOKUP($H563, $B552:$F563, 3, FALSE),)</f>
        <v>0</v>
      </c>
      <c r="L563" s="1">
        <f ca="1">IFERROR(VLOOKUP($H563, $B552:$F563, 4, FALSE),)</f>
        <v>0</v>
      </c>
      <c r="M563" s="1">
        <f ca="1">IFERROR(VLOOKUP($H563, $B552:$F563, 5, FALSE),)</f>
        <v>0</v>
      </c>
    </row>
    <row r="564" spans="1:14" ht="12.75" x14ac:dyDescent="0.2">
      <c r="A564" s="33"/>
      <c r="I564" s="2"/>
      <c r="J564" s="25"/>
    </row>
    <row r="565" spans="1:14" ht="12.75" x14ac:dyDescent="0.2">
      <c r="A565" s="2" t="e">
        <f>Results!#REF!</f>
        <v>#REF!</v>
      </c>
      <c r="B565" s="2"/>
      <c r="C565" s="2"/>
      <c r="D565" s="2"/>
      <c r="E565" s="2"/>
      <c r="F565" s="2"/>
      <c r="G565" s="2" t="e">
        <f>A565</f>
        <v>#REF!</v>
      </c>
      <c r="H565" s="2" t="s">
        <v>233</v>
      </c>
      <c r="I565" s="2" t="s">
        <v>242</v>
      </c>
      <c r="J565" s="2" t="e">
        <f>#REF!</f>
        <v>#REF!</v>
      </c>
      <c r="K565" s="2"/>
      <c r="L565" s="2"/>
      <c r="M565" s="2" t="e">
        <f>G565</f>
        <v>#REF!</v>
      </c>
      <c r="N565" s="2"/>
    </row>
    <row r="566" spans="1:14" ht="17.25" x14ac:dyDescent="0.4">
      <c r="A566" s="38" t="str">
        <f ca="1">IFERROR(__xludf.DUMMYFUNCTION("query('1 Wrekin'!A:G, ""select G,B,C,D,E,F where G contains '"" &amp; A565 &amp; ""'"", 1)"),"")</f>
        <v/>
      </c>
      <c r="B566" s="2" t="str">
        <f ca="1">IFERROR(__xludf.DUMMYFUNCTION("""COMPUTED_VALUE"""),"Number")</f>
        <v>Number</v>
      </c>
      <c r="C566" s="2" t="str">
        <f ca="1">IFERROR(__xludf.DUMMYFUNCTION("""COMPUTED_VALUE"""),"Full Name")</f>
        <v>Full Name</v>
      </c>
      <c r="D566" s="2" t="str">
        <f ca="1">IFERROR(__xludf.DUMMYFUNCTION("""COMPUTED_VALUE"""),"Age Group")</f>
        <v>Age Group</v>
      </c>
      <c r="E566" s="2" t="str">
        <f ca="1">IFERROR(__xludf.DUMMYFUNCTION("""COMPUTED_VALUE"""),"Gender")</f>
        <v>Gender</v>
      </c>
      <c r="F566" s="2" t="str">
        <f ca="1">IFERROR(__xludf.DUMMYFUNCTION("""COMPUTED_VALUE"""),"Club")</f>
        <v>Club</v>
      </c>
      <c r="G566" s="2" t="s">
        <v>243</v>
      </c>
      <c r="H566" s="2" t="s">
        <v>41</v>
      </c>
      <c r="I566" s="2" t="s">
        <v>231</v>
      </c>
      <c r="J566" s="25" t="s">
        <v>244</v>
      </c>
      <c r="K566" s="2" t="s">
        <v>232</v>
      </c>
      <c r="L566" s="2" t="s">
        <v>44</v>
      </c>
      <c r="M566" s="2" t="s">
        <v>45</v>
      </c>
      <c r="N566" s="2" t="s">
        <v>234</v>
      </c>
    </row>
    <row r="567" spans="1:14" ht="12.75" x14ac:dyDescent="0.2">
      <c r="A567" s="33" t="str">
        <f ca="1">IFERROR(__xludf.DUMMYFUNCTION("""COMPUTED_VALUE"""),"U11B 600m")</f>
        <v>U11B 600m</v>
      </c>
      <c r="B567" s="1">
        <f ca="1">IFERROR(__xludf.DUMMYFUNCTION("""COMPUTED_VALUE"""),1)</f>
        <v>1</v>
      </c>
      <c r="C567" s="1" t="str">
        <f ca="1">IFERROR(__xludf.DUMMYFUNCTION("""COMPUTED_VALUE"""),"Tom Griffiths")</f>
        <v>Tom Griffiths</v>
      </c>
      <c r="D567" s="1" t="str">
        <f ca="1">IFERROR(__xludf.DUMMYFUNCTION("""COMPUTED_VALUE"""),"U11")</f>
        <v>U11</v>
      </c>
      <c r="E567" s="1" t="str">
        <f ca="1">IFERROR(__xludf.DUMMYFUNCTION("""COMPUTED_VALUE"""),"B")</f>
        <v>B</v>
      </c>
      <c r="F567" s="1" t="str">
        <f ca="1">IFERROR(__xludf.DUMMYFUNCTION("""COMPUTED_VALUE"""),"Wrekin Harriers")</f>
        <v>Wrekin Harriers</v>
      </c>
      <c r="G567" s="1">
        <v>1</v>
      </c>
      <c r="I567" s="2">
        <f ca="1">IFERROR(VLOOKUP($H567, $B567:$F578, 2, FALSE),)</f>
        <v>0</v>
      </c>
      <c r="J567" s="25"/>
      <c r="K567" s="1">
        <f ca="1">IFERROR(VLOOKUP($H567, $B567:$F578, 3, FALSE),)</f>
        <v>0</v>
      </c>
      <c r="L567" s="1">
        <f ca="1">IFERROR(VLOOKUP($H567, $B567:$F578, 4, FALSE),)</f>
        <v>0</v>
      </c>
      <c r="M567" s="1">
        <f ca="1">IFERROR(VLOOKUP($H567, $B567:$F578, 5, FALSE),)</f>
        <v>0</v>
      </c>
    </row>
    <row r="568" spans="1:14" ht="12.75" x14ac:dyDescent="0.2">
      <c r="A568" s="33" t="str">
        <f ca="1">IFERROR(__xludf.DUMMYFUNCTION("""COMPUTED_VALUE"""),"U11B 600m")</f>
        <v>U11B 600m</v>
      </c>
      <c r="B568" s="1">
        <f ca="1">IFERROR(__xludf.DUMMYFUNCTION("""COMPUTED_VALUE"""),11)</f>
        <v>11</v>
      </c>
      <c r="C568" s="1" t="str">
        <f ca="1">IFERROR(__xludf.DUMMYFUNCTION("""COMPUTED_VALUE"""),"Charlie Prince")</f>
        <v>Charlie Prince</v>
      </c>
      <c r="D568" s="1" t="str">
        <f ca="1">IFERROR(__xludf.DUMMYFUNCTION("""COMPUTED_VALUE"""),"U11")</f>
        <v>U11</v>
      </c>
      <c r="E568" s="1" t="str">
        <f ca="1">IFERROR(__xludf.DUMMYFUNCTION("""COMPUTED_VALUE"""),"B")</f>
        <v>B</v>
      </c>
      <c r="F568" s="1" t="str">
        <f ca="1">IFERROR(__xludf.DUMMYFUNCTION("""COMPUTED_VALUE"""),"Wrekin Harriers")</f>
        <v>Wrekin Harriers</v>
      </c>
      <c r="G568" s="1">
        <v>2</v>
      </c>
      <c r="I568" s="2">
        <f ca="1">IFERROR(VLOOKUP($H568, $B567:$F578, 2, FALSE),)</f>
        <v>0</v>
      </c>
      <c r="J568" s="25"/>
      <c r="K568" s="1">
        <f ca="1">IFERROR(VLOOKUP($H568, $B567:$F578, 3, FALSE),)</f>
        <v>0</v>
      </c>
      <c r="L568" s="1">
        <f ca="1">IFERROR(VLOOKUP($H568, $B567:$F578, 4, FALSE),)</f>
        <v>0</v>
      </c>
      <c r="M568" s="1">
        <f ca="1">IFERROR(VLOOKUP($H568, $B567:$F578, 5, FALSE),)</f>
        <v>0</v>
      </c>
    </row>
    <row r="569" spans="1:14" ht="12.75" x14ac:dyDescent="0.2">
      <c r="A569" s="39" t="str">
        <f ca="1">IFERROR(__xludf.DUMMYFUNCTION("query('2 Oswestry'!A:G, ""select G,B,C,D,E,F where G contains '"" &amp; A565 &amp; ""'"", 0)"),"U11B 600m")</f>
        <v>U11B 600m</v>
      </c>
      <c r="B569" s="1">
        <f ca="1">IFERROR(__xludf.DUMMYFUNCTION("""COMPUTED_VALUE"""),2)</f>
        <v>2</v>
      </c>
      <c r="C569" s="1" t="str">
        <f ca="1">IFERROR(__xludf.DUMMYFUNCTION("""COMPUTED_VALUE"""),"Finley Jones")</f>
        <v>Finley Jones</v>
      </c>
      <c r="D569" s="1" t="str">
        <f ca="1">IFERROR(__xludf.DUMMYFUNCTION("""COMPUTED_VALUE"""),"U11")</f>
        <v>U11</v>
      </c>
      <c r="E569" s="1" t="str">
        <f ca="1">IFERROR(__xludf.DUMMYFUNCTION("""COMPUTED_VALUE"""),"B")</f>
        <v>B</v>
      </c>
      <c r="F569" s="1" t="str">
        <f ca="1">IFERROR(__xludf.DUMMYFUNCTION("""COMPUTED_VALUE"""),"Oswestry Olympians")</f>
        <v>Oswestry Olympians</v>
      </c>
      <c r="G569" s="1">
        <v>3</v>
      </c>
      <c r="I569" s="2">
        <f ca="1">IFERROR(VLOOKUP($H569, $B567:$F578, 2, FALSE),)</f>
        <v>0</v>
      </c>
      <c r="J569" s="25"/>
      <c r="K569" s="1">
        <f ca="1">IFERROR(VLOOKUP($H569, $B567:$F578, 3, FALSE),)</f>
        <v>0</v>
      </c>
      <c r="L569" s="1">
        <f ca="1">IFERROR(VLOOKUP($H569, $B567:$F578, 4, FALSE),)</f>
        <v>0</v>
      </c>
      <c r="M569" s="1">
        <f ca="1">IFERROR(VLOOKUP($H569, $B567:$F578, 5, FALSE),)</f>
        <v>0</v>
      </c>
    </row>
    <row r="570" spans="1:14" ht="12.75" x14ac:dyDescent="0.2">
      <c r="A570" s="33" t="str">
        <f ca="1">IFERROR(__xludf.DUMMYFUNCTION("""COMPUTED_VALUE"""),"U11B 600m")</f>
        <v>U11B 600m</v>
      </c>
      <c r="B570" s="1">
        <f ca="1">IFERROR(__xludf.DUMMYFUNCTION("""COMPUTED_VALUE"""),22)</f>
        <v>22</v>
      </c>
      <c r="C570" s="1" t="str">
        <f ca="1">IFERROR(__xludf.DUMMYFUNCTION("""COMPUTED_VALUE"""),"Archie Mackenzie")</f>
        <v>Archie Mackenzie</v>
      </c>
      <c r="D570" s="1" t="str">
        <f ca="1">IFERROR(__xludf.DUMMYFUNCTION("""COMPUTED_VALUE"""),"U11")</f>
        <v>U11</v>
      </c>
      <c r="E570" s="1" t="str">
        <f ca="1">IFERROR(__xludf.DUMMYFUNCTION("""COMPUTED_VALUE"""),"B")</f>
        <v>B</v>
      </c>
      <c r="F570" s="1" t="str">
        <f ca="1">IFERROR(__xludf.DUMMYFUNCTION("""COMPUTED_VALUE"""),"Oswestry Olympians")</f>
        <v>Oswestry Olympians</v>
      </c>
      <c r="G570" s="1">
        <v>4</v>
      </c>
      <c r="I570" s="2">
        <f ca="1">IFERROR(VLOOKUP($H570, $B567:$F578, 2, FALSE),)</f>
        <v>0</v>
      </c>
      <c r="J570" s="25"/>
      <c r="K570" s="1">
        <f ca="1">IFERROR(VLOOKUP($H570, $B567:$F578, 3, FALSE),)</f>
        <v>0</v>
      </c>
      <c r="L570" s="1">
        <f ca="1">IFERROR(VLOOKUP($H570, $B567:$F578, 4, FALSE),)</f>
        <v>0</v>
      </c>
      <c r="M570" s="1">
        <f ca="1">IFERROR(VLOOKUP($H570, $B567:$F578, 5, FALSE),)</f>
        <v>0</v>
      </c>
    </row>
    <row r="571" spans="1:14" ht="12.75" x14ac:dyDescent="0.2">
      <c r="A571" s="39" t="str">
        <f ca="1">IFERROR(__xludf.DUMMYFUNCTION("query('3 Shrewsbury'!A:G, ""select G,B,C,D,E,F where G contains '"" &amp; A565 &amp; ""'"", 0)"),"U11B 600m")</f>
        <v>U11B 600m</v>
      </c>
      <c r="B571" s="1">
        <f ca="1">IFERROR(__xludf.DUMMYFUNCTION("""COMPUTED_VALUE"""),3)</f>
        <v>3</v>
      </c>
      <c r="C571" s="1" t="str">
        <f ca="1">IFERROR(__xludf.DUMMYFUNCTION("""COMPUTED_VALUE"""),"Joseph Baldwin")</f>
        <v>Joseph Baldwin</v>
      </c>
      <c r="D571" s="1" t="str">
        <f ca="1">IFERROR(__xludf.DUMMYFUNCTION("""COMPUTED_VALUE"""),"U11")</f>
        <v>U11</v>
      </c>
      <c r="E571" s="1" t="str">
        <f ca="1">IFERROR(__xludf.DUMMYFUNCTION("""COMPUTED_VALUE"""),"B")</f>
        <v>B</v>
      </c>
      <c r="F571" s="1" t="str">
        <f ca="1">IFERROR(__xludf.DUMMYFUNCTION("""COMPUTED_VALUE"""),"Shrewsbury AC")</f>
        <v>Shrewsbury AC</v>
      </c>
      <c r="G571" s="1">
        <v>5</v>
      </c>
      <c r="I571" s="2">
        <f ca="1">IFERROR(VLOOKUP($H571, $B567:$F578, 2, FALSE),)</f>
        <v>0</v>
      </c>
      <c r="J571" s="25"/>
      <c r="K571" s="1">
        <f ca="1">IFERROR(VLOOKUP($H571, $B567:$F578, 3, FALSE),)</f>
        <v>0</v>
      </c>
      <c r="L571" s="1">
        <f ca="1">IFERROR(VLOOKUP($H571, $B567:$F578, 4, FALSE),)</f>
        <v>0</v>
      </c>
      <c r="M571" s="1">
        <f ca="1">IFERROR(VLOOKUP($H571, $B567:$F578, 5, FALSE),)</f>
        <v>0</v>
      </c>
    </row>
    <row r="572" spans="1:14" ht="12.75" x14ac:dyDescent="0.2">
      <c r="A572" s="33" t="str">
        <f ca="1">IFERROR(__xludf.DUMMYFUNCTION("""COMPUTED_VALUE"""),"U11B 600m")</f>
        <v>U11B 600m</v>
      </c>
      <c r="B572" s="1">
        <f ca="1">IFERROR(__xludf.DUMMYFUNCTION("""COMPUTED_VALUE"""),33)</f>
        <v>33</v>
      </c>
      <c r="C572" s="1" t="str">
        <f ca="1">IFERROR(__xludf.DUMMYFUNCTION("""COMPUTED_VALUE"""),"Jacob Parry")</f>
        <v>Jacob Parry</v>
      </c>
      <c r="D572" s="1" t="str">
        <f ca="1">IFERROR(__xludf.DUMMYFUNCTION("""COMPUTED_VALUE"""),"U11")</f>
        <v>U11</v>
      </c>
      <c r="E572" s="1" t="str">
        <f ca="1">IFERROR(__xludf.DUMMYFUNCTION("""COMPUTED_VALUE"""),"B")</f>
        <v>B</v>
      </c>
      <c r="F572" s="1" t="str">
        <f ca="1">IFERROR(__xludf.DUMMYFUNCTION("""COMPUTED_VALUE"""),"Shrewsbury AC")</f>
        <v>Shrewsbury AC</v>
      </c>
      <c r="G572" s="1">
        <v>6</v>
      </c>
      <c r="I572" s="2">
        <f ca="1">IFERROR(VLOOKUP($H572, $B567:$F578, 2, FALSE),)</f>
        <v>0</v>
      </c>
      <c r="J572" s="25"/>
      <c r="K572" s="1">
        <f ca="1">IFERROR(VLOOKUP($H572, $B567:$F578, 3, FALSE),)</f>
        <v>0</v>
      </c>
      <c r="L572" s="1">
        <f ca="1">IFERROR(VLOOKUP($H572, $B567:$F578, 4, FALSE),)</f>
        <v>0</v>
      </c>
      <c r="M572" s="1">
        <f ca="1">IFERROR(VLOOKUP($H572, $B567:$F578, 5, FALSE),)</f>
        <v>0</v>
      </c>
    </row>
    <row r="573" spans="1:14" ht="12.75" x14ac:dyDescent="0.2">
      <c r="A573" s="39" t="str">
        <f ca="1">IFERROR(__xludf.DUMMYFUNCTION("query('4 Telford'!A:G, ""select G,B,C,D,E,F where G contains '"" &amp; A565 &amp; ""'"", 0)"),"U11B 600m")</f>
        <v>U11B 600m</v>
      </c>
      <c r="B573" s="1">
        <f ca="1">IFERROR(__xludf.DUMMYFUNCTION("""COMPUTED_VALUE"""),4)</f>
        <v>4</v>
      </c>
      <c r="C573" s="1" t="str">
        <f ca="1">IFERROR(__xludf.DUMMYFUNCTION("""COMPUTED_VALUE"""),"Oliver Dolan")</f>
        <v>Oliver Dolan</v>
      </c>
      <c r="D573" s="1" t="str">
        <f ca="1">IFERROR(__xludf.DUMMYFUNCTION("""COMPUTED_VALUE"""),"U11")</f>
        <v>U11</v>
      </c>
      <c r="E573" s="1" t="str">
        <f ca="1">IFERROR(__xludf.DUMMYFUNCTION("""COMPUTED_VALUE"""),"B")</f>
        <v>B</v>
      </c>
      <c r="F573" s="1" t="str">
        <f ca="1">IFERROR(__xludf.DUMMYFUNCTION("""COMPUTED_VALUE"""),"Telford AC")</f>
        <v>Telford AC</v>
      </c>
      <c r="G573" s="1">
        <v>7</v>
      </c>
      <c r="I573" s="2">
        <f ca="1">IFERROR(VLOOKUP($H573, $B567:$F578, 2, FALSE),)</f>
        <v>0</v>
      </c>
      <c r="J573" s="25"/>
      <c r="K573" s="1">
        <f ca="1">IFERROR(VLOOKUP($H573, $B567:$F578, 3, FALSE),)</f>
        <v>0</v>
      </c>
      <c r="L573" s="1">
        <f ca="1">IFERROR(VLOOKUP($H573, $B567:$F578, 4, FALSE),)</f>
        <v>0</v>
      </c>
      <c r="M573" s="1">
        <f ca="1">IFERROR(VLOOKUP($H573, $B567:$F578, 5, FALSE),)</f>
        <v>0</v>
      </c>
    </row>
    <row r="574" spans="1:14" ht="12.75" x14ac:dyDescent="0.2">
      <c r="A574" s="33" t="str">
        <f ca="1">IFERROR(__xludf.DUMMYFUNCTION("""COMPUTED_VALUE"""),"U11B 600m")</f>
        <v>U11B 600m</v>
      </c>
      <c r="B574" s="1">
        <f ca="1">IFERROR(__xludf.DUMMYFUNCTION("""COMPUTED_VALUE"""),44)</f>
        <v>44</v>
      </c>
      <c r="C574" s="1" t="str">
        <f ca="1">IFERROR(__xludf.DUMMYFUNCTION("""COMPUTED_VALUE"""),"George Nicholls")</f>
        <v>George Nicholls</v>
      </c>
      <c r="D574" s="1" t="str">
        <f ca="1">IFERROR(__xludf.DUMMYFUNCTION("""COMPUTED_VALUE"""),"U11")</f>
        <v>U11</v>
      </c>
      <c r="E574" s="1" t="str">
        <f ca="1">IFERROR(__xludf.DUMMYFUNCTION("""COMPUTED_VALUE"""),"B")</f>
        <v>B</v>
      </c>
      <c r="F574" s="1" t="str">
        <f ca="1">IFERROR(__xludf.DUMMYFUNCTION("""COMPUTED_VALUE"""),"Telford AC")</f>
        <v>Telford AC</v>
      </c>
      <c r="G574" s="1">
        <v>8</v>
      </c>
      <c r="I574" s="2">
        <f ca="1">IFERROR(VLOOKUP($H574, $B567:$F578, 2, FALSE),)</f>
        <v>0</v>
      </c>
      <c r="J574" s="25"/>
      <c r="K574" s="1">
        <f ca="1">IFERROR(VLOOKUP($H574, $B567:$F578, 3, FALSE),)</f>
        <v>0</v>
      </c>
      <c r="L574" s="1">
        <f ca="1">IFERROR(VLOOKUP($H574, $B567:$F578, 4, FALSE),)</f>
        <v>0</v>
      </c>
      <c r="M574" s="1">
        <f ca="1">IFERROR(VLOOKUP($H574, $B567:$F578, 5, FALSE),)</f>
        <v>0</v>
      </c>
    </row>
    <row r="575" spans="1:14" ht="12.75" x14ac:dyDescent="0.2">
      <c r="A575" s="39" t="str">
        <f ca="1">IFERROR(__xludf.DUMMYFUNCTION("query('5 Wenlock'!A:G, ""select G,B,C,D,E,F where G contains '"" &amp; A565 &amp; ""'"", 0)"),"U11B 600m")</f>
        <v>U11B 600m</v>
      </c>
      <c r="B575" s="1">
        <f ca="1">IFERROR(__xludf.DUMMYFUNCTION("""COMPUTED_VALUE"""),5)</f>
        <v>5</v>
      </c>
      <c r="C575" s="1" t="str">
        <f ca="1">IFERROR(__xludf.DUMMYFUNCTION("""COMPUTED_VALUE"""),"Isaac Holme")</f>
        <v>Isaac Holme</v>
      </c>
      <c r="D575" s="1" t="str">
        <f ca="1">IFERROR(__xludf.DUMMYFUNCTION("""COMPUTED_VALUE"""),"U11")</f>
        <v>U11</v>
      </c>
      <c r="E575" s="1" t="str">
        <f ca="1">IFERROR(__xludf.DUMMYFUNCTION("""COMPUTED_VALUE"""),"B")</f>
        <v>B</v>
      </c>
      <c r="F575" s="1" t="str">
        <f ca="1">IFERROR(__xludf.DUMMYFUNCTION("""COMPUTED_VALUE"""),"Wenlock Olympians")</f>
        <v>Wenlock Olympians</v>
      </c>
      <c r="G575" s="1">
        <v>9</v>
      </c>
      <c r="I575" s="2">
        <f ca="1">IFERROR(VLOOKUP($H575, $B567:$F578, 2, FALSE),)</f>
        <v>0</v>
      </c>
      <c r="J575" s="25"/>
      <c r="K575" s="1">
        <f ca="1">IFERROR(VLOOKUP($H575, $B567:$F578, 3, FALSE),)</f>
        <v>0</v>
      </c>
      <c r="L575" s="1">
        <f ca="1">IFERROR(VLOOKUP($H575, $B567:$F578, 4, FALSE),)</f>
        <v>0</v>
      </c>
      <c r="M575" s="1">
        <f ca="1">IFERROR(VLOOKUP($H575, $B567:$F578, 5, FALSE),)</f>
        <v>0</v>
      </c>
    </row>
    <row r="576" spans="1:14" ht="12.75" x14ac:dyDescent="0.2">
      <c r="A576" s="33" t="str">
        <f ca="1">IFERROR(__xludf.DUMMYFUNCTION("""COMPUTED_VALUE"""),"U11B 600m")</f>
        <v>U11B 600m</v>
      </c>
      <c r="B576" s="1">
        <f ca="1">IFERROR(__xludf.DUMMYFUNCTION("""COMPUTED_VALUE"""),55)</f>
        <v>55</v>
      </c>
      <c r="C576" s="1" t="str">
        <f ca="1">IFERROR(__xludf.DUMMYFUNCTION("""COMPUTED_VALUE"""),"Eddie Gibbons")</f>
        <v>Eddie Gibbons</v>
      </c>
      <c r="D576" s="1" t="str">
        <f ca="1">IFERROR(__xludf.DUMMYFUNCTION("""COMPUTED_VALUE"""),"U11")</f>
        <v>U11</v>
      </c>
      <c r="E576" s="1" t="str">
        <f ca="1">IFERROR(__xludf.DUMMYFUNCTION("""COMPUTED_VALUE"""),"B")</f>
        <v>B</v>
      </c>
      <c r="F576" s="1" t="str">
        <f ca="1">IFERROR(__xludf.DUMMYFUNCTION("""COMPUTED_VALUE"""),"Wenlock Olympians")</f>
        <v>Wenlock Olympians</v>
      </c>
      <c r="G576" s="1">
        <v>10</v>
      </c>
      <c r="I576" s="2">
        <f ca="1">IFERROR(VLOOKUP($H576, $B567:$F578, 2, FALSE),)</f>
        <v>0</v>
      </c>
      <c r="J576" s="25"/>
      <c r="K576" s="1">
        <f ca="1">IFERROR(VLOOKUP($H576, $B567:$F578, 3, FALSE),)</f>
        <v>0</v>
      </c>
      <c r="L576" s="1">
        <f ca="1">IFERROR(VLOOKUP($H576, $B567:$F578, 4, FALSE),)</f>
        <v>0</v>
      </c>
      <c r="M576" s="1">
        <f ca="1">IFERROR(VLOOKUP($H576, $B567:$F578, 5, FALSE),)</f>
        <v>0</v>
      </c>
    </row>
    <row r="577" spans="1:14" ht="12.75" x14ac:dyDescent="0.2">
      <c r="A577" s="39" t="str">
        <f ca="1">IFERROR(__xludf.DUMMYFUNCTION("query('6 Maldwyn'!A:G, ""select G,B,C,D,E,F where G contains '"" &amp; A565 &amp; ""'"", 0)"),"U11B 600m")</f>
        <v>U11B 600m</v>
      </c>
      <c r="B577" s="1">
        <f ca="1">IFERROR(__xludf.DUMMYFUNCTION("""COMPUTED_VALUE"""),6)</f>
        <v>6</v>
      </c>
      <c r="C577" s="1"/>
      <c r="D577" s="1" t="str">
        <f ca="1">IFERROR(__xludf.DUMMYFUNCTION("""COMPUTED_VALUE"""),"U11")</f>
        <v>U11</v>
      </c>
      <c r="E577" s="1" t="str">
        <f ca="1">IFERROR(__xludf.DUMMYFUNCTION("""COMPUTED_VALUE"""),"B")</f>
        <v>B</v>
      </c>
      <c r="F577" s="1" t="str">
        <f ca="1">IFERROR(__xludf.DUMMYFUNCTION("""COMPUTED_VALUE"""),"Maldwyn Harriers")</f>
        <v>Maldwyn Harriers</v>
      </c>
      <c r="G577" s="1">
        <v>11</v>
      </c>
      <c r="I577" s="2">
        <f ca="1">IFERROR(VLOOKUP($H577, $B567:$F578, 2, FALSE),)</f>
        <v>0</v>
      </c>
      <c r="J577" s="25"/>
      <c r="K577" s="1">
        <f ca="1">IFERROR(VLOOKUP($H577, $B567:$F578, 3, FALSE),)</f>
        <v>0</v>
      </c>
      <c r="L577" s="1">
        <f ca="1">IFERROR(VLOOKUP($H577, $B567:$F578, 4, FALSE),)</f>
        <v>0</v>
      </c>
      <c r="M577" s="1">
        <f ca="1">IFERROR(VLOOKUP($H577, $B567:$F578, 5, FALSE),)</f>
        <v>0</v>
      </c>
    </row>
    <row r="578" spans="1:14" ht="12.75" x14ac:dyDescent="0.2">
      <c r="A578" s="33" t="str">
        <f ca="1">IFERROR(__xludf.DUMMYFUNCTION("""COMPUTED_VALUE"""),"U11B 600m")</f>
        <v>U11B 600m</v>
      </c>
      <c r="B578" s="1">
        <f ca="1">IFERROR(__xludf.DUMMYFUNCTION("""COMPUTED_VALUE"""),66)</f>
        <v>66</v>
      </c>
      <c r="C578" s="1"/>
      <c r="D578" s="1" t="str">
        <f ca="1">IFERROR(__xludf.DUMMYFUNCTION("""COMPUTED_VALUE"""),"U11")</f>
        <v>U11</v>
      </c>
      <c r="E578" s="1" t="str">
        <f ca="1">IFERROR(__xludf.DUMMYFUNCTION("""COMPUTED_VALUE"""),"B")</f>
        <v>B</v>
      </c>
      <c r="F578" s="1" t="str">
        <f ca="1">IFERROR(__xludf.DUMMYFUNCTION("""COMPUTED_VALUE"""),"Maldwyn Harriers")</f>
        <v>Maldwyn Harriers</v>
      </c>
      <c r="G578" s="1">
        <v>12</v>
      </c>
      <c r="I578" s="2">
        <f ca="1">IFERROR(VLOOKUP($H578, $B567:$F578, 2, FALSE),)</f>
        <v>0</v>
      </c>
      <c r="J578" s="25"/>
      <c r="K578" s="1">
        <f ca="1">IFERROR(VLOOKUP($H578, $B567:$F578, 3, FALSE),)</f>
        <v>0</v>
      </c>
      <c r="L578" s="1">
        <f ca="1">IFERROR(VLOOKUP($H578, $B567:$F578, 4, FALSE),)</f>
        <v>0</v>
      </c>
      <c r="M578" s="1">
        <f ca="1">IFERROR(VLOOKUP($H578, $B567:$F578, 5, FALSE),)</f>
        <v>0</v>
      </c>
    </row>
    <row r="579" spans="1:14" ht="12.75" x14ac:dyDescent="0.2">
      <c r="A579" s="33"/>
      <c r="B579" s="32"/>
      <c r="C579" s="32"/>
      <c r="D579" s="32"/>
      <c r="E579" s="32"/>
      <c r="F579" s="32"/>
      <c r="G579" s="32"/>
      <c r="H579" s="33"/>
      <c r="I579" s="34"/>
      <c r="J579" s="35"/>
      <c r="K579" s="33"/>
      <c r="L579" s="33"/>
      <c r="M579" s="33"/>
      <c r="N579" s="33"/>
    </row>
    <row r="580" spans="1:14" ht="12.75" x14ac:dyDescent="0.2">
      <c r="A580" s="2" t="e">
        <f>Results!#REF!</f>
        <v>#REF!</v>
      </c>
      <c r="B580" s="2"/>
      <c r="C580" s="2"/>
      <c r="D580" s="2"/>
      <c r="E580" s="2"/>
      <c r="F580" s="2"/>
      <c r="G580" s="2" t="e">
        <f>A580</f>
        <v>#REF!</v>
      </c>
      <c r="H580" s="2" t="s">
        <v>233</v>
      </c>
      <c r="I580" s="2" t="s">
        <v>242</v>
      </c>
      <c r="J580" s="2" t="e">
        <f>#REF!</f>
        <v>#REF!</v>
      </c>
      <c r="K580" s="2"/>
      <c r="L580" s="2"/>
      <c r="M580" s="2" t="e">
        <f>G580</f>
        <v>#REF!</v>
      </c>
      <c r="N580" s="2"/>
    </row>
    <row r="581" spans="1:14" ht="17.25" x14ac:dyDescent="0.4">
      <c r="A581" s="38" t="str">
        <f ca="1">IFERROR(__xludf.DUMMYFUNCTION("query('1 Wrekin'!A:G, ""select G,B,C,D,E,F where G contains '"" &amp; A580 &amp; ""'"", 1)"),"")</f>
        <v/>
      </c>
      <c r="B581" s="2" t="str">
        <f ca="1">IFERROR(__xludf.DUMMYFUNCTION("""COMPUTED_VALUE"""),"Number")</f>
        <v>Number</v>
      </c>
      <c r="C581" s="2" t="str">
        <f ca="1">IFERROR(__xludf.DUMMYFUNCTION("""COMPUTED_VALUE"""),"Full Name")</f>
        <v>Full Name</v>
      </c>
      <c r="D581" s="2" t="str">
        <f ca="1">IFERROR(__xludf.DUMMYFUNCTION("""COMPUTED_VALUE"""),"Age Group")</f>
        <v>Age Group</v>
      </c>
      <c r="E581" s="2" t="str">
        <f ca="1">IFERROR(__xludf.DUMMYFUNCTION("""COMPUTED_VALUE"""),"Gender")</f>
        <v>Gender</v>
      </c>
      <c r="F581" s="2" t="str">
        <f ca="1">IFERROR(__xludf.DUMMYFUNCTION("""COMPUTED_VALUE"""),"Club")</f>
        <v>Club</v>
      </c>
      <c r="G581" s="2" t="s">
        <v>243</v>
      </c>
      <c r="H581" s="2" t="s">
        <v>41</v>
      </c>
      <c r="I581" s="2" t="s">
        <v>231</v>
      </c>
      <c r="J581" s="25" t="s">
        <v>244</v>
      </c>
      <c r="K581" s="2" t="s">
        <v>232</v>
      </c>
      <c r="L581" s="2" t="s">
        <v>44</v>
      </c>
      <c r="M581" s="2" t="s">
        <v>45</v>
      </c>
      <c r="N581" s="2" t="s">
        <v>234</v>
      </c>
    </row>
    <row r="582" spans="1:14" ht="12.75" x14ac:dyDescent="0.2">
      <c r="A582" s="33" t="str">
        <f ca="1">IFERROR(__xludf.DUMMYFUNCTION("""COMPUTED_VALUE"""),"U17W Shot")</f>
        <v>U17W Shot</v>
      </c>
      <c r="B582" s="1">
        <f ca="1">IFERROR(__xludf.DUMMYFUNCTION("""COMPUTED_VALUE"""),1)</f>
        <v>1</v>
      </c>
      <c r="C582" s="1"/>
      <c r="D582" s="1" t="str">
        <f ca="1">IFERROR(__xludf.DUMMYFUNCTION("""COMPUTED_VALUE"""),"U17")</f>
        <v>U17</v>
      </c>
      <c r="E582" s="1" t="str">
        <f ca="1">IFERROR(__xludf.DUMMYFUNCTION("""COMPUTED_VALUE"""),"W")</f>
        <v>W</v>
      </c>
      <c r="F582" s="1" t="str">
        <f ca="1">IFERROR(__xludf.DUMMYFUNCTION("""COMPUTED_VALUE"""),"Wrekin Harriers")</f>
        <v>Wrekin Harriers</v>
      </c>
      <c r="G582" s="1">
        <v>1</v>
      </c>
      <c r="I582" s="2">
        <f ca="1">IFERROR(VLOOKUP($H582, $B582:$F593, 2, FALSE),)</f>
        <v>0</v>
      </c>
      <c r="J582" s="25"/>
      <c r="K582" s="1">
        <f ca="1">IFERROR(VLOOKUP($H582, $B582:$F593, 3, FALSE),)</f>
        <v>0</v>
      </c>
      <c r="L582" s="1">
        <f ca="1">IFERROR(VLOOKUP($H582, $B582:$F593, 4, FALSE),)</f>
        <v>0</v>
      </c>
      <c r="M582" s="1">
        <f ca="1">IFERROR(VLOOKUP($H582, $B582:$F593, 5, FALSE),)</f>
        <v>0</v>
      </c>
    </row>
    <row r="583" spans="1:14" ht="12.75" x14ac:dyDescent="0.2">
      <c r="A583" s="33" t="str">
        <f ca="1">IFERROR(__xludf.DUMMYFUNCTION("""COMPUTED_VALUE"""),"U17W Shot")</f>
        <v>U17W Shot</v>
      </c>
      <c r="B583" s="1">
        <f ca="1">IFERROR(__xludf.DUMMYFUNCTION("""COMPUTED_VALUE"""),11)</f>
        <v>11</v>
      </c>
      <c r="C583" s="1"/>
      <c r="D583" s="1" t="str">
        <f ca="1">IFERROR(__xludf.DUMMYFUNCTION("""COMPUTED_VALUE"""),"U17")</f>
        <v>U17</v>
      </c>
      <c r="E583" s="1" t="str">
        <f ca="1">IFERROR(__xludf.DUMMYFUNCTION("""COMPUTED_VALUE"""),"W")</f>
        <v>W</v>
      </c>
      <c r="F583" s="1" t="str">
        <f ca="1">IFERROR(__xludf.DUMMYFUNCTION("""COMPUTED_VALUE"""),"Wrekin Harriers")</f>
        <v>Wrekin Harriers</v>
      </c>
      <c r="G583" s="1">
        <v>2</v>
      </c>
      <c r="I583" s="2">
        <f ca="1">IFERROR(VLOOKUP($H583, $B582:$F593, 2, FALSE),)</f>
        <v>0</v>
      </c>
      <c r="J583" s="25"/>
      <c r="K583" s="1">
        <f ca="1">IFERROR(VLOOKUP($H583, $B582:$F593, 3, FALSE),)</f>
        <v>0</v>
      </c>
      <c r="L583" s="1">
        <f ca="1">IFERROR(VLOOKUP($H583, $B582:$F593, 4, FALSE),)</f>
        <v>0</v>
      </c>
      <c r="M583" s="1">
        <f ca="1">IFERROR(VLOOKUP($H583, $B582:$F593, 5, FALSE),)</f>
        <v>0</v>
      </c>
    </row>
    <row r="584" spans="1:14" ht="12.75" x14ac:dyDescent="0.2">
      <c r="A584" s="39" t="str">
        <f ca="1">IFERROR(__xludf.DUMMYFUNCTION("query('2 Oswestry'!A:G, ""select G,B,C,D,E,F where G contains '"" &amp; A580 &amp; ""'"", 0)"),"U17W Shot")</f>
        <v>U17W Shot</v>
      </c>
      <c r="B584" s="1">
        <f ca="1">IFERROR(__xludf.DUMMYFUNCTION("""COMPUTED_VALUE"""),2)</f>
        <v>2</v>
      </c>
      <c r="C584" s="1" t="str">
        <f ca="1">IFERROR(__xludf.DUMMYFUNCTION("""COMPUTED_VALUE"""),"Kate Hotchkiss")</f>
        <v>Kate Hotchkiss</v>
      </c>
      <c r="D584" s="1" t="str">
        <f ca="1">IFERROR(__xludf.DUMMYFUNCTION("""COMPUTED_VALUE"""),"U17")</f>
        <v>U17</v>
      </c>
      <c r="E584" s="1" t="str">
        <f ca="1">IFERROR(__xludf.DUMMYFUNCTION("""COMPUTED_VALUE"""),"W")</f>
        <v>W</v>
      </c>
      <c r="F584" s="1" t="str">
        <f ca="1">IFERROR(__xludf.DUMMYFUNCTION("""COMPUTED_VALUE"""),"Oswestry Olympians")</f>
        <v>Oswestry Olympians</v>
      </c>
      <c r="G584" s="1">
        <v>3</v>
      </c>
      <c r="I584" s="2">
        <f ca="1">IFERROR(VLOOKUP($H584, $B582:$F593, 2, FALSE),)</f>
        <v>0</v>
      </c>
      <c r="J584" s="25"/>
      <c r="K584" s="1">
        <f ca="1">IFERROR(VLOOKUP($H584, $B582:$F593, 3, FALSE),)</f>
        <v>0</v>
      </c>
      <c r="L584" s="1">
        <f ca="1">IFERROR(VLOOKUP($H584, $B582:$F593, 4, FALSE),)</f>
        <v>0</v>
      </c>
      <c r="M584" s="1">
        <f ca="1">IFERROR(VLOOKUP($H584, $B582:$F593, 5, FALSE),)</f>
        <v>0</v>
      </c>
    </row>
    <row r="585" spans="1:14" ht="12.75" x14ac:dyDescent="0.2">
      <c r="A585" s="33" t="str">
        <f ca="1">IFERROR(__xludf.DUMMYFUNCTION("""COMPUTED_VALUE"""),"U17W Shot")</f>
        <v>U17W Shot</v>
      </c>
      <c r="B585" s="1">
        <f ca="1">IFERROR(__xludf.DUMMYFUNCTION("""COMPUTED_VALUE"""),22)</f>
        <v>22</v>
      </c>
      <c r="C585" s="1" t="str">
        <f ca="1">IFERROR(__xludf.DUMMYFUNCTION("""COMPUTED_VALUE"""),"Rebecca Tinsley")</f>
        <v>Rebecca Tinsley</v>
      </c>
      <c r="D585" s="1" t="str">
        <f ca="1">IFERROR(__xludf.DUMMYFUNCTION("""COMPUTED_VALUE"""),"U17")</f>
        <v>U17</v>
      </c>
      <c r="E585" s="1" t="str">
        <f ca="1">IFERROR(__xludf.DUMMYFUNCTION("""COMPUTED_VALUE"""),"W")</f>
        <v>W</v>
      </c>
      <c r="F585" s="1" t="str">
        <f ca="1">IFERROR(__xludf.DUMMYFUNCTION("""COMPUTED_VALUE"""),"Oswestry Olympians")</f>
        <v>Oswestry Olympians</v>
      </c>
      <c r="G585" s="1">
        <v>4</v>
      </c>
      <c r="I585" s="2">
        <f ca="1">IFERROR(VLOOKUP($H585, $B582:$F593, 2, FALSE),)</f>
        <v>0</v>
      </c>
      <c r="J585" s="25"/>
      <c r="K585" s="1">
        <f ca="1">IFERROR(VLOOKUP($H585, $B582:$F593, 3, FALSE),)</f>
        <v>0</v>
      </c>
      <c r="L585" s="1">
        <f ca="1">IFERROR(VLOOKUP($H585, $B582:$F593, 4, FALSE),)</f>
        <v>0</v>
      </c>
      <c r="M585" s="1">
        <f ca="1">IFERROR(VLOOKUP($H585, $B582:$F593, 5, FALSE),)</f>
        <v>0</v>
      </c>
    </row>
    <row r="586" spans="1:14" ht="12.75" x14ac:dyDescent="0.2">
      <c r="A586" s="39" t="str">
        <f ca="1">IFERROR(__xludf.DUMMYFUNCTION("query('3 Shrewsbury'!A:G, ""select G,B,C,D,E,F where G contains '"" &amp; A580 &amp; ""'"", 0)"),"U17W Shot")</f>
        <v>U17W Shot</v>
      </c>
      <c r="B586" s="1">
        <f ca="1">IFERROR(__xludf.DUMMYFUNCTION("""COMPUTED_VALUE"""),3)</f>
        <v>3</v>
      </c>
      <c r="C586" s="1" t="str">
        <f ca="1">IFERROR(__xludf.DUMMYFUNCTION("""COMPUTED_VALUE"""),"Maddie Rao")</f>
        <v>Maddie Rao</v>
      </c>
      <c r="D586" s="1" t="str">
        <f ca="1">IFERROR(__xludf.DUMMYFUNCTION("""COMPUTED_VALUE"""),"U17")</f>
        <v>U17</v>
      </c>
      <c r="E586" s="1" t="str">
        <f ca="1">IFERROR(__xludf.DUMMYFUNCTION("""COMPUTED_VALUE"""),"W")</f>
        <v>W</v>
      </c>
      <c r="F586" s="1" t="str">
        <f ca="1">IFERROR(__xludf.DUMMYFUNCTION("""COMPUTED_VALUE"""),"Shrewsbury AC")</f>
        <v>Shrewsbury AC</v>
      </c>
      <c r="G586" s="1">
        <v>5</v>
      </c>
      <c r="I586" s="2">
        <f ca="1">IFERROR(VLOOKUP($H586, $B582:$F593, 2, FALSE),)</f>
        <v>0</v>
      </c>
      <c r="J586" s="25"/>
      <c r="K586" s="1">
        <f ca="1">IFERROR(VLOOKUP($H586, $B582:$F593, 3, FALSE),)</f>
        <v>0</v>
      </c>
      <c r="L586" s="1">
        <f ca="1">IFERROR(VLOOKUP($H586, $B582:$F593, 4, FALSE),)</f>
        <v>0</v>
      </c>
      <c r="M586" s="1">
        <f ca="1">IFERROR(VLOOKUP($H586, $B582:$F593, 5, FALSE),)</f>
        <v>0</v>
      </c>
    </row>
    <row r="587" spans="1:14" ht="12.75" x14ac:dyDescent="0.2">
      <c r="A587" s="33" t="str">
        <f ca="1">IFERROR(__xludf.DUMMYFUNCTION("""COMPUTED_VALUE"""),"U17W Shot")</f>
        <v>U17W Shot</v>
      </c>
      <c r="B587" s="1">
        <f ca="1">IFERROR(__xludf.DUMMYFUNCTION("""COMPUTED_VALUE"""),33)</f>
        <v>33</v>
      </c>
      <c r="C587" s="1" t="str">
        <f ca="1">IFERROR(__xludf.DUMMYFUNCTION("""COMPUTED_VALUE"""),"Lucie Houlston")</f>
        <v>Lucie Houlston</v>
      </c>
      <c r="D587" s="1" t="str">
        <f ca="1">IFERROR(__xludf.DUMMYFUNCTION("""COMPUTED_VALUE"""),"U17")</f>
        <v>U17</v>
      </c>
      <c r="E587" s="1" t="str">
        <f ca="1">IFERROR(__xludf.DUMMYFUNCTION("""COMPUTED_VALUE"""),"W")</f>
        <v>W</v>
      </c>
      <c r="F587" s="1" t="str">
        <f ca="1">IFERROR(__xludf.DUMMYFUNCTION("""COMPUTED_VALUE"""),"Shrewsbury AC")</f>
        <v>Shrewsbury AC</v>
      </c>
      <c r="G587" s="1">
        <v>6</v>
      </c>
      <c r="I587" s="2">
        <f ca="1">IFERROR(VLOOKUP($H587, $B582:$F593, 2, FALSE),)</f>
        <v>0</v>
      </c>
      <c r="J587" s="25"/>
      <c r="K587" s="1">
        <f ca="1">IFERROR(VLOOKUP($H587, $B582:$F593, 3, FALSE),)</f>
        <v>0</v>
      </c>
      <c r="L587" s="1">
        <f ca="1">IFERROR(VLOOKUP($H587, $B582:$F593, 4, FALSE),)</f>
        <v>0</v>
      </c>
      <c r="M587" s="1">
        <f ca="1">IFERROR(VLOOKUP($H587, $B582:$F593, 5, FALSE),)</f>
        <v>0</v>
      </c>
    </row>
    <row r="588" spans="1:14" ht="12.75" x14ac:dyDescent="0.2">
      <c r="A588" s="39" t="str">
        <f ca="1">IFERROR(__xludf.DUMMYFUNCTION("query('4 Telford'!A:G, ""select G,B,C,D,E,F where G contains '"" &amp; A580 &amp; ""'"", 0)"),"U17W Shot")</f>
        <v>U17W Shot</v>
      </c>
      <c r="B588" s="1">
        <f ca="1">IFERROR(__xludf.DUMMYFUNCTION("""COMPUTED_VALUE"""),4)</f>
        <v>4</v>
      </c>
      <c r="C588" s="1"/>
      <c r="D588" s="1" t="str">
        <f ca="1">IFERROR(__xludf.DUMMYFUNCTION("""COMPUTED_VALUE"""),"U17")</f>
        <v>U17</v>
      </c>
      <c r="E588" s="1" t="str">
        <f ca="1">IFERROR(__xludf.DUMMYFUNCTION("""COMPUTED_VALUE"""),"W")</f>
        <v>W</v>
      </c>
      <c r="F588" s="1" t="str">
        <f ca="1">IFERROR(__xludf.DUMMYFUNCTION("""COMPUTED_VALUE"""),"Telford AC")</f>
        <v>Telford AC</v>
      </c>
      <c r="G588" s="1">
        <v>7</v>
      </c>
      <c r="I588" s="2">
        <f ca="1">IFERROR(VLOOKUP($H588, $B582:$F593, 2, FALSE),)</f>
        <v>0</v>
      </c>
      <c r="J588" s="25"/>
      <c r="K588" s="1">
        <f ca="1">IFERROR(VLOOKUP($H588, $B582:$F593, 3, FALSE),)</f>
        <v>0</v>
      </c>
      <c r="L588" s="1">
        <f ca="1">IFERROR(VLOOKUP($H588, $B582:$F593, 4, FALSE),)</f>
        <v>0</v>
      </c>
      <c r="M588" s="1">
        <f ca="1">IFERROR(VLOOKUP($H588, $B582:$F593, 5, FALSE),)</f>
        <v>0</v>
      </c>
    </row>
    <row r="589" spans="1:14" ht="12.75" x14ac:dyDescent="0.2">
      <c r="A589" s="33" t="str">
        <f ca="1">IFERROR(__xludf.DUMMYFUNCTION("""COMPUTED_VALUE"""),"U17W Shot")</f>
        <v>U17W Shot</v>
      </c>
      <c r="B589" s="1">
        <f ca="1">IFERROR(__xludf.DUMMYFUNCTION("""COMPUTED_VALUE"""),44)</f>
        <v>44</v>
      </c>
      <c r="C589" s="1"/>
      <c r="D589" s="1" t="str">
        <f ca="1">IFERROR(__xludf.DUMMYFUNCTION("""COMPUTED_VALUE"""),"U17")</f>
        <v>U17</v>
      </c>
      <c r="E589" s="1" t="str">
        <f ca="1">IFERROR(__xludf.DUMMYFUNCTION("""COMPUTED_VALUE"""),"W")</f>
        <v>W</v>
      </c>
      <c r="F589" s="1" t="str">
        <f ca="1">IFERROR(__xludf.DUMMYFUNCTION("""COMPUTED_VALUE"""),"Telford AC")</f>
        <v>Telford AC</v>
      </c>
      <c r="G589" s="1">
        <v>8</v>
      </c>
      <c r="I589" s="2">
        <f ca="1">IFERROR(VLOOKUP($H589, $B582:$F593, 2, FALSE),)</f>
        <v>0</v>
      </c>
      <c r="J589" s="25"/>
      <c r="K589" s="1">
        <f ca="1">IFERROR(VLOOKUP($H589, $B582:$F593, 3, FALSE),)</f>
        <v>0</v>
      </c>
      <c r="L589" s="1">
        <f ca="1">IFERROR(VLOOKUP($H589, $B582:$F593, 4, FALSE),)</f>
        <v>0</v>
      </c>
      <c r="M589" s="1">
        <f ca="1">IFERROR(VLOOKUP($H589, $B582:$F593, 5, FALSE),)</f>
        <v>0</v>
      </c>
    </row>
    <row r="590" spans="1:14" ht="12.75" x14ac:dyDescent="0.2">
      <c r="A590" s="39" t="str">
        <f ca="1">IFERROR(__xludf.DUMMYFUNCTION("query('5 Wenlock'!A:G, ""select G,B,C,D,E,F where G contains '"" &amp; A580 &amp; ""'"", 0)"),"U17W Shot")</f>
        <v>U17W Shot</v>
      </c>
      <c r="B590" s="1">
        <f ca="1">IFERROR(__xludf.DUMMYFUNCTION("""COMPUTED_VALUE"""),5)</f>
        <v>5</v>
      </c>
      <c r="C590" s="1" t="str">
        <f ca="1">IFERROR(__xludf.DUMMYFUNCTION("""COMPUTED_VALUE"""),"Holly Worthington")</f>
        <v>Holly Worthington</v>
      </c>
      <c r="D590" s="1" t="str">
        <f ca="1">IFERROR(__xludf.DUMMYFUNCTION("""COMPUTED_VALUE"""),"U17")</f>
        <v>U17</v>
      </c>
      <c r="E590" s="1" t="str">
        <f ca="1">IFERROR(__xludf.DUMMYFUNCTION("""COMPUTED_VALUE"""),"W")</f>
        <v>W</v>
      </c>
      <c r="F590" s="1" t="str">
        <f ca="1">IFERROR(__xludf.DUMMYFUNCTION("""COMPUTED_VALUE"""),"Wenlock Olympians")</f>
        <v>Wenlock Olympians</v>
      </c>
      <c r="G590" s="1">
        <v>9</v>
      </c>
      <c r="I590" s="2">
        <f ca="1">IFERROR(VLOOKUP($H590, $B582:$F593, 2, FALSE),)</f>
        <v>0</v>
      </c>
      <c r="J590" s="25"/>
      <c r="K590" s="1">
        <f ca="1">IFERROR(VLOOKUP($H590, $B582:$F593, 3, FALSE),)</f>
        <v>0</v>
      </c>
      <c r="L590" s="1">
        <f ca="1">IFERROR(VLOOKUP($H590, $B582:$F593, 4, FALSE),)</f>
        <v>0</v>
      </c>
      <c r="M590" s="1">
        <f ca="1">IFERROR(VLOOKUP($H590, $B582:$F593, 5, FALSE),)</f>
        <v>0</v>
      </c>
    </row>
    <row r="591" spans="1:14" ht="12.75" x14ac:dyDescent="0.2">
      <c r="A591" s="33" t="str">
        <f ca="1">IFERROR(__xludf.DUMMYFUNCTION("""COMPUTED_VALUE"""),"U17W Shot")</f>
        <v>U17W Shot</v>
      </c>
      <c r="B591" s="1">
        <f ca="1">IFERROR(__xludf.DUMMYFUNCTION("""COMPUTED_VALUE"""),55)</f>
        <v>55</v>
      </c>
      <c r="C591" s="1" t="str">
        <f ca="1">IFERROR(__xludf.DUMMYFUNCTION("""COMPUTED_VALUE"""),"Lucy Ockenden")</f>
        <v>Lucy Ockenden</v>
      </c>
      <c r="D591" s="1" t="str">
        <f ca="1">IFERROR(__xludf.DUMMYFUNCTION("""COMPUTED_VALUE"""),"U17")</f>
        <v>U17</v>
      </c>
      <c r="E591" s="1" t="str">
        <f ca="1">IFERROR(__xludf.DUMMYFUNCTION("""COMPUTED_VALUE"""),"W")</f>
        <v>W</v>
      </c>
      <c r="F591" s="1" t="str">
        <f ca="1">IFERROR(__xludf.DUMMYFUNCTION("""COMPUTED_VALUE"""),"Wenlock Olympians")</f>
        <v>Wenlock Olympians</v>
      </c>
      <c r="G591" s="1">
        <v>10</v>
      </c>
      <c r="I591" s="2">
        <f ca="1">IFERROR(VLOOKUP($H591, $B582:$F593, 2, FALSE),)</f>
        <v>0</v>
      </c>
      <c r="J591" s="25"/>
      <c r="K591" s="1">
        <f ca="1">IFERROR(VLOOKUP($H591, $B582:$F593, 3, FALSE),)</f>
        <v>0</v>
      </c>
      <c r="L591" s="1">
        <f ca="1">IFERROR(VLOOKUP($H591, $B582:$F593, 4, FALSE),)</f>
        <v>0</v>
      </c>
      <c r="M591" s="1">
        <f ca="1">IFERROR(VLOOKUP($H591, $B582:$F593, 5, FALSE),)</f>
        <v>0</v>
      </c>
    </row>
    <row r="592" spans="1:14" ht="12.75" x14ac:dyDescent="0.2">
      <c r="A592" s="39" t="str">
        <f ca="1">IFERROR(__xludf.DUMMYFUNCTION("query('6 Maldwyn'!A:G, ""select G,B,C,D,E,F where G contains '"" &amp; A580 &amp; ""'"", 0)"),"U17W Shot")</f>
        <v>U17W Shot</v>
      </c>
      <c r="B592" s="1">
        <f ca="1">IFERROR(__xludf.DUMMYFUNCTION("""COMPUTED_VALUE"""),6)</f>
        <v>6</v>
      </c>
      <c r="C592" s="1"/>
      <c r="D592" s="1" t="str">
        <f ca="1">IFERROR(__xludf.DUMMYFUNCTION("""COMPUTED_VALUE"""),"U17")</f>
        <v>U17</v>
      </c>
      <c r="E592" s="1" t="str">
        <f ca="1">IFERROR(__xludf.DUMMYFUNCTION("""COMPUTED_VALUE"""),"W")</f>
        <v>W</v>
      </c>
      <c r="F592" s="1" t="str">
        <f ca="1">IFERROR(__xludf.DUMMYFUNCTION("""COMPUTED_VALUE"""),"Maldwyn Harriers")</f>
        <v>Maldwyn Harriers</v>
      </c>
      <c r="G592" s="1">
        <v>11</v>
      </c>
      <c r="I592" s="2">
        <f ca="1">IFERROR(VLOOKUP($H592, $B582:$F593, 2, FALSE),)</f>
        <v>0</v>
      </c>
      <c r="J592" s="25"/>
      <c r="K592" s="1">
        <f ca="1">IFERROR(VLOOKUP($H592, $B582:$F593, 3, FALSE),)</f>
        <v>0</v>
      </c>
      <c r="L592" s="1">
        <f ca="1">IFERROR(VLOOKUP($H592, $B582:$F593, 4, FALSE),)</f>
        <v>0</v>
      </c>
      <c r="M592" s="1">
        <f ca="1">IFERROR(VLOOKUP($H592, $B582:$F593, 5, FALSE),)</f>
        <v>0</v>
      </c>
    </row>
    <row r="593" spans="1:14" ht="12.75" x14ac:dyDescent="0.2">
      <c r="A593" s="33" t="str">
        <f ca="1">IFERROR(__xludf.DUMMYFUNCTION("""COMPUTED_VALUE"""),"U17W Shot")</f>
        <v>U17W Shot</v>
      </c>
      <c r="B593" s="1">
        <f ca="1">IFERROR(__xludf.DUMMYFUNCTION("""COMPUTED_VALUE"""),66)</f>
        <v>66</v>
      </c>
      <c r="C593" s="1"/>
      <c r="D593" s="1" t="str">
        <f ca="1">IFERROR(__xludf.DUMMYFUNCTION("""COMPUTED_VALUE"""),"U17")</f>
        <v>U17</v>
      </c>
      <c r="E593" s="1" t="str">
        <f ca="1">IFERROR(__xludf.DUMMYFUNCTION("""COMPUTED_VALUE"""),"W")</f>
        <v>W</v>
      </c>
      <c r="F593" s="1" t="str">
        <f ca="1">IFERROR(__xludf.DUMMYFUNCTION("""COMPUTED_VALUE"""),"Maldwyn Harriers")</f>
        <v>Maldwyn Harriers</v>
      </c>
      <c r="G593" s="1">
        <v>12</v>
      </c>
      <c r="I593" s="2">
        <f ca="1">IFERROR(VLOOKUP($H593, $B582:$F593, 2, FALSE),)</f>
        <v>0</v>
      </c>
      <c r="J593" s="25"/>
      <c r="K593" s="1">
        <f ca="1">IFERROR(VLOOKUP($H593, $B582:$F593, 3, FALSE),)</f>
        <v>0</v>
      </c>
      <c r="L593" s="1">
        <f ca="1">IFERROR(VLOOKUP($H593, $B582:$F593, 4, FALSE),)</f>
        <v>0</v>
      </c>
      <c r="M593" s="1">
        <f ca="1">IFERROR(VLOOKUP($H593, $B582:$F593, 5, FALSE),)</f>
        <v>0</v>
      </c>
    </row>
    <row r="594" spans="1:14" ht="12.75" x14ac:dyDescent="0.2">
      <c r="A594" s="33"/>
      <c r="B594" s="32"/>
      <c r="C594" s="32"/>
      <c r="D594" s="32"/>
      <c r="E594" s="32"/>
      <c r="F594" s="32"/>
      <c r="G594" s="32"/>
      <c r="H594" s="33"/>
      <c r="I594" s="34"/>
      <c r="J594" s="35"/>
      <c r="K594" s="33"/>
      <c r="L594" s="33"/>
      <c r="M594" s="33"/>
      <c r="N594" s="33"/>
    </row>
    <row r="595" spans="1:14" ht="12.75" x14ac:dyDescent="0.2">
      <c r="A595" s="2" t="e">
        <f>#REF!</f>
        <v>#REF!</v>
      </c>
      <c r="B595" s="2"/>
      <c r="C595" s="2"/>
      <c r="D595" s="2"/>
      <c r="E595" s="2"/>
      <c r="F595" s="2"/>
      <c r="G595" s="2" t="e">
        <f>A595</f>
        <v>#REF!</v>
      </c>
      <c r="H595" s="2" t="s">
        <v>233</v>
      </c>
      <c r="I595" s="2" t="s">
        <v>242</v>
      </c>
      <c r="J595" s="2" t="e">
        <f>#REF!</f>
        <v>#REF!</v>
      </c>
      <c r="K595" s="2"/>
      <c r="L595" s="2"/>
      <c r="M595" s="2" t="e">
        <f>G595</f>
        <v>#REF!</v>
      </c>
      <c r="N595" s="2"/>
    </row>
    <row r="596" spans="1:14" ht="17.25" x14ac:dyDescent="0.4">
      <c r="A596" s="38" t="str">
        <f ca="1">IFERROR(__xludf.DUMMYFUNCTION("query('1 Wrekin'!A:G, ""select G,B,C,D,E,F where G contains '"" &amp; A595 &amp; ""'"", 1)"),"#REF!")</f>
        <v>#REF!</v>
      </c>
      <c r="B596" s="2"/>
      <c r="C596" s="2"/>
      <c r="D596" s="2"/>
      <c r="E596" s="2"/>
      <c r="F596" s="2"/>
      <c r="G596" s="2" t="s">
        <v>243</v>
      </c>
      <c r="H596" s="2" t="s">
        <v>41</v>
      </c>
      <c r="I596" s="2" t="s">
        <v>231</v>
      </c>
      <c r="J596" s="25" t="s">
        <v>244</v>
      </c>
      <c r="K596" s="2" t="s">
        <v>232</v>
      </c>
      <c r="L596" s="2" t="s">
        <v>44</v>
      </c>
      <c r="M596" s="2" t="s">
        <v>45</v>
      </c>
      <c r="N596" s="2" t="s">
        <v>234</v>
      </c>
    </row>
    <row r="597" spans="1:14" ht="12.75" x14ac:dyDescent="0.2">
      <c r="A597" s="33"/>
      <c r="B597" s="1"/>
      <c r="C597" s="1"/>
      <c r="D597" s="1"/>
      <c r="E597" s="1"/>
      <c r="F597" s="1"/>
      <c r="G597" s="1">
        <v>1</v>
      </c>
      <c r="I597" s="2">
        <f>IFERROR(VLOOKUP($H597, $B597:$F608, 2, FALSE),)</f>
        <v>0</v>
      </c>
      <c r="J597" s="25"/>
      <c r="K597" s="1">
        <f>IFERROR(VLOOKUP($H597, $B597:$F608, 3, FALSE),)</f>
        <v>0</v>
      </c>
      <c r="L597" s="1">
        <f>IFERROR(VLOOKUP($H597, $B597:$F608, 4, FALSE),)</f>
        <v>0</v>
      </c>
      <c r="M597" s="1">
        <f>IFERROR(VLOOKUP($H597, $B597:$F608, 5, FALSE),)</f>
        <v>0</v>
      </c>
    </row>
    <row r="598" spans="1:14" ht="12.75" x14ac:dyDescent="0.2">
      <c r="A598" s="33"/>
      <c r="B598" s="1"/>
      <c r="C598" s="1"/>
      <c r="D598" s="1"/>
      <c r="E598" s="1"/>
      <c r="F598" s="1"/>
      <c r="G598" s="1">
        <v>2</v>
      </c>
      <c r="I598" s="2">
        <f>IFERROR(VLOOKUP($H598, $B597:$F608, 2, FALSE),)</f>
        <v>0</v>
      </c>
      <c r="J598" s="25"/>
      <c r="K598" s="1">
        <f>IFERROR(VLOOKUP($H598, $B597:$F608, 3, FALSE),)</f>
        <v>0</v>
      </c>
      <c r="L598" s="1">
        <f>IFERROR(VLOOKUP($H598, $B597:$F608, 4, FALSE),)</f>
        <v>0</v>
      </c>
      <c r="M598" s="1">
        <f>IFERROR(VLOOKUP($H598, $B597:$F608, 5, FALSE),)</f>
        <v>0</v>
      </c>
    </row>
    <row r="599" spans="1:14" ht="12.75" x14ac:dyDescent="0.2">
      <c r="A599" s="39" t="str">
        <f ca="1">IFERROR(__xludf.DUMMYFUNCTION("query('2 Oswestry'!A:G, ""select G,B,C,D,E,F where G contains '"" &amp; A595 &amp; ""'"", 0)"),"#REF!")</f>
        <v>#REF!</v>
      </c>
      <c r="B599" s="1"/>
      <c r="C599" s="1"/>
      <c r="D599" s="1"/>
      <c r="E599" s="1"/>
      <c r="F599" s="1"/>
      <c r="G599" s="1">
        <v>3</v>
      </c>
      <c r="I599" s="2">
        <f>IFERROR(VLOOKUP($H599, $B597:$F608, 2, FALSE),)</f>
        <v>0</v>
      </c>
      <c r="J599" s="25"/>
      <c r="K599" s="1">
        <f>IFERROR(VLOOKUP($H599, $B597:$F608, 3, FALSE),)</f>
        <v>0</v>
      </c>
      <c r="L599" s="1">
        <f>IFERROR(VLOOKUP($H599, $B597:$F608, 4, FALSE),)</f>
        <v>0</v>
      </c>
      <c r="M599" s="1">
        <f>IFERROR(VLOOKUP($H599, $B597:$F608, 5, FALSE),)</f>
        <v>0</v>
      </c>
    </row>
    <row r="600" spans="1:14" ht="12.75" x14ac:dyDescent="0.2">
      <c r="A600" s="33"/>
      <c r="B600" s="1"/>
      <c r="C600" s="1"/>
      <c r="D600" s="1"/>
      <c r="E600" s="1"/>
      <c r="F600" s="1"/>
      <c r="G600" s="1">
        <v>4</v>
      </c>
      <c r="I600" s="2">
        <f>IFERROR(VLOOKUP($H600, $B597:$F608, 2, FALSE),)</f>
        <v>0</v>
      </c>
      <c r="J600" s="25"/>
      <c r="K600" s="1">
        <f>IFERROR(VLOOKUP($H600, $B597:$F608, 3, FALSE),)</f>
        <v>0</v>
      </c>
      <c r="L600" s="1">
        <f>IFERROR(VLOOKUP($H600, $B597:$F608, 4, FALSE),)</f>
        <v>0</v>
      </c>
      <c r="M600" s="1">
        <f>IFERROR(VLOOKUP($H600, $B597:$F608, 5, FALSE),)</f>
        <v>0</v>
      </c>
    </row>
    <row r="601" spans="1:14" ht="12.75" x14ac:dyDescent="0.2">
      <c r="A601" s="39" t="str">
        <f ca="1">IFERROR(__xludf.DUMMYFUNCTION("query('3 Shrewsbury'!A:G, ""select G,B,C,D,E,F where G contains '"" &amp; A595 &amp; ""'"", 0)"),"#REF!")</f>
        <v>#REF!</v>
      </c>
      <c r="B601" s="1"/>
      <c r="C601" s="1"/>
      <c r="D601" s="1"/>
      <c r="E601" s="1"/>
      <c r="F601" s="1"/>
      <c r="G601" s="1">
        <v>5</v>
      </c>
      <c r="I601" s="2">
        <f>IFERROR(VLOOKUP($H601, $B597:$F608, 2, FALSE),)</f>
        <v>0</v>
      </c>
      <c r="J601" s="25"/>
      <c r="K601" s="1">
        <f>IFERROR(VLOOKUP($H601, $B597:$F608, 3, FALSE),)</f>
        <v>0</v>
      </c>
      <c r="L601" s="1">
        <f>IFERROR(VLOOKUP($H601, $B597:$F608, 4, FALSE),)</f>
        <v>0</v>
      </c>
      <c r="M601" s="1">
        <f>IFERROR(VLOOKUP($H601, $B597:$F608, 5, FALSE),)</f>
        <v>0</v>
      </c>
    </row>
    <row r="602" spans="1:14" ht="12.75" x14ac:dyDescent="0.2">
      <c r="A602" s="33"/>
      <c r="B602" s="1"/>
      <c r="C602" s="1"/>
      <c r="D602" s="1"/>
      <c r="E602" s="1"/>
      <c r="F602" s="1"/>
      <c r="G602" s="1">
        <v>6</v>
      </c>
      <c r="I602" s="2">
        <f>IFERROR(VLOOKUP($H602, $B597:$F608, 2, FALSE),)</f>
        <v>0</v>
      </c>
      <c r="J602" s="25"/>
      <c r="K602" s="1">
        <f>IFERROR(VLOOKUP($H602, $B597:$F608, 3, FALSE),)</f>
        <v>0</v>
      </c>
      <c r="L602" s="1">
        <f>IFERROR(VLOOKUP($H602, $B597:$F608, 4, FALSE),)</f>
        <v>0</v>
      </c>
      <c r="M602" s="1">
        <f>IFERROR(VLOOKUP($H602, $B597:$F608, 5, FALSE),)</f>
        <v>0</v>
      </c>
    </row>
    <row r="603" spans="1:14" ht="12.75" x14ac:dyDescent="0.2">
      <c r="A603" s="39" t="str">
        <f ca="1">IFERROR(__xludf.DUMMYFUNCTION("query('4 Telford'!A:G, ""select G,B,C,D,E,F where G contains '"" &amp; A595 &amp; ""'"", 0)"),"#REF!")</f>
        <v>#REF!</v>
      </c>
      <c r="B603" s="1"/>
      <c r="C603" s="1"/>
      <c r="D603" s="1"/>
      <c r="E603" s="1"/>
      <c r="F603" s="1"/>
      <c r="G603" s="1">
        <v>7</v>
      </c>
      <c r="I603" s="2">
        <f>IFERROR(VLOOKUP($H603, $B597:$F608, 2, FALSE),)</f>
        <v>0</v>
      </c>
      <c r="J603" s="25"/>
      <c r="K603" s="1">
        <f>IFERROR(VLOOKUP($H603, $B597:$F608, 3, FALSE),)</f>
        <v>0</v>
      </c>
      <c r="L603" s="1">
        <f>IFERROR(VLOOKUP($H603, $B597:$F608, 4, FALSE),)</f>
        <v>0</v>
      </c>
      <c r="M603" s="1">
        <f>IFERROR(VLOOKUP($H603, $B597:$F608, 5, FALSE),)</f>
        <v>0</v>
      </c>
    </row>
    <row r="604" spans="1:14" ht="12.75" x14ac:dyDescent="0.2">
      <c r="A604" s="33"/>
      <c r="B604" s="1"/>
      <c r="C604" s="1"/>
      <c r="D604" s="1"/>
      <c r="E604" s="1"/>
      <c r="F604" s="1"/>
      <c r="G604" s="1">
        <v>8</v>
      </c>
      <c r="I604" s="2">
        <f>IFERROR(VLOOKUP($H604, $B597:$F608, 2, FALSE),)</f>
        <v>0</v>
      </c>
      <c r="J604" s="25"/>
      <c r="K604" s="1">
        <f>IFERROR(VLOOKUP($H604, $B597:$F608, 3, FALSE),)</f>
        <v>0</v>
      </c>
      <c r="L604" s="1">
        <f>IFERROR(VLOOKUP($H604, $B597:$F608, 4, FALSE),)</f>
        <v>0</v>
      </c>
      <c r="M604" s="1">
        <f>IFERROR(VLOOKUP($H604, $B597:$F608, 5, FALSE),)</f>
        <v>0</v>
      </c>
    </row>
    <row r="605" spans="1:14" ht="12.75" x14ac:dyDescent="0.2">
      <c r="A605" s="39" t="str">
        <f ca="1">IFERROR(__xludf.DUMMYFUNCTION("query('5 Wenlock'!A:G, ""select G,B,C,D,E,F where G contains '"" &amp; A595 &amp; ""'"", 0)"),"#REF!")</f>
        <v>#REF!</v>
      </c>
      <c r="B605" s="1"/>
      <c r="C605" s="1"/>
      <c r="D605" s="1"/>
      <c r="E605" s="1"/>
      <c r="F605" s="1"/>
      <c r="G605" s="1">
        <v>9</v>
      </c>
      <c r="I605" s="2">
        <f>IFERROR(VLOOKUP($H605, $B597:$F608, 2, FALSE),)</f>
        <v>0</v>
      </c>
      <c r="J605" s="25"/>
      <c r="K605" s="1">
        <f>IFERROR(VLOOKUP($H605, $B597:$F608, 3, FALSE),)</f>
        <v>0</v>
      </c>
      <c r="L605" s="1">
        <f>IFERROR(VLOOKUP($H605, $B597:$F608, 4, FALSE),)</f>
        <v>0</v>
      </c>
      <c r="M605" s="1">
        <f>IFERROR(VLOOKUP($H605, $B597:$F608, 5, FALSE),)</f>
        <v>0</v>
      </c>
    </row>
    <row r="606" spans="1:14" ht="12.75" x14ac:dyDescent="0.2">
      <c r="A606" s="33"/>
      <c r="B606" s="1"/>
      <c r="C606" s="1"/>
      <c r="D606" s="1"/>
      <c r="E606" s="1"/>
      <c r="F606" s="1"/>
      <c r="G606" s="1">
        <v>10</v>
      </c>
      <c r="I606" s="2">
        <f>IFERROR(VLOOKUP($H606, $B597:$F608, 2, FALSE),)</f>
        <v>0</v>
      </c>
      <c r="J606" s="25"/>
      <c r="K606" s="1">
        <f>IFERROR(VLOOKUP($H606, $B597:$F608, 3, FALSE),)</f>
        <v>0</v>
      </c>
      <c r="L606" s="1">
        <f>IFERROR(VLOOKUP($H606, $B597:$F608, 4, FALSE),)</f>
        <v>0</v>
      </c>
      <c r="M606" s="1">
        <f>IFERROR(VLOOKUP($H606, $B597:$F608, 5, FALSE),)</f>
        <v>0</v>
      </c>
    </row>
    <row r="607" spans="1:14" ht="12.75" x14ac:dyDescent="0.2">
      <c r="A607" s="39" t="str">
        <f ca="1">IFERROR(__xludf.DUMMYFUNCTION("query('6 Maldwyn'!A:G, ""select G,B,C,D,E,F where G contains '"" &amp; A595 &amp; ""'"", 0)"),"#REF!")</f>
        <v>#REF!</v>
      </c>
      <c r="B607" s="1"/>
      <c r="C607" s="1"/>
      <c r="D607" s="1"/>
      <c r="E607" s="1"/>
      <c r="F607" s="1"/>
      <c r="G607" s="1">
        <v>11</v>
      </c>
      <c r="I607" s="2">
        <f>IFERROR(VLOOKUP($H607, $B597:$F608, 2, FALSE),)</f>
        <v>0</v>
      </c>
      <c r="J607" s="25"/>
      <c r="K607" s="1">
        <f>IFERROR(VLOOKUP($H607, $B597:$F608, 3, FALSE),)</f>
        <v>0</v>
      </c>
      <c r="L607" s="1">
        <f>IFERROR(VLOOKUP($H607, $B597:$F608, 4, FALSE),)</f>
        <v>0</v>
      </c>
      <c r="M607" s="1">
        <f>IFERROR(VLOOKUP($H607, $B597:$F608, 5, FALSE),)</f>
        <v>0</v>
      </c>
    </row>
    <row r="608" spans="1:14" ht="12.75" x14ac:dyDescent="0.2">
      <c r="A608" s="33"/>
      <c r="B608" s="1"/>
      <c r="C608" s="1"/>
      <c r="D608" s="1"/>
      <c r="E608" s="1"/>
      <c r="F608" s="1"/>
      <c r="G608" s="1">
        <v>12</v>
      </c>
      <c r="I608" s="2">
        <f>IFERROR(VLOOKUP($H608, $B597:$F608, 2, FALSE),)</f>
        <v>0</v>
      </c>
      <c r="J608" s="25"/>
      <c r="K608" s="1">
        <f>IFERROR(VLOOKUP($H608, $B597:$F608, 3, FALSE),)</f>
        <v>0</v>
      </c>
      <c r="L608" s="1">
        <f>IFERROR(VLOOKUP($H608, $B597:$F608, 4, FALSE),)</f>
        <v>0</v>
      </c>
      <c r="M608" s="1">
        <f>IFERROR(VLOOKUP($H608, $B597:$F608, 5, FALSE),)</f>
        <v>0</v>
      </c>
    </row>
    <row r="609" spans="1:14" ht="15.75" customHeight="1" x14ac:dyDescent="0.2">
      <c r="A609" s="33"/>
      <c r="B609" s="33"/>
      <c r="C609" s="33"/>
      <c r="D609" s="33"/>
      <c r="E609" s="33"/>
      <c r="F609" s="33"/>
      <c r="G609" s="32"/>
      <c r="H609" s="33"/>
      <c r="I609" s="33"/>
      <c r="J609" s="36"/>
      <c r="K609" s="33"/>
      <c r="L609" s="33"/>
      <c r="M609" s="33"/>
      <c r="N609" s="33"/>
    </row>
    <row r="610" spans="1:14" ht="12.75" x14ac:dyDescent="0.2">
      <c r="A610" s="2" t="e">
        <f>Results!#REF!</f>
        <v>#REF!</v>
      </c>
      <c r="B610" s="2"/>
      <c r="C610" s="2"/>
      <c r="D610" s="2"/>
      <c r="E610" s="2"/>
      <c r="F610" s="2"/>
      <c r="G610" s="2" t="e">
        <f>A610</f>
        <v>#REF!</v>
      </c>
      <c r="H610" s="2" t="s">
        <v>233</v>
      </c>
      <c r="I610" s="2" t="s">
        <v>242</v>
      </c>
      <c r="J610" s="2" t="e">
        <f>#REF!</f>
        <v>#REF!</v>
      </c>
      <c r="K610" s="2"/>
      <c r="L610" s="2"/>
      <c r="M610" s="2" t="e">
        <f>G610</f>
        <v>#REF!</v>
      </c>
      <c r="N610" s="2"/>
    </row>
    <row r="611" spans="1:14" ht="17.25" x14ac:dyDescent="0.4">
      <c r="A611" s="38" t="str">
        <f ca="1">IFERROR(__xludf.DUMMYFUNCTION("query('1 Wrekin'!A:G, ""select G,B,C,D,E,F where G contains '"" &amp; A610 &amp; ""'"", 1)"),"")</f>
        <v/>
      </c>
      <c r="B611" s="2" t="str">
        <f ca="1">IFERROR(__xludf.DUMMYFUNCTION("""COMPUTED_VALUE"""),"Number")</f>
        <v>Number</v>
      </c>
      <c r="C611" s="2" t="str">
        <f ca="1">IFERROR(__xludf.DUMMYFUNCTION("""COMPUTED_VALUE"""),"Full Name")</f>
        <v>Full Name</v>
      </c>
      <c r="D611" s="2" t="str">
        <f ca="1">IFERROR(__xludf.DUMMYFUNCTION("""COMPUTED_VALUE"""),"Age Group")</f>
        <v>Age Group</v>
      </c>
      <c r="E611" s="2" t="str">
        <f ca="1">IFERROR(__xludf.DUMMYFUNCTION("""COMPUTED_VALUE"""),"Gender")</f>
        <v>Gender</v>
      </c>
      <c r="F611" s="2" t="str">
        <f ca="1">IFERROR(__xludf.DUMMYFUNCTION("""COMPUTED_VALUE"""),"Club")</f>
        <v>Club</v>
      </c>
      <c r="G611" s="2" t="s">
        <v>243</v>
      </c>
      <c r="H611" s="2" t="s">
        <v>41</v>
      </c>
      <c r="I611" s="2" t="s">
        <v>231</v>
      </c>
      <c r="J611" s="25" t="s">
        <v>244</v>
      </c>
      <c r="K611" s="2" t="s">
        <v>232</v>
      </c>
      <c r="L611" s="2" t="s">
        <v>44</v>
      </c>
      <c r="M611" s="2" t="s">
        <v>45</v>
      </c>
      <c r="N611" s="2" t="s">
        <v>234</v>
      </c>
    </row>
    <row r="612" spans="1:14" ht="12.75" x14ac:dyDescent="0.2">
      <c r="A612" s="33"/>
      <c r="B612" s="1"/>
      <c r="C612" s="1"/>
      <c r="D612" s="1"/>
      <c r="E612" s="1"/>
      <c r="F612" s="1"/>
      <c r="G612" s="1">
        <v>1</v>
      </c>
      <c r="I612" s="2">
        <f>IFERROR(VLOOKUP($H612, $B612:$F623, 2, FALSE),)</f>
        <v>0</v>
      </c>
      <c r="J612" s="25"/>
      <c r="K612" s="1">
        <f>IFERROR(VLOOKUP($H612, $B612:$F623, 3, FALSE),)</f>
        <v>0</v>
      </c>
      <c r="L612" s="1">
        <f>IFERROR(VLOOKUP($H612, $B612:$F623, 4, FALSE),)</f>
        <v>0</v>
      </c>
      <c r="M612" s="1">
        <f>IFERROR(VLOOKUP($H612, $B612:$F623, 5, FALSE),)</f>
        <v>0</v>
      </c>
    </row>
    <row r="613" spans="1:14" ht="12.75" x14ac:dyDescent="0.2">
      <c r="A613" s="33"/>
      <c r="B613" s="1"/>
      <c r="C613" s="1"/>
      <c r="D613" s="1"/>
      <c r="E613" s="1"/>
      <c r="F613" s="1"/>
      <c r="G613" s="1">
        <v>2</v>
      </c>
      <c r="I613" s="2">
        <f>IFERROR(VLOOKUP($H613, $B612:$F623, 2, FALSE),)</f>
        <v>0</v>
      </c>
      <c r="J613" s="25"/>
      <c r="K613" s="1">
        <f>IFERROR(VLOOKUP($H613, $B612:$F623, 3, FALSE),)</f>
        <v>0</v>
      </c>
      <c r="L613" s="1">
        <f>IFERROR(VLOOKUP($H613, $B612:$F623, 4, FALSE),)</f>
        <v>0</v>
      </c>
      <c r="M613" s="1">
        <f>IFERROR(VLOOKUP($H613, $B612:$F623, 5, FALSE),)</f>
        <v>0</v>
      </c>
    </row>
    <row r="614" spans="1:14" ht="12.75" x14ac:dyDescent="0.2">
      <c r="A614" s="39" t="str">
        <f ca="1">IFERROR(__xludf.DUMMYFUNCTION("query('2 Oswestry'!A:G, ""select G,B,C,D,E,F where G contains '"" &amp; A610 &amp; ""'"", 0)"),"#N/A")</f>
        <v>#N/A</v>
      </c>
      <c r="B614" s="1"/>
      <c r="C614" s="1"/>
      <c r="D614" s="1"/>
      <c r="E614" s="1"/>
      <c r="F614" s="1"/>
      <c r="G614" s="1">
        <v>3</v>
      </c>
      <c r="I614" s="2">
        <f>IFERROR(VLOOKUP($H614, $B612:$F623, 2, FALSE),)</f>
        <v>0</v>
      </c>
      <c r="J614" s="25"/>
      <c r="K614" s="1">
        <f>IFERROR(VLOOKUP($H614, $B612:$F623, 3, FALSE),)</f>
        <v>0</v>
      </c>
      <c r="L614" s="1">
        <f>IFERROR(VLOOKUP($H614, $B612:$F623, 4, FALSE),)</f>
        <v>0</v>
      </c>
      <c r="M614" s="1">
        <f>IFERROR(VLOOKUP($H614, $B612:$F623, 5, FALSE),)</f>
        <v>0</v>
      </c>
    </row>
    <row r="615" spans="1:14" ht="12.75" x14ac:dyDescent="0.2">
      <c r="A615" s="33"/>
      <c r="B615" s="1"/>
      <c r="C615" s="1"/>
      <c r="D615" s="1"/>
      <c r="E615" s="1"/>
      <c r="F615" s="1"/>
      <c r="G615" s="1">
        <v>4</v>
      </c>
      <c r="I615" s="2">
        <f>IFERROR(VLOOKUP($H615, $B612:$F623, 2, FALSE),)</f>
        <v>0</v>
      </c>
      <c r="J615" s="25"/>
      <c r="K615" s="1">
        <f>IFERROR(VLOOKUP($H615, $B612:$F623, 3, FALSE),)</f>
        <v>0</v>
      </c>
      <c r="L615" s="1">
        <f>IFERROR(VLOOKUP($H615, $B612:$F623, 4, FALSE),)</f>
        <v>0</v>
      </c>
      <c r="M615" s="1">
        <f>IFERROR(VLOOKUP($H615, $B612:$F623, 5, FALSE),)</f>
        <v>0</v>
      </c>
    </row>
    <row r="616" spans="1:14" ht="12.75" x14ac:dyDescent="0.2">
      <c r="A616" s="39" t="str">
        <f ca="1">IFERROR(__xludf.DUMMYFUNCTION("query('3 Shrewsbury'!A:G, ""select G,B,C,D,E,F where G contains '"" &amp; A610 &amp; ""'"", 0)"),"#N/A")</f>
        <v>#N/A</v>
      </c>
      <c r="B616" s="1"/>
      <c r="C616" s="1"/>
      <c r="D616" s="1"/>
      <c r="E616" s="1"/>
      <c r="F616" s="1"/>
      <c r="G616" s="1">
        <v>5</v>
      </c>
      <c r="I616" s="2">
        <f>IFERROR(VLOOKUP($H616, $B612:$F623, 2, FALSE),)</f>
        <v>0</v>
      </c>
      <c r="J616" s="25"/>
      <c r="K616" s="1">
        <f>IFERROR(VLOOKUP($H616, $B612:$F623, 3, FALSE),)</f>
        <v>0</v>
      </c>
      <c r="L616" s="1">
        <f>IFERROR(VLOOKUP($H616, $B612:$F623, 4, FALSE),)</f>
        <v>0</v>
      </c>
      <c r="M616" s="1">
        <f>IFERROR(VLOOKUP($H616, $B612:$F623, 5, FALSE),)</f>
        <v>0</v>
      </c>
    </row>
    <row r="617" spans="1:14" ht="12.75" x14ac:dyDescent="0.2">
      <c r="A617" s="33"/>
      <c r="B617" s="1"/>
      <c r="C617" s="1"/>
      <c r="D617" s="1"/>
      <c r="E617" s="1"/>
      <c r="F617" s="1"/>
      <c r="G617" s="1">
        <v>6</v>
      </c>
      <c r="I617" s="2">
        <f>IFERROR(VLOOKUP($H617, $B612:$F623, 2, FALSE),)</f>
        <v>0</v>
      </c>
      <c r="J617" s="25"/>
      <c r="K617" s="1">
        <f>IFERROR(VLOOKUP($H617, $B612:$F623, 3, FALSE),)</f>
        <v>0</v>
      </c>
      <c r="L617" s="1">
        <f>IFERROR(VLOOKUP($H617, $B612:$F623, 4, FALSE),)</f>
        <v>0</v>
      </c>
      <c r="M617" s="1">
        <f>IFERROR(VLOOKUP($H617, $B612:$F623, 5, FALSE),)</f>
        <v>0</v>
      </c>
    </row>
    <row r="618" spans="1:14" ht="12.75" x14ac:dyDescent="0.2">
      <c r="A618" s="39" t="str">
        <f ca="1">IFERROR(__xludf.DUMMYFUNCTION("query('4 Telford'!A:G, ""select G,B,C,D,E,F where G contains '"" &amp; A610 &amp; ""'"", 0)"),"#N/A")</f>
        <v>#N/A</v>
      </c>
      <c r="B618" s="1"/>
      <c r="C618" s="1"/>
      <c r="D618" s="1"/>
      <c r="E618" s="1"/>
      <c r="F618" s="1"/>
      <c r="G618" s="1">
        <v>7</v>
      </c>
      <c r="I618" s="2">
        <f>IFERROR(VLOOKUP($H618, $B612:$F623, 2, FALSE),)</f>
        <v>0</v>
      </c>
      <c r="J618" s="25"/>
      <c r="K618" s="1">
        <f>IFERROR(VLOOKUP($H618, $B612:$F623, 3, FALSE),)</f>
        <v>0</v>
      </c>
      <c r="L618" s="1">
        <f>IFERROR(VLOOKUP($H618, $B612:$F623, 4, FALSE),)</f>
        <v>0</v>
      </c>
      <c r="M618" s="1">
        <f>IFERROR(VLOOKUP($H618, $B612:$F623, 5, FALSE),)</f>
        <v>0</v>
      </c>
    </row>
    <row r="619" spans="1:14" ht="12.75" x14ac:dyDescent="0.2">
      <c r="A619" s="33"/>
      <c r="B619" s="1"/>
      <c r="C619" s="1"/>
      <c r="D619" s="1"/>
      <c r="E619" s="1"/>
      <c r="F619" s="1"/>
      <c r="G619" s="1">
        <v>8</v>
      </c>
      <c r="I619" s="2">
        <f>IFERROR(VLOOKUP($H619, $B612:$F623, 2, FALSE),)</f>
        <v>0</v>
      </c>
      <c r="J619" s="25"/>
      <c r="K619" s="1">
        <f>IFERROR(VLOOKUP($H619, $B612:$F623, 3, FALSE),)</f>
        <v>0</v>
      </c>
      <c r="L619" s="1">
        <f>IFERROR(VLOOKUP($H619, $B612:$F623, 4, FALSE),)</f>
        <v>0</v>
      </c>
      <c r="M619" s="1">
        <f>IFERROR(VLOOKUP($H619, $B612:$F623, 5, FALSE),)</f>
        <v>0</v>
      </c>
    </row>
    <row r="620" spans="1:14" ht="12.75" x14ac:dyDescent="0.2">
      <c r="A620" s="39" t="str">
        <f ca="1">IFERROR(__xludf.DUMMYFUNCTION("query('5 Wenlock'!A:G, ""select G,B,C,D,E,F where G contains '"" &amp; A610 &amp; ""'"", 0)"),"#N/A")</f>
        <v>#N/A</v>
      </c>
      <c r="B620" s="1"/>
      <c r="C620" s="1"/>
      <c r="D620" s="1"/>
      <c r="E620" s="1"/>
      <c r="F620" s="1"/>
      <c r="G620" s="1">
        <v>9</v>
      </c>
      <c r="I620" s="2">
        <f>IFERROR(VLOOKUP($H620, $B612:$F623, 2, FALSE),)</f>
        <v>0</v>
      </c>
      <c r="J620" s="25"/>
      <c r="K620" s="1">
        <f>IFERROR(VLOOKUP($H620, $B612:$F623, 3, FALSE),)</f>
        <v>0</v>
      </c>
      <c r="L620" s="1">
        <f>IFERROR(VLOOKUP($H620, $B612:$F623, 4, FALSE),)</f>
        <v>0</v>
      </c>
      <c r="M620" s="1">
        <f>IFERROR(VLOOKUP($H620, $B612:$F623, 5, FALSE),)</f>
        <v>0</v>
      </c>
    </row>
    <row r="621" spans="1:14" ht="12.75" x14ac:dyDescent="0.2">
      <c r="A621" s="33"/>
      <c r="B621" s="1"/>
      <c r="C621" s="1"/>
      <c r="D621" s="1"/>
      <c r="E621" s="1"/>
      <c r="F621" s="1"/>
      <c r="G621" s="1">
        <v>10</v>
      </c>
      <c r="I621" s="2">
        <f>IFERROR(VLOOKUP($H621, $B612:$F623, 2, FALSE),)</f>
        <v>0</v>
      </c>
      <c r="J621" s="25"/>
      <c r="K621" s="1">
        <f>IFERROR(VLOOKUP($H621, $B612:$F623, 3, FALSE),)</f>
        <v>0</v>
      </c>
      <c r="L621" s="1">
        <f>IFERROR(VLOOKUP($H621, $B612:$F623, 4, FALSE),)</f>
        <v>0</v>
      </c>
      <c r="M621" s="1">
        <f>IFERROR(VLOOKUP($H621, $B612:$F623, 5, FALSE),)</f>
        <v>0</v>
      </c>
    </row>
    <row r="622" spans="1:14" ht="12.75" x14ac:dyDescent="0.2">
      <c r="A622" s="39" t="str">
        <f ca="1">IFERROR(__xludf.DUMMYFUNCTION("query('6 Maldwyn'!A:G, ""select G,B,C,D,E,F where G contains '"" &amp; A610 &amp; ""'"", 0)"),"#N/A")</f>
        <v>#N/A</v>
      </c>
      <c r="B622" s="1"/>
      <c r="C622" s="1"/>
      <c r="D622" s="1"/>
      <c r="E622" s="1"/>
      <c r="F622" s="1"/>
      <c r="G622" s="1">
        <v>11</v>
      </c>
      <c r="I622" s="2">
        <f>IFERROR(VLOOKUP($H622, $B612:$F623, 2, FALSE),)</f>
        <v>0</v>
      </c>
      <c r="J622" s="25"/>
      <c r="K622" s="1">
        <f>IFERROR(VLOOKUP($H622, $B612:$F623, 3, FALSE),)</f>
        <v>0</v>
      </c>
      <c r="L622" s="1">
        <f>IFERROR(VLOOKUP($H622, $B612:$F623, 4, FALSE),)</f>
        <v>0</v>
      </c>
      <c r="M622" s="1">
        <f>IFERROR(VLOOKUP($H622, $B612:$F623, 5, FALSE),)</f>
        <v>0</v>
      </c>
    </row>
    <row r="623" spans="1:14" ht="12.75" x14ac:dyDescent="0.2">
      <c r="A623" s="33"/>
      <c r="B623" s="1"/>
      <c r="C623" s="1"/>
      <c r="D623" s="1"/>
      <c r="E623" s="1"/>
      <c r="F623" s="1"/>
      <c r="G623" s="1">
        <v>12</v>
      </c>
      <c r="I623" s="2">
        <f>IFERROR(VLOOKUP($H623, $B612:$F623, 2, FALSE),)</f>
        <v>0</v>
      </c>
      <c r="J623" s="25"/>
      <c r="K623" s="1">
        <f>IFERROR(VLOOKUP($H623, $B612:$F623, 3, FALSE),)</f>
        <v>0</v>
      </c>
      <c r="L623" s="1">
        <f>IFERROR(VLOOKUP($H623, $B612:$F623, 4, FALSE),)</f>
        <v>0</v>
      </c>
      <c r="M623" s="1">
        <f>IFERROR(VLOOKUP($H623, $B612:$F623, 5, FALSE),)</f>
        <v>0</v>
      </c>
    </row>
    <row r="624" spans="1:14" ht="12.75" x14ac:dyDescent="0.2">
      <c r="A624" s="33"/>
      <c r="I624" s="2"/>
      <c r="J624" s="25"/>
    </row>
    <row r="625" spans="1:14" ht="12.75" x14ac:dyDescent="0.2">
      <c r="A625" s="2" t="e">
        <f>Results!#REF!</f>
        <v>#REF!</v>
      </c>
      <c r="B625" s="2"/>
      <c r="C625" s="2"/>
      <c r="D625" s="2"/>
      <c r="E625" s="2"/>
      <c r="F625" s="2"/>
      <c r="G625" s="2" t="e">
        <f>A625</f>
        <v>#REF!</v>
      </c>
      <c r="H625" s="2" t="s">
        <v>233</v>
      </c>
      <c r="I625" s="2" t="s">
        <v>242</v>
      </c>
      <c r="J625" s="2" t="e">
        <f>#REF!</f>
        <v>#REF!</v>
      </c>
      <c r="K625" s="2"/>
      <c r="L625" s="2"/>
      <c r="M625" s="2" t="e">
        <f>G625</f>
        <v>#REF!</v>
      </c>
      <c r="N625" s="2"/>
    </row>
    <row r="626" spans="1:14" ht="17.25" x14ac:dyDescent="0.4">
      <c r="A626" s="38" t="str">
        <f ca="1">IFERROR(__xludf.DUMMYFUNCTION("query('1 Wrekin'!A:G, ""select G,B,C,D,E,F where G contains '"" &amp; A625 &amp; ""'"", 1)"),"")</f>
        <v/>
      </c>
      <c r="B626" s="2" t="str">
        <f ca="1">IFERROR(__xludf.DUMMYFUNCTION("""COMPUTED_VALUE"""),"Number")</f>
        <v>Number</v>
      </c>
      <c r="C626" s="2" t="str">
        <f ca="1">IFERROR(__xludf.DUMMYFUNCTION("""COMPUTED_VALUE"""),"Full Name")</f>
        <v>Full Name</v>
      </c>
      <c r="D626" s="2" t="str">
        <f ca="1">IFERROR(__xludf.DUMMYFUNCTION("""COMPUTED_VALUE"""),"Age Group")</f>
        <v>Age Group</v>
      </c>
      <c r="E626" s="2" t="str">
        <f ca="1">IFERROR(__xludf.DUMMYFUNCTION("""COMPUTED_VALUE"""),"Gender")</f>
        <v>Gender</v>
      </c>
      <c r="F626" s="2" t="str">
        <f ca="1">IFERROR(__xludf.DUMMYFUNCTION("""COMPUTED_VALUE"""),"Club")</f>
        <v>Club</v>
      </c>
      <c r="G626" s="2" t="s">
        <v>243</v>
      </c>
      <c r="H626" s="2" t="s">
        <v>41</v>
      </c>
      <c r="I626" s="2" t="s">
        <v>231</v>
      </c>
      <c r="J626" s="25" t="s">
        <v>244</v>
      </c>
      <c r="K626" s="2" t="s">
        <v>232</v>
      </c>
      <c r="L626" s="2" t="s">
        <v>44</v>
      </c>
      <c r="M626" s="2" t="s">
        <v>45</v>
      </c>
      <c r="N626" s="2" t="s">
        <v>234</v>
      </c>
    </row>
    <row r="627" spans="1:14" ht="12.75" x14ac:dyDescent="0.2">
      <c r="A627" s="33"/>
      <c r="B627" s="1"/>
      <c r="C627" s="1"/>
      <c r="D627" s="1"/>
      <c r="E627" s="1"/>
      <c r="F627" s="1"/>
      <c r="G627" s="1">
        <v>1</v>
      </c>
      <c r="I627" s="2">
        <f>IFERROR(VLOOKUP($H627, $B627:$F638, 2, FALSE),)</f>
        <v>0</v>
      </c>
      <c r="J627" s="25"/>
      <c r="K627" s="1">
        <f>IFERROR(VLOOKUP($H627, $B627:$F638, 3, FALSE),)</f>
        <v>0</v>
      </c>
      <c r="L627" s="1">
        <f>IFERROR(VLOOKUP($H627, $B627:$F638, 4, FALSE),)</f>
        <v>0</v>
      </c>
      <c r="M627" s="1">
        <f>IFERROR(VLOOKUP($H627, $B627:$F638, 5, FALSE),)</f>
        <v>0</v>
      </c>
    </row>
    <row r="628" spans="1:14" ht="12.75" x14ac:dyDescent="0.2">
      <c r="A628" s="33"/>
      <c r="B628" s="1"/>
      <c r="C628" s="1"/>
      <c r="D628" s="1"/>
      <c r="E628" s="1"/>
      <c r="F628" s="1"/>
      <c r="G628" s="1">
        <v>2</v>
      </c>
      <c r="I628" s="2">
        <f>IFERROR(VLOOKUP($H628, $B627:$F638, 2, FALSE),)</f>
        <v>0</v>
      </c>
      <c r="J628" s="25"/>
      <c r="K628" s="1">
        <f>IFERROR(VLOOKUP($H628, $B627:$F638, 3, FALSE),)</f>
        <v>0</v>
      </c>
      <c r="L628" s="1">
        <f>IFERROR(VLOOKUP($H628, $B627:$F638, 4, FALSE),)</f>
        <v>0</v>
      </c>
      <c r="M628" s="1">
        <f>IFERROR(VLOOKUP($H628, $B627:$F638, 5, FALSE),)</f>
        <v>0</v>
      </c>
    </row>
    <row r="629" spans="1:14" ht="12.75" x14ac:dyDescent="0.2">
      <c r="A629" s="39" t="str">
        <f ca="1">IFERROR(__xludf.DUMMYFUNCTION("query('2 Oswestry'!A:G, ""select G,B,C,D,E,F where G contains '"" &amp; A625 &amp; ""'"", 0)"),"#N/A")</f>
        <v>#N/A</v>
      </c>
      <c r="B629" s="1"/>
      <c r="C629" s="1"/>
      <c r="D629" s="1"/>
      <c r="E629" s="1"/>
      <c r="F629" s="1"/>
      <c r="G629" s="1">
        <v>3</v>
      </c>
      <c r="I629" s="2">
        <f>IFERROR(VLOOKUP($H629, $B627:$F638, 2, FALSE),)</f>
        <v>0</v>
      </c>
      <c r="J629" s="25"/>
      <c r="K629" s="1">
        <f>IFERROR(VLOOKUP($H629, $B627:$F638, 3, FALSE),)</f>
        <v>0</v>
      </c>
      <c r="L629" s="1">
        <f>IFERROR(VLOOKUP($H629, $B627:$F638, 4, FALSE),)</f>
        <v>0</v>
      </c>
      <c r="M629" s="1">
        <f>IFERROR(VLOOKUP($H629, $B627:$F638, 5, FALSE),)</f>
        <v>0</v>
      </c>
    </row>
    <row r="630" spans="1:14" ht="12.75" x14ac:dyDescent="0.2">
      <c r="A630" s="33"/>
      <c r="B630" s="1"/>
      <c r="C630" s="1"/>
      <c r="D630" s="1"/>
      <c r="E630" s="1"/>
      <c r="F630" s="1"/>
      <c r="G630" s="1">
        <v>4</v>
      </c>
      <c r="I630" s="2">
        <f>IFERROR(VLOOKUP($H630, $B627:$F638, 2, FALSE),)</f>
        <v>0</v>
      </c>
      <c r="J630" s="25"/>
      <c r="K630" s="1">
        <f>IFERROR(VLOOKUP($H630, $B627:$F638, 3, FALSE),)</f>
        <v>0</v>
      </c>
      <c r="L630" s="1">
        <f>IFERROR(VLOOKUP($H630, $B627:$F638, 4, FALSE),)</f>
        <v>0</v>
      </c>
      <c r="M630" s="1">
        <f>IFERROR(VLOOKUP($H630, $B627:$F638, 5, FALSE),)</f>
        <v>0</v>
      </c>
    </row>
    <row r="631" spans="1:14" ht="12.75" x14ac:dyDescent="0.2">
      <c r="A631" s="39" t="str">
        <f ca="1">IFERROR(__xludf.DUMMYFUNCTION("query('3 Shrewsbury'!A:G, ""select G,B,C,D,E,F where G contains '"" &amp; A625 &amp; ""'"", 0)"),"#N/A")</f>
        <v>#N/A</v>
      </c>
      <c r="B631" s="1"/>
      <c r="C631" s="1"/>
      <c r="D631" s="1"/>
      <c r="E631" s="1"/>
      <c r="F631" s="1"/>
      <c r="G631" s="1">
        <v>5</v>
      </c>
      <c r="I631" s="2">
        <f>IFERROR(VLOOKUP($H631, $B627:$F638, 2, FALSE),)</f>
        <v>0</v>
      </c>
      <c r="J631" s="25"/>
      <c r="K631" s="1">
        <f>IFERROR(VLOOKUP($H631, $B627:$F638, 3, FALSE),)</f>
        <v>0</v>
      </c>
      <c r="L631" s="1">
        <f>IFERROR(VLOOKUP($H631, $B627:$F638, 4, FALSE),)</f>
        <v>0</v>
      </c>
      <c r="M631" s="1">
        <f>IFERROR(VLOOKUP($H631, $B627:$F638, 5, FALSE),)</f>
        <v>0</v>
      </c>
    </row>
    <row r="632" spans="1:14" ht="12.75" x14ac:dyDescent="0.2">
      <c r="A632" s="33"/>
      <c r="B632" s="1"/>
      <c r="C632" s="1"/>
      <c r="D632" s="1"/>
      <c r="E632" s="1"/>
      <c r="F632" s="1"/>
      <c r="G632" s="1">
        <v>6</v>
      </c>
      <c r="I632" s="2">
        <f>IFERROR(VLOOKUP($H632, $B627:$F638, 2, FALSE),)</f>
        <v>0</v>
      </c>
      <c r="J632" s="25"/>
      <c r="K632" s="1">
        <f>IFERROR(VLOOKUP($H632, $B627:$F638, 3, FALSE),)</f>
        <v>0</v>
      </c>
      <c r="L632" s="1">
        <f>IFERROR(VLOOKUP($H632, $B627:$F638, 4, FALSE),)</f>
        <v>0</v>
      </c>
      <c r="M632" s="1">
        <f>IFERROR(VLOOKUP($H632, $B627:$F638, 5, FALSE),)</f>
        <v>0</v>
      </c>
    </row>
    <row r="633" spans="1:14" ht="12.75" x14ac:dyDescent="0.2">
      <c r="A633" s="39" t="str">
        <f ca="1">IFERROR(__xludf.DUMMYFUNCTION("query('4 Telford'!A:G, ""select G,B,C,D,E,F where G contains '"" &amp; A625 &amp; ""'"", 0)"),"#N/A")</f>
        <v>#N/A</v>
      </c>
      <c r="B633" s="1"/>
      <c r="C633" s="1"/>
      <c r="D633" s="1"/>
      <c r="E633" s="1"/>
      <c r="F633" s="1"/>
      <c r="G633" s="1">
        <v>7</v>
      </c>
      <c r="I633" s="2">
        <f>IFERROR(VLOOKUP($H633, $B627:$F638, 2, FALSE),)</f>
        <v>0</v>
      </c>
      <c r="J633" s="25"/>
      <c r="K633" s="1">
        <f>IFERROR(VLOOKUP($H633, $B627:$F638, 3, FALSE),)</f>
        <v>0</v>
      </c>
      <c r="L633" s="1">
        <f>IFERROR(VLOOKUP($H633, $B627:$F638, 4, FALSE),)</f>
        <v>0</v>
      </c>
      <c r="M633" s="1">
        <f>IFERROR(VLOOKUP($H633, $B627:$F638, 5, FALSE),)</f>
        <v>0</v>
      </c>
    </row>
    <row r="634" spans="1:14" ht="12.75" x14ac:dyDescent="0.2">
      <c r="A634" s="33"/>
      <c r="B634" s="1"/>
      <c r="C634" s="1"/>
      <c r="D634" s="1"/>
      <c r="E634" s="1"/>
      <c r="F634" s="1"/>
      <c r="G634" s="1">
        <v>8</v>
      </c>
      <c r="I634" s="2">
        <f>IFERROR(VLOOKUP($H634, $B627:$F638, 2, FALSE),)</f>
        <v>0</v>
      </c>
      <c r="J634" s="25"/>
      <c r="K634" s="1">
        <f>IFERROR(VLOOKUP($H634, $B627:$F638, 3, FALSE),)</f>
        <v>0</v>
      </c>
      <c r="L634" s="1">
        <f>IFERROR(VLOOKUP($H634, $B627:$F638, 4, FALSE),)</f>
        <v>0</v>
      </c>
      <c r="M634" s="1">
        <f>IFERROR(VLOOKUP($H634, $B627:$F638, 5, FALSE),)</f>
        <v>0</v>
      </c>
    </row>
    <row r="635" spans="1:14" ht="12.75" x14ac:dyDescent="0.2">
      <c r="A635" s="39" t="str">
        <f ca="1">IFERROR(__xludf.DUMMYFUNCTION("query('5 Wenlock'!A:G, ""select G,B,C,D,E,F where G contains '"" &amp; A625 &amp; ""'"", 0)"),"#N/A")</f>
        <v>#N/A</v>
      </c>
      <c r="B635" s="1"/>
      <c r="C635" s="1"/>
      <c r="D635" s="1"/>
      <c r="E635" s="1"/>
      <c r="F635" s="1"/>
      <c r="G635" s="1">
        <v>9</v>
      </c>
      <c r="I635" s="2">
        <f>IFERROR(VLOOKUP($H635, $B627:$F638, 2, FALSE),)</f>
        <v>0</v>
      </c>
      <c r="J635" s="25"/>
      <c r="K635" s="1">
        <f>IFERROR(VLOOKUP($H635, $B627:$F638, 3, FALSE),)</f>
        <v>0</v>
      </c>
      <c r="L635" s="1">
        <f>IFERROR(VLOOKUP($H635, $B627:$F638, 4, FALSE),)</f>
        <v>0</v>
      </c>
      <c r="M635" s="1">
        <f>IFERROR(VLOOKUP($H635, $B627:$F638, 5, FALSE),)</f>
        <v>0</v>
      </c>
    </row>
    <row r="636" spans="1:14" ht="12.75" x14ac:dyDescent="0.2">
      <c r="A636" s="33"/>
      <c r="B636" s="1"/>
      <c r="C636" s="1"/>
      <c r="D636" s="1"/>
      <c r="E636" s="1"/>
      <c r="F636" s="1"/>
      <c r="G636" s="1">
        <v>10</v>
      </c>
      <c r="I636" s="2">
        <f>IFERROR(VLOOKUP($H636, $B627:$F638, 2, FALSE),)</f>
        <v>0</v>
      </c>
      <c r="J636" s="25"/>
      <c r="K636" s="1">
        <f>IFERROR(VLOOKUP($H636, $B627:$F638, 3, FALSE),)</f>
        <v>0</v>
      </c>
      <c r="L636" s="1">
        <f>IFERROR(VLOOKUP($H636, $B627:$F638, 4, FALSE),)</f>
        <v>0</v>
      </c>
      <c r="M636" s="1">
        <f>IFERROR(VLOOKUP($H636, $B627:$F638, 5, FALSE),)</f>
        <v>0</v>
      </c>
    </row>
    <row r="637" spans="1:14" ht="12.75" x14ac:dyDescent="0.2">
      <c r="A637" s="39" t="str">
        <f ca="1">IFERROR(__xludf.DUMMYFUNCTION("query('6 Maldwyn'!A:G, ""select G,B,C,D,E,F where G contains '"" &amp; A625 &amp; ""'"", 0)"),"#N/A")</f>
        <v>#N/A</v>
      </c>
      <c r="B637" s="1"/>
      <c r="C637" s="1"/>
      <c r="D637" s="1"/>
      <c r="E637" s="1"/>
      <c r="F637" s="1"/>
      <c r="G637" s="1">
        <v>11</v>
      </c>
      <c r="I637" s="2">
        <f>IFERROR(VLOOKUP($H637, $B627:$F638, 2, FALSE),)</f>
        <v>0</v>
      </c>
      <c r="J637" s="25"/>
      <c r="K637" s="1">
        <f>IFERROR(VLOOKUP($H637, $B627:$F638, 3, FALSE),)</f>
        <v>0</v>
      </c>
      <c r="L637" s="1">
        <f>IFERROR(VLOOKUP($H637, $B627:$F638, 4, FALSE),)</f>
        <v>0</v>
      </c>
      <c r="M637" s="1">
        <f>IFERROR(VLOOKUP($H637, $B627:$F638, 5, FALSE),)</f>
        <v>0</v>
      </c>
    </row>
    <row r="638" spans="1:14" ht="12.75" x14ac:dyDescent="0.2">
      <c r="A638" s="33"/>
      <c r="B638" s="1"/>
      <c r="C638" s="1"/>
      <c r="D638" s="1"/>
      <c r="E638" s="1"/>
      <c r="F638" s="1"/>
      <c r="G638" s="1">
        <v>12</v>
      </c>
      <c r="I638" s="2">
        <f>IFERROR(VLOOKUP($H638, $B627:$F638, 2, FALSE),)</f>
        <v>0</v>
      </c>
      <c r="J638" s="25"/>
      <c r="K638" s="1">
        <f>IFERROR(VLOOKUP($H638, $B627:$F638, 3, FALSE),)</f>
        <v>0</v>
      </c>
      <c r="L638" s="1">
        <f>IFERROR(VLOOKUP($H638, $B627:$F638, 4, FALSE),)</f>
        <v>0</v>
      </c>
      <c r="M638" s="1">
        <f>IFERROR(VLOOKUP($H638, $B627:$F638, 5, FALSE),)</f>
        <v>0</v>
      </c>
    </row>
    <row r="639" spans="1:14" ht="12.75" x14ac:dyDescent="0.2">
      <c r="A639" s="32"/>
      <c r="B639" s="32"/>
      <c r="C639" s="32"/>
      <c r="D639" s="32"/>
      <c r="E639" s="32"/>
      <c r="F639" s="32"/>
      <c r="G639" s="32"/>
      <c r="H639" s="33"/>
      <c r="I639" s="34"/>
      <c r="J639" s="35"/>
      <c r="K639" s="33"/>
      <c r="L639" s="33"/>
      <c r="M639" s="33"/>
      <c r="N639" s="33"/>
    </row>
    <row r="640" spans="1:14" ht="12.75" x14ac:dyDescent="0.2">
      <c r="A640" s="2" t="e">
        <f>Results!#REF!</f>
        <v>#REF!</v>
      </c>
      <c r="B640" s="2"/>
      <c r="C640" s="2"/>
      <c r="D640" s="2"/>
      <c r="E640" s="2"/>
      <c r="F640" s="2"/>
      <c r="G640" s="2" t="e">
        <f>A640</f>
        <v>#REF!</v>
      </c>
      <c r="H640" s="2" t="s">
        <v>233</v>
      </c>
      <c r="I640" s="2" t="s">
        <v>242</v>
      </c>
      <c r="J640" s="2" t="e">
        <f>#REF!</f>
        <v>#REF!</v>
      </c>
      <c r="K640" s="2"/>
      <c r="L640" s="2"/>
      <c r="M640" s="2" t="e">
        <f>G640</f>
        <v>#REF!</v>
      </c>
      <c r="N640" s="2"/>
    </row>
    <row r="641" spans="1:14" ht="17.25" x14ac:dyDescent="0.4">
      <c r="A641" s="38" t="str">
        <f ca="1">IFERROR(__xludf.DUMMYFUNCTION("query('1 Wrekin'!A:G, ""select G,B,C,D,E,F where G contains '"" &amp; A640 &amp; ""'"", 1)"),"")</f>
        <v/>
      </c>
      <c r="B641" s="2" t="str">
        <f ca="1">IFERROR(__xludf.DUMMYFUNCTION("""COMPUTED_VALUE"""),"Number")</f>
        <v>Number</v>
      </c>
      <c r="C641" s="2" t="str">
        <f ca="1">IFERROR(__xludf.DUMMYFUNCTION("""COMPUTED_VALUE"""),"Full Name")</f>
        <v>Full Name</v>
      </c>
      <c r="D641" s="2" t="str">
        <f ca="1">IFERROR(__xludf.DUMMYFUNCTION("""COMPUTED_VALUE"""),"Age Group")</f>
        <v>Age Group</v>
      </c>
      <c r="E641" s="2" t="str">
        <f ca="1">IFERROR(__xludf.DUMMYFUNCTION("""COMPUTED_VALUE"""),"Gender")</f>
        <v>Gender</v>
      </c>
      <c r="F641" s="2" t="str">
        <f ca="1">IFERROR(__xludf.DUMMYFUNCTION("""COMPUTED_VALUE"""),"Club")</f>
        <v>Club</v>
      </c>
      <c r="G641" s="2" t="s">
        <v>243</v>
      </c>
      <c r="H641" s="2" t="s">
        <v>41</v>
      </c>
      <c r="I641" s="2" t="s">
        <v>231</v>
      </c>
      <c r="J641" s="25" t="s">
        <v>244</v>
      </c>
      <c r="K641" s="2" t="s">
        <v>232</v>
      </c>
      <c r="L641" s="2" t="s">
        <v>44</v>
      </c>
      <c r="M641" s="2" t="s">
        <v>45</v>
      </c>
      <c r="N641" s="2" t="s">
        <v>234</v>
      </c>
    </row>
    <row r="642" spans="1:14" ht="12.75" x14ac:dyDescent="0.2">
      <c r="A642" s="33"/>
      <c r="B642" s="1"/>
      <c r="C642" s="1"/>
      <c r="D642" s="1"/>
      <c r="E642" s="1"/>
      <c r="F642" s="1"/>
      <c r="G642" s="1">
        <v>1</v>
      </c>
      <c r="I642" s="2">
        <f>IFERROR(VLOOKUP($H642, $B642:$F653, 2, FALSE),)</f>
        <v>0</v>
      </c>
      <c r="J642" s="25"/>
      <c r="K642" s="1">
        <f>IFERROR(VLOOKUP($H642, $B642:$F653, 3, FALSE),)</f>
        <v>0</v>
      </c>
      <c r="L642" s="1">
        <f>IFERROR(VLOOKUP($H642, $B642:$F653, 4, FALSE),)</f>
        <v>0</v>
      </c>
      <c r="M642" s="1">
        <f>IFERROR(VLOOKUP($H642, $B642:$F653, 5, FALSE),)</f>
        <v>0</v>
      </c>
    </row>
    <row r="643" spans="1:14" ht="12.75" x14ac:dyDescent="0.2">
      <c r="A643" s="33"/>
      <c r="B643" s="1"/>
      <c r="C643" s="1"/>
      <c r="D643" s="1"/>
      <c r="E643" s="1"/>
      <c r="F643" s="1"/>
      <c r="G643" s="1">
        <v>2</v>
      </c>
      <c r="I643" s="2">
        <f>IFERROR(VLOOKUP($H643, $B642:$F653, 2, FALSE),)</f>
        <v>0</v>
      </c>
      <c r="J643" s="25"/>
      <c r="K643" s="1">
        <f>IFERROR(VLOOKUP($H643, $B642:$F653, 3, FALSE),)</f>
        <v>0</v>
      </c>
      <c r="L643" s="1">
        <f>IFERROR(VLOOKUP($H643, $B642:$F653, 4, FALSE),)</f>
        <v>0</v>
      </c>
      <c r="M643" s="1">
        <f>IFERROR(VLOOKUP($H643, $B642:$F653, 5, FALSE),)</f>
        <v>0</v>
      </c>
    </row>
    <row r="644" spans="1:14" ht="12.75" x14ac:dyDescent="0.2">
      <c r="A644" s="39" t="str">
        <f ca="1">IFERROR(__xludf.DUMMYFUNCTION("query('2 Oswestry'!A:G, ""select G,B,C,D,E,F where G contains '"" &amp; A640 &amp; ""'"", 0)"),"#N/A")</f>
        <v>#N/A</v>
      </c>
      <c r="B644" s="1"/>
      <c r="C644" s="1"/>
      <c r="D644" s="1"/>
      <c r="E644" s="1"/>
      <c r="F644" s="1"/>
      <c r="G644" s="1">
        <v>3</v>
      </c>
      <c r="I644" s="2">
        <f>IFERROR(VLOOKUP($H644, $B642:$F653, 2, FALSE),)</f>
        <v>0</v>
      </c>
      <c r="J644" s="25"/>
      <c r="K644" s="1">
        <f>IFERROR(VLOOKUP($H644, $B642:$F653, 3, FALSE),)</f>
        <v>0</v>
      </c>
      <c r="L644" s="1">
        <f>IFERROR(VLOOKUP($H644, $B642:$F653, 4, FALSE),)</f>
        <v>0</v>
      </c>
      <c r="M644" s="1">
        <f>IFERROR(VLOOKUP($H644, $B642:$F653, 5, FALSE),)</f>
        <v>0</v>
      </c>
    </row>
    <row r="645" spans="1:14" ht="12.75" x14ac:dyDescent="0.2">
      <c r="A645" s="33"/>
      <c r="B645" s="1"/>
      <c r="C645" s="1"/>
      <c r="D645" s="1"/>
      <c r="E645" s="1"/>
      <c r="F645" s="1"/>
      <c r="G645" s="1">
        <v>4</v>
      </c>
      <c r="I645" s="2">
        <f>IFERROR(VLOOKUP($H645, $B642:$F653, 2, FALSE),)</f>
        <v>0</v>
      </c>
      <c r="J645" s="25"/>
      <c r="K645" s="1">
        <f>IFERROR(VLOOKUP($H645, $B642:$F653, 3, FALSE),)</f>
        <v>0</v>
      </c>
      <c r="L645" s="1">
        <f>IFERROR(VLOOKUP($H645, $B642:$F653, 4, FALSE),)</f>
        <v>0</v>
      </c>
      <c r="M645" s="1">
        <f>IFERROR(VLOOKUP($H645, $B642:$F653, 5, FALSE),)</f>
        <v>0</v>
      </c>
    </row>
    <row r="646" spans="1:14" ht="12.75" x14ac:dyDescent="0.2">
      <c r="A646" s="39" t="str">
        <f ca="1">IFERROR(__xludf.DUMMYFUNCTION("query('3 Shrewsbury'!A:G, ""select G,B,C,D,E,F where G contains '"" &amp; A640 &amp; ""'"", 0)"),"#N/A")</f>
        <v>#N/A</v>
      </c>
      <c r="B646" s="1"/>
      <c r="C646" s="1"/>
      <c r="D646" s="1"/>
      <c r="E646" s="1"/>
      <c r="F646" s="1"/>
      <c r="G646" s="1">
        <v>5</v>
      </c>
      <c r="I646" s="2">
        <f>IFERROR(VLOOKUP($H646, $B642:$F653, 2, FALSE),)</f>
        <v>0</v>
      </c>
      <c r="J646" s="25"/>
      <c r="K646" s="1">
        <f>IFERROR(VLOOKUP($H646, $B642:$F653, 3, FALSE),)</f>
        <v>0</v>
      </c>
      <c r="L646" s="1">
        <f>IFERROR(VLOOKUP($H646, $B642:$F653, 4, FALSE),)</f>
        <v>0</v>
      </c>
      <c r="M646" s="1">
        <f>IFERROR(VLOOKUP($H646, $B642:$F653, 5, FALSE),)</f>
        <v>0</v>
      </c>
    </row>
    <row r="647" spans="1:14" ht="12.75" x14ac:dyDescent="0.2">
      <c r="A647" s="33"/>
      <c r="B647" s="1"/>
      <c r="C647" s="1"/>
      <c r="D647" s="1"/>
      <c r="E647" s="1"/>
      <c r="F647" s="1"/>
      <c r="G647" s="1">
        <v>6</v>
      </c>
      <c r="I647" s="2">
        <f>IFERROR(VLOOKUP($H647, $B642:$F653, 2, FALSE),)</f>
        <v>0</v>
      </c>
      <c r="J647" s="25"/>
      <c r="K647" s="1">
        <f>IFERROR(VLOOKUP($H647, $B642:$F653, 3, FALSE),)</f>
        <v>0</v>
      </c>
      <c r="L647" s="1">
        <f>IFERROR(VLOOKUP($H647, $B642:$F653, 4, FALSE),)</f>
        <v>0</v>
      </c>
      <c r="M647" s="1">
        <f>IFERROR(VLOOKUP($H647, $B642:$F653, 5, FALSE),)</f>
        <v>0</v>
      </c>
    </row>
    <row r="648" spans="1:14" ht="12.75" x14ac:dyDescent="0.2">
      <c r="A648" s="39" t="str">
        <f ca="1">IFERROR(__xludf.DUMMYFUNCTION("query('4 Telford'!A:G, ""select G,B,C,D,E,F where G contains '"" &amp; A640 &amp; ""'"", 0)"),"#N/A")</f>
        <v>#N/A</v>
      </c>
      <c r="B648" s="1"/>
      <c r="C648" s="1"/>
      <c r="D648" s="1"/>
      <c r="E648" s="1"/>
      <c r="F648" s="1"/>
      <c r="G648" s="1">
        <v>7</v>
      </c>
      <c r="I648" s="2">
        <f>IFERROR(VLOOKUP($H648, $B642:$F653, 2, FALSE),)</f>
        <v>0</v>
      </c>
      <c r="J648" s="25"/>
      <c r="K648" s="1">
        <f>IFERROR(VLOOKUP($H648, $B642:$F653, 3, FALSE),)</f>
        <v>0</v>
      </c>
      <c r="L648" s="1">
        <f>IFERROR(VLOOKUP($H648, $B642:$F653, 4, FALSE),)</f>
        <v>0</v>
      </c>
      <c r="M648" s="1">
        <f>IFERROR(VLOOKUP($H648, $B642:$F653, 5, FALSE),)</f>
        <v>0</v>
      </c>
    </row>
    <row r="649" spans="1:14" ht="12.75" x14ac:dyDescent="0.2">
      <c r="A649" s="33"/>
      <c r="B649" s="1"/>
      <c r="C649" s="1"/>
      <c r="D649" s="1"/>
      <c r="E649" s="1"/>
      <c r="F649" s="1"/>
      <c r="G649" s="1">
        <v>8</v>
      </c>
      <c r="I649" s="2">
        <f>IFERROR(VLOOKUP($H649, $B642:$F653, 2, FALSE),)</f>
        <v>0</v>
      </c>
      <c r="J649" s="25"/>
      <c r="K649" s="1">
        <f>IFERROR(VLOOKUP($H649, $B642:$F653, 3, FALSE),)</f>
        <v>0</v>
      </c>
      <c r="L649" s="1">
        <f>IFERROR(VLOOKUP($H649, $B642:$F653, 4, FALSE),)</f>
        <v>0</v>
      </c>
      <c r="M649" s="1">
        <f>IFERROR(VLOOKUP($H649, $B642:$F653, 5, FALSE),)</f>
        <v>0</v>
      </c>
    </row>
    <row r="650" spans="1:14" ht="12.75" x14ac:dyDescent="0.2">
      <c r="A650" s="39" t="str">
        <f ca="1">IFERROR(__xludf.DUMMYFUNCTION("query('5 Wenlock'!A:G, ""select G,B,C,D,E,F where G contains '"" &amp; A640 &amp; ""'"", 0)"),"#N/A")</f>
        <v>#N/A</v>
      </c>
      <c r="B650" s="1"/>
      <c r="C650" s="1"/>
      <c r="D650" s="1"/>
      <c r="E650" s="1"/>
      <c r="F650" s="1"/>
      <c r="G650" s="1">
        <v>9</v>
      </c>
      <c r="I650" s="2">
        <f>IFERROR(VLOOKUP($H650, $B642:$F653, 2, FALSE),)</f>
        <v>0</v>
      </c>
      <c r="J650" s="25"/>
      <c r="K650" s="1">
        <f>IFERROR(VLOOKUP($H650, $B642:$F653, 3, FALSE),)</f>
        <v>0</v>
      </c>
      <c r="L650" s="1">
        <f>IFERROR(VLOOKUP($H650, $B642:$F653, 4, FALSE),)</f>
        <v>0</v>
      </c>
      <c r="M650" s="1">
        <f>IFERROR(VLOOKUP($H650, $B642:$F653, 5, FALSE),)</f>
        <v>0</v>
      </c>
    </row>
    <row r="651" spans="1:14" ht="12.75" x14ac:dyDescent="0.2">
      <c r="A651" s="33"/>
      <c r="B651" s="1"/>
      <c r="C651" s="1"/>
      <c r="D651" s="1"/>
      <c r="E651" s="1"/>
      <c r="F651" s="1"/>
      <c r="G651" s="1">
        <v>10</v>
      </c>
      <c r="I651" s="2">
        <f>IFERROR(VLOOKUP($H651, $B642:$F653, 2, FALSE),)</f>
        <v>0</v>
      </c>
      <c r="J651" s="25"/>
      <c r="K651" s="1">
        <f>IFERROR(VLOOKUP($H651, $B642:$F653, 3, FALSE),)</f>
        <v>0</v>
      </c>
      <c r="L651" s="1">
        <f>IFERROR(VLOOKUP($H651, $B642:$F653, 4, FALSE),)</f>
        <v>0</v>
      </c>
      <c r="M651" s="1">
        <f>IFERROR(VLOOKUP($H651, $B642:$F653, 5, FALSE),)</f>
        <v>0</v>
      </c>
    </row>
    <row r="652" spans="1:14" ht="12.75" x14ac:dyDescent="0.2">
      <c r="A652" s="39" t="str">
        <f ca="1">IFERROR(__xludf.DUMMYFUNCTION("query('6 Maldwyn'!A:G, ""select G,B,C,D,E,F where G contains '"" &amp; A640 &amp; ""'"", 0)"),"#N/A")</f>
        <v>#N/A</v>
      </c>
      <c r="B652" s="1"/>
      <c r="C652" s="1"/>
      <c r="D652" s="1"/>
      <c r="E652" s="1"/>
      <c r="F652" s="1"/>
      <c r="G652" s="1">
        <v>11</v>
      </c>
      <c r="I652" s="2">
        <f>IFERROR(VLOOKUP($H652, $B642:$F653, 2, FALSE),)</f>
        <v>0</v>
      </c>
      <c r="J652" s="25"/>
      <c r="K652" s="1">
        <f>IFERROR(VLOOKUP($H652, $B642:$F653, 3, FALSE),)</f>
        <v>0</v>
      </c>
      <c r="L652" s="1">
        <f>IFERROR(VLOOKUP($H652, $B642:$F653, 4, FALSE),)</f>
        <v>0</v>
      </c>
      <c r="M652" s="1">
        <f>IFERROR(VLOOKUP($H652, $B642:$F653, 5, FALSE),)</f>
        <v>0</v>
      </c>
    </row>
    <row r="653" spans="1:14" ht="12.75" x14ac:dyDescent="0.2">
      <c r="A653" s="33"/>
      <c r="B653" s="1"/>
      <c r="C653" s="1"/>
      <c r="D653" s="1"/>
      <c r="E653" s="1"/>
      <c r="F653" s="1"/>
      <c r="G653" s="1">
        <v>12</v>
      </c>
      <c r="I653" s="2">
        <f>IFERROR(VLOOKUP($H653, $B642:$F653, 2, FALSE),)</f>
        <v>0</v>
      </c>
      <c r="J653" s="25"/>
      <c r="K653" s="1">
        <f>IFERROR(VLOOKUP($H653, $B642:$F653, 3, FALSE),)</f>
        <v>0</v>
      </c>
      <c r="L653" s="1">
        <f>IFERROR(VLOOKUP($H653, $B642:$F653, 4, FALSE),)</f>
        <v>0</v>
      </c>
      <c r="M653" s="1">
        <f>IFERROR(VLOOKUP($H653, $B642:$F653, 5, FALSE),)</f>
        <v>0</v>
      </c>
    </row>
    <row r="654" spans="1:14" ht="12.75" x14ac:dyDescent="0.2">
      <c r="A654" s="33"/>
      <c r="B654" s="32"/>
      <c r="C654" s="32"/>
      <c r="D654" s="32"/>
      <c r="E654" s="32"/>
      <c r="F654" s="32"/>
      <c r="G654" s="32"/>
      <c r="H654" s="33"/>
      <c r="I654" s="34"/>
      <c r="J654" s="35"/>
      <c r="K654" s="33"/>
      <c r="L654" s="33"/>
      <c r="M654" s="33"/>
      <c r="N654" s="33"/>
    </row>
    <row r="655" spans="1:14" ht="12.75" x14ac:dyDescent="0.2">
      <c r="A655" s="2" t="e">
        <f>Results!#REF!</f>
        <v>#REF!</v>
      </c>
      <c r="B655" s="2"/>
      <c r="C655" s="2"/>
      <c r="D655" s="2"/>
      <c r="E655" s="2"/>
      <c r="F655" s="2"/>
      <c r="G655" s="2" t="e">
        <f>A655</f>
        <v>#REF!</v>
      </c>
      <c r="H655" s="2" t="s">
        <v>233</v>
      </c>
      <c r="I655" s="2" t="s">
        <v>242</v>
      </c>
      <c r="J655" s="2" t="e">
        <f>#REF!</f>
        <v>#REF!</v>
      </c>
      <c r="K655" s="2"/>
      <c r="L655" s="2"/>
      <c r="M655" s="2" t="e">
        <f>G655</f>
        <v>#REF!</v>
      </c>
      <c r="N655" s="2"/>
    </row>
    <row r="656" spans="1:14" ht="17.25" x14ac:dyDescent="0.4">
      <c r="A656" s="38" t="str">
        <f ca="1">IFERROR(__xludf.DUMMYFUNCTION("query('1 Wrekin'!A:G, ""select G,B,C,D,E,F where G contains '"" &amp; A655 &amp; ""'"", 1)"),"")</f>
        <v/>
      </c>
      <c r="B656" s="2" t="str">
        <f ca="1">IFERROR(__xludf.DUMMYFUNCTION("""COMPUTED_VALUE"""),"Number")</f>
        <v>Number</v>
      </c>
      <c r="C656" s="2" t="str">
        <f ca="1">IFERROR(__xludf.DUMMYFUNCTION("""COMPUTED_VALUE"""),"Full Name")</f>
        <v>Full Name</v>
      </c>
      <c r="D656" s="2" t="str">
        <f ca="1">IFERROR(__xludf.DUMMYFUNCTION("""COMPUTED_VALUE"""),"Age Group")</f>
        <v>Age Group</v>
      </c>
      <c r="E656" s="2" t="str">
        <f ca="1">IFERROR(__xludf.DUMMYFUNCTION("""COMPUTED_VALUE"""),"Gender")</f>
        <v>Gender</v>
      </c>
      <c r="F656" s="2" t="str">
        <f ca="1">IFERROR(__xludf.DUMMYFUNCTION("""COMPUTED_VALUE"""),"Club")</f>
        <v>Club</v>
      </c>
      <c r="G656" s="2" t="s">
        <v>243</v>
      </c>
      <c r="H656" s="2" t="s">
        <v>41</v>
      </c>
      <c r="I656" s="2" t="s">
        <v>231</v>
      </c>
      <c r="J656" s="25" t="s">
        <v>244</v>
      </c>
      <c r="K656" s="2" t="s">
        <v>232</v>
      </c>
      <c r="L656" s="2" t="s">
        <v>44</v>
      </c>
      <c r="M656" s="2" t="s">
        <v>45</v>
      </c>
      <c r="N656" s="2" t="s">
        <v>234</v>
      </c>
    </row>
    <row r="657" spans="1:14" ht="12.75" x14ac:dyDescent="0.2">
      <c r="A657" s="33"/>
      <c r="B657" s="1"/>
      <c r="C657" s="1"/>
      <c r="D657" s="1"/>
      <c r="E657" s="1"/>
      <c r="F657" s="1"/>
      <c r="G657" s="1">
        <v>1</v>
      </c>
      <c r="I657" s="2">
        <f>IFERROR(VLOOKUP($H657, $B657:$F668, 2, FALSE),)</f>
        <v>0</v>
      </c>
      <c r="J657" s="25"/>
      <c r="K657" s="1">
        <f>IFERROR(VLOOKUP($H657, $B657:$F668, 3, FALSE),)</f>
        <v>0</v>
      </c>
      <c r="L657" s="1">
        <f>IFERROR(VLOOKUP($H657, $B657:$F668, 4, FALSE),)</f>
        <v>0</v>
      </c>
      <c r="M657" s="1">
        <f>IFERROR(VLOOKUP($H657, $B657:$F668, 5, FALSE),)</f>
        <v>0</v>
      </c>
    </row>
    <row r="658" spans="1:14" ht="12.75" x14ac:dyDescent="0.2">
      <c r="A658" s="33"/>
      <c r="B658" s="1"/>
      <c r="C658" s="1"/>
      <c r="D658" s="1"/>
      <c r="E658" s="1"/>
      <c r="F658" s="1"/>
      <c r="G658" s="1">
        <v>2</v>
      </c>
      <c r="I658" s="2">
        <f>IFERROR(VLOOKUP($H658, $B657:$F668, 2, FALSE),)</f>
        <v>0</v>
      </c>
      <c r="J658" s="25"/>
      <c r="K658" s="1">
        <f>IFERROR(VLOOKUP($H658, $B657:$F668, 3, FALSE),)</f>
        <v>0</v>
      </c>
      <c r="L658" s="1">
        <f>IFERROR(VLOOKUP($H658, $B657:$F668, 4, FALSE),)</f>
        <v>0</v>
      </c>
      <c r="M658" s="1">
        <f>IFERROR(VLOOKUP($H658, $B657:$F668, 5, FALSE),)</f>
        <v>0</v>
      </c>
    </row>
    <row r="659" spans="1:14" ht="12.75" x14ac:dyDescent="0.2">
      <c r="A659" s="39" t="str">
        <f ca="1">IFERROR(__xludf.DUMMYFUNCTION("query('2 Oswestry'!A:G, ""select G,B,C,D,E,F where G contains '"" &amp; A655 &amp; ""'"", 0)"),"#N/A")</f>
        <v>#N/A</v>
      </c>
      <c r="B659" s="1"/>
      <c r="C659" s="1"/>
      <c r="D659" s="1"/>
      <c r="E659" s="1"/>
      <c r="F659" s="1"/>
      <c r="G659" s="1">
        <v>3</v>
      </c>
      <c r="I659" s="2">
        <f>IFERROR(VLOOKUP($H659, $B657:$F668, 2, FALSE),)</f>
        <v>0</v>
      </c>
      <c r="J659" s="25"/>
      <c r="K659" s="1">
        <f>IFERROR(VLOOKUP($H659, $B657:$F668, 3, FALSE),)</f>
        <v>0</v>
      </c>
      <c r="L659" s="1">
        <f>IFERROR(VLOOKUP($H659, $B657:$F668, 4, FALSE),)</f>
        <v>0</v>
      </c>
      <c r="M659" s="1">
        <f>IFERROR(VLOOKUP($H659, $B657:$F668, 5, FALSE),)</f>
        <v>0</v>
      </c>
    </row>
    <row r="660" spans="1:14" ht="12.75" x14ac:dyDescent="0.2">
      <c r="A660" s="33"/>
      <c r="B660" s="1"/>
      <c r="C660" s="1"/>
      <c r="D660" s="1"/>
      <c r="E660" s="1"/>
      <c r="F660" s="1"/>
      <c r="G660" s="1">
        <v>4</v>
      </c>
      <c r="I660" s="2">
        <f>IFERROR(VLOOKUP($H660, $B657:$F668, 2, FALSE),)</f>
        <v>0</v>
      </c>
      <c r="J660" s="25"/>
      <c r="K660" s="1">
        <f>IFERROR(VLOOKUP($H660, $B657:$F668, 3, FALSE),)</f>
        <v>0</v>
      </c>
      <c r="L660" s="1">
        <f>IFERROR(VLOOKUP($H660, $B657:$F668, 4, FALSE),)</f>
        <v>0</v>
      </c>
      <c r="M660" s="1">
        <f>IFERROR(VLOOKUP($H660, $B657:$F668, 5, FALSE),)</f>
        <v>0</v>
      </c>
    </row>
    <row r="661" spans="1:14" ht="12.75" x14ac:dyDescent="0.2">
      <c r="A661" s="39" t="str">
        <f ca="1">IFERROR(__xludf.DUMMYFUNCTION("query('3 Shrewsbury'!A:G, ""select G,B,C,D,E,F where G contains '"" &amp; A655 &amp; ""'"", 0)"),"#N/A")</f>
        <v>#N/A</v>
      </c>
      <c r="B661" s="1"/>
      <c r="C661" s="1"/>
      <c r="D661" s="1"/>
      <c r="E661" s="1"/>
      <c r="F661" s="1"/>
      <c r="G661" s="1">
        <v>5</v>
      </c>
      <c r="I661" s="2">
        <f>IFERROR(VLOOKUP($H661, $B657:$F668, 2, FALSE),)</f>
        <v>0</v>
      </c>
      <c r="J661" s="25"/>
      <c r="K661" s="1">
        <f>IFERROR(VLOOKUP($H661, $B657:$F668, 3, FALSE),)</f>
        <v>0</v>
      </c>
      <c r="L661" s="1">
        <f>IFERROR(VLOOKUP($H661, $B657:$F668, 4, FALSE),)</f>
        <v>0</v>
      </c>
      <c r="M661" s="1">
        <f>IFERROR(VLOOKUP($H661, $B657:$F668, 5, FALSE),)</f>
        <v>0</v>
      </c>
    </row>
    <row r="662" spans="1:14" ht="12.75" x14ac:dyDescent="0.2">
      <c r="A662" s="33"/>
      <c r="B662" s="1"/>
      <c r="C662" s="1"/>
      <c r="D662" s="1"/>
      <c r="E662" s="1"/>
      <c r="F662" s="1"/>
      <c r="G662" s="1">
        <v>6</v>
      </c>
      <c r="I662" s="2">
        <f>IFERROR(VLOOKUP($H662, $B657:$F668, 2, FALSE),)</f>
        <v>0</v>
      </c>
      <c r="J662" s="25"/>
      <c r="K662" s="1">
        <f>IFERROR(VLOOKUP($H662, $B657:$F668, 3, FALSE),)</f>
        <v>0</v>
      </c>
      <c r="L662" s="1">
        <f>IFERROR(VLOOKUP($H662, $B657:$F668, 4, FALSE),)</f>
        <v>0</v>
      </c>
      <c r="M662" s="1">
        <f>IFERROR(VLOOKUP($H662, $B657:$F668, 5, FALSE),)</f>
        <v>0</v>
      </c>
    </row>
    <row r="663" spans="1:14" ht="12.75" x14ac:dyDescent="0.2">
      <c r="A663" s="39" t="str">
        <f ca="1">IFERROR(__xludf.DUMMYFUNCTION("query('4 Telford'!A:G, ""select G,B,C,D,E,F where G contains '"" &amp; A655 &amp; ""'"", 0)"),"#N/A")</f>
        <v>#N/A</v>
      </c>
      <c r="B663" s="1"/>
      <c r="C663" s="1"/>
      <c r="D663" s="1"/>
      <c r="E663" s="1"/>
      <c r="F663" s="1"/>
      <c r="G663" s="1">
        <v>7</v>
      </c>
      <c r="I663" s="2">
        <f>IFERROR(VLOOKUP($H663, $B657:$F668, 2, FALSE),)</f>
        <v>0</v>
      </c>
      <c r="J663" s="25"/>
      <c r="K663" s="1">
        <f>IFERROR(VLOOKUP($H663, $B657:$F668, 3, FALSE),)</f>
        <v>0</v>
      </c>
      <c r="L663" s="1">
        <f>IFERROR(VLOOKUP($H663, $B657:$F668, 4, FALSE),)</f>
        <v>0</v>
      </c>
      <c r="M663" s="1">
        <f>IFERROR(VLOOKUP($H663, $B657:$F668, 5, FALSE),)</f>
        <v>0</v>
      </c>
    </row>
    <row r="664" spans="1:14" ht="12.75" x14ac:dyDescent="0.2">
      <c r="A664" s="33"/>
      <c r="B664" s="1"/>
      <c r="C664" s="1"/>
      <c r="D664" s="1"/>
      <c r="E664" s="1"/>
      <c r="F664" s="1"/>
      <c r="G664" s="1">
        <v>8</v>
      </c>
      <c r="I664" s="2">
        <f>IFERROR(VLOOKUP($H664, $B657:$F668, 2, FALSE),)</f>
        <v>0</v>
      </c>
      <c r="J664" s="25"/>
      <c r="K664" s="1">
        <f>IFERROR(VLOOKUP($H664, $B657:$F668, 3, FALSE),)</f>
        <v>0</v>
      </c>
      <c r="L664" s="1">
        <f>IFERROR(VLOOKUP($H664, $B657:$F668, 4, FALSE),)</f>
        <v>0</v>
      </c>
      <c r="M664" s="1">
        <f>IFERROR(VLOOKUP($H664, $B657:$F668, 5, FALSE),)</f>
        <v>0</v>
      </c>
    </row>
    <row r="665" spans="1:14" ht="12.75" x14ac:dyDescent="0.2">
      <c r="A665" s="39" t="str">
        <f ca="1">IFERROR(__xludf.DUMMYFUNCTION("query('5 Wenlock'!A:G, ""select G,B,C,D,E,F where G contains '"" &amp; A655 &amp; ""'"", 0)"),"#N/A")</f>
        <v>#N/A</v>
      </c>
      <c r="B665" s="1"/>
      <c r="C665" s="1"/>
      <c r="D665" s="1"/>
      <c r="E665" s="1"/>
      <c r="F665" s="1"/>
      <c r="G665" s="1">
        <v>9</v>
      </c>
      <c r="I665" s="2">
        <f>IFERROR(VLOOKUP($H665, $B657:$F668, 2, FALSE),)</f>
        <v>0</v>
      </c>
      <c r="J665" s="25"/>
      <c r="K665" s="1">
        <f>IFERROR(VLOOKUP($H665, $B657:$F668, 3, FALSE),)</f>
        <v>0</v>
      </c>
      <c r="L665" s="1">
        <f>IFERROR(VLOOKUP($H665, $B657:$F668, 4, FALSE),)</f>
        <v>0</v>
      </c>
      <c r="M665" s="1">
        <f>IFERROR(VLOOKUP($H665, $B657:$F668, 5, FALSE),)</f>
        <v>0</v>
      </c>
    </row>
    <row r="666" spans="1:14" ht="12.75" x14ac:dyDescent="0.2">
      <c r="A666" s="33"/>
      <c r="B666" s="1"/>
      <c r="C666" s="1"/>
      <c r="D666" s="1"/>
      <c r="E666" s="1"/>
      <c r="F666" s="1"/>
      <c r="G666" s="1">
        <v>10</v>
      </c>
      <c r="I666" s="2">
        <f>IFERROR(VLOOKUP($H666, $B657:$F668, 2, FALSE),)</f>
        <v>0</v>
      </c>
      <c r="J666" s="25"/>
      <c r="K666" s="1">
        <f>IFERROR(VLOOKUP($H666, $B657:$F668, 3, FALSE),)</f>
        <v>0</v>
      </c>
      <c r="L666" s="1">
        <f>IFERROR(VLOOKUP($H666, $B657:$F668, 4, FALSE),)</f>
        <v>0</v>
      </c>
      <c r="M666" s="1">
        <f>IFERROR(VLOOKUP($H666, $B657:$F668, 5, FALSE),)</f>
        <v>0</v>
      </c>
    </row>
    <row r="667" spans="1:14" ht="12.75" x14ac:dyDescent="0.2">
      <c r="A667" s="39" t="str">
        <f ca="1">IFERROR(__xludf.DUMMYFUNCTION("query('6 Maldwyn'!A:G, ""select G,B,C,D,E,F where G contains '"" &amp; A655 &amp; ""'"", 0)"),"#N/A")</f>
        <v>#N/A</v>
      </c>
      <c r="B667" s="1"/>
      <c r="C667" s="1"/>
      <c r="D667" s="1"/>
      <c r="E667" s="1"/>
      <c r="F667" s="1"/>
      <c r="G667" s="1">
        <v>11</v>
      </c>
      <c r="I667" s="2">
        <f>IFERROR(VLOOKUP($H667, $B657:$F668, 2, FALSE),)</f>
        <v>0</v>
      </c>
      <c r="J667" s="25"/>
      <c r="K667" s="1">
        <f>IFERROR(VLOOKUP($H667, $B657:$F668, 3, FALSE),)</f>
        <v>0</v>
      </c>
      <c r="L667" s="1">
        <f>IFERROR(VLOOKUP($H667, $B657:$F668, 4, FALSE),)</f>
        <v>0</v>
      </c>
      <c r="M667" s="1">
        <f>IFERROR(VLOOKUP($H667, $B657:$F668, 5, FALSE),)</f>
        <v>0</v>
      </c>
    </row>
    <row r="668" spans="1:14" ht="12.75" x14ac:dyDescent="0.2">
      <c r="A668" s="33"/>
      <c r="B668" s="1"/>
      <c r="C668" s="1"/>
      <c r="D668" s="1"/>
      <c r="E668" s="1"/>
      <c r="F668" s="1"/>
      <c r="G668" s="1">
        <v>12</v>
      </c>
      <c r="I668" s="2">
        <f>IFERROR(VLOOKUP($H668, $B657:$F668, 2, FALSE),)</f>
        <v>0</v>
      </c>
      <c r="J668" s="25"/>
      <c r="K668" s="1">
        <f>IFERROR(VLOOKUP($H668, $B657:$F668, 3, FALSE),)</f>
        <v>0</v>
      </c>
      <c r="L668" s="1">
        <f>IFERROR(VLOOKUP($H668, $B657:$F668, 4, FALSE),)</f>
        <v>0</v>
      </c>
      <c r="M668" s="1">
        <f>IFERROR(VLOOKUP($H668, $B657:$F668, 5, FALSE),)</f>
        <v>0</v>
      </c>
    </row>
    <row r="669" spans="1:14" ht="12.75" x14ac:dyDescent="0.2">
      <c r="A669" s="33"/>
      <c r="B669" s="32"/>
      <c r="C669" s="32"/>
      <c r="D669" s="32"/>
      <c r="E669" s="32"/>
      <c r="F669" s="32"/>
      <c r="G669" s="32"/>
      <c r="H669" s="33"/>
      <c r="I669" s="34"/>
      <c r="J669" s="35"/>
      <c r="K669" s="33"/>
      <c r="L669" s="33"/>
      <c r="M669" s="33"/>
      <c r="N669" s="33"/>
    </row>
    <row r="670" spans="1:14" ht="12.75" x14ac:dyDescent="0.2">
      <c r="A670" s="2" t="e">
        <f>Results!#REF!</f>
        <v>#REF!</v>
      </c>
      <c r="B670" s="2"/>
      <c r="C670" s="2"/>
      <c r="D670" s="2"/>
      <c r="E670" s="2"/>
      <c r="F670" s="2"/>
      <c r="G670" s="2" t="e">
        <f>A670</f>
        <v>#REF!</v>
      </c>
      <c r="H670" s="2" t="s">
        <v>233</v>
      </c>
      <c r="I670" s="2" t="s">
        <v>242</v>
      </c>
      <c r="J670" s="2" t="e">
        <f>#REF!</f>
        <v>#REF!</v>
      </c>
      <c r="K670" s="2"/>
      <c r="L670" s="2"/>
      <c r="M670" s="2" t="e">
        <f>G670</f>
        <v>#REF!</v>
      </c>
      <c r="N670" s="2"/>
    </row>
    <row r="671" spans="1:14" ht="17.25" x14ac:dyDescent="0.4">
      <c r="A671" s="38" t="str">
        <f ca="1">IFERROR(__xludf.DUMMYFUNCTION("query('1 Wrekin'!A:G, ""select G,B,C,D,E,F where G contains '"" &amp; A670 &amp; ""'"", 1)"),"")</f>
        <v/>
      </c>
      <c r="B671" s="2" t="str">
        <f ca="1">IFERROR(__xludf.DUMMYFUNCTION("""COMPUTED_VALUE"""),"Number")</f>
        <v>Number</v>
      </c>
      <c r="C671" s="2" t="str">
        <f ca="1">IFERROR(__xludf.DUMMYFUNCTION("""COMPUTED_VALUE"""),"Full Name")</f>
        <v>Full Name</v>
      </c>
      <c r="D671" s="2" t="str">
        <f ca="1">IFERROR(__xludf.DUMMYFUNCTION("""COMPUTED_VALUE"""),"Age Group")</f>
        <v>Age Group</v>
      </c>
      <c r="E671" s="2" t="str">
        <f ca="1">IFERROR(__xludf.DUMMYFUNCTION("""COMPUTED_VALUE"""),"Gender")</f>
        <v>Gender</v>
      </c>
      <c r="F671" s="2" t="str">
        <f ca="1">IFERROR(__xludf.DUMMYFUNCTION("""COMPUTED_VALUE"""),"Club")</f>
        <v>Club</v>
      </c>
      <c r="G671" s="2" t="s">
        <v>243</v>
      </c>
      <c r="H671" s="2" t="s">
        <v>41</v>
      </c>
      <c r="I671" s="2" t="s">
        <v>231</v>
      </c>
      <c r="J671" s="25" t="s">
        <v>244</v>
      </c>
      <c r="K671" s="2" t="s">
        <v>232</v>
      </c>
      <c r="L671" s="2" t="s">
        <v>44</v>
      </c>
      <c r="M671" s="2" t="s">
        <v>45</v>
      </c>
      <c r="N671" s="2" t="s">
        <v>234</v>
      </c>
    </row>
    <row r="672" spans="1:14" ht="12.75" x14ac:dyDescent="0.2">
      <c r="A672" s="33"/>
      <c r="B672" s="1"/>
      <c r="C672" s="1"/>
      <c r="D672" s="1"/>
      <c r="E672" s="1"/>
      <c r="F672" s="1"/>
      <c r="G672" s="1">
        <v>1</v>
      </c>
      <c r="I672" s="2">
        <f>IFERROR(VLOOKUP($H672, $B672:$F683, 2, FALSE),)</f>
        <v>0</v>
      </c>
      <c r="J672" s="25"/>
      <c r="K672" s="1">
        <f>IFERROR(VLOOKUP($H672, $B672:$F683, 3, FALSE),)</f>
        <v>0</v>
      </c>
      <c r="L672" s="1">
        <f>IFERROR(VLOOKUP($H672, $B672:$F683, 4, FALSE),)</f>
        <v>0</v>
      </c>
      <c r="M672" s="1">
        <f>IFERROR(VLOOKUP($H672, $B672:$F683, 5, FALSE),)</f>
        <v>0</v>
      </c>
    </row>
    <row r="673" spans="1:14" ht="12.75" x14ac:dyDescent="0.2">
      <c r="A673" s="33"/>
      <c r="B673" s="1"/>
      <c r="C673" s="1"/>
      <c r="D673" s="1"/>
      <c r="E673" s="1"/>
      <c r="F673" s="1"/>
      <c r="G673" s="1">
        <v>2</v>
      </c>
      <c r="I673" s="2">
        <f>IFERROR(VLOOKUP($H673, $B672:$F683, 2, FALSE),)</f>
        <v>0</v>
      </c>
      <c r="J673" s="25"/>
      <c r="K673" s="1">
        <f>IFERROR(VLOOKUP($H673, $B672:$F683, 3, FALSE),)</f>
        <v>0</v>
      </c>
      <c r="L673" s="1">
        <f>IFERROR(VLOOKUP($H673, $B672:$F683, 4, FALSE),)</f>
        <v>0</v>
      </c>
      <c r="M673" s="1">
        <f>IFERROR(VLOOKUP($H673, $B672:$F683, 5, FALSE),)</f>
        <v>0</v>
      </c>
    </row>
    <row r="674" spans="1:14" ht="12.75" x14ac:dyDescent="0.2">
      <c r="A674" s="39" t="str">
        <f ca="1">IFERROR(__xludf.DUMMYFUNCTION("query('2 Oswestry'!A:G, ""select G,B,C,D,E,F where G contains '"" &amp; A670 &amp; ""'"", 0)"),"#N/A")</f>
        <v>#N/A</v>
      </c>
      <c r="B674" s="1"/>
      <c r="C674" s="1"/>
      <c r="D674" s="1"/>
      <c r="E674" s="1"/>
      <c r="F674" s="1"/>
      <c r="G674" s="1">
        <v>3</v>
      </c>
      <c r="I674" s="2">
        <f>IFERROR(VLOOKUP($H674, $B672:$F683, 2, FALSE),)</f>
        <v>0</v>
      </c>
      <c r="J674" s="25"/>
      <c r="K674" s="1">
        <f>IFERROR(VLOOKUP($H674, $B672:$F683, 3, FALSE),)</f>
        <v>0</v>
      </c>
      <c r="L674" s="1">
        <f>IFERROR(VLOOKUP($H674, $B672:$F683, 4, FALSE),)</f>
        <v>0</v>
      </c>
      <c r="M674" s="1">
        <f>IFERROR(VLOOKUP($H674, $B672:$F683, 5, FALSE),)</f>
        <v>0</v>
      </c>
    </row>
    <row r="675" spans="1:14" ht="12.75" x14ac:dyDescent="0.2">
      <c r="A675" s="33"/>
      <c r="B675" s="1"/>
      <c r="C675" s="1"/>
      <c r="D675" s="1"/>
      <c r="E675" s="1"/>
      <c r="F675" s="1"/>
      <c r="G675" s="1">
        <v>4</v>
      </c>
      <c r="I675" s="2">
        <f>IFERROR(VLOOKUP($H675, $B672:$F683, 2, FALSE),)</f>
        <v>0</v>
      </c>
      <c r="J675" s="25"/>
      <c r="K675" s="1">
        <f>IFERROR(VLOOKUP($H675, $B672:$F683, 3, FALSE),)</f>
        <v>0</v>
      </c>
      <c r="L675" s="1">
        <f>IFERROR(VLOOKUP($H675, $B672:$F683, 4, FALSE),)</f>
        <v>0</v>
      </c>
      <c r="M675" s="1">
        <f>IFERROR(VLOOKUP($H675, $B672:$F683, 5, FALSE),)</f>
        <v>0</v>
      </c>
    </row>
    <row r="676" spans="1:14" ht="12.75" x14ac:dyDescent="0.2">
      <c r="A676" s="39" t="str">
        <f ca="1">IFERROR(__xludf.DUMMYFUNCTION("query('3 Shrewsbury'!A:G, ""select G,B,C,D,E,F where G contains '"" &amp; A670 &amp; ""'"", 0)"),"#N/A")</f>
        <v>#N/A</v>
      </c>
      <c r="B676" s="1"/>
      <c r="C676" s="1"/>
      <c r="D676" s="1"/>
      <c r="E676" s="1"/>
      <c r="F676" s="1"/>
      <c r="G676" s="1">
        <v>5</v>
      </c>
      <c r="I676" s="2">
        <f>IFERROR(VLOOKUP($H676, $B672:$F683, 2, FALSE),)</f>
        <v>0</v>
      </c>
      <c r="J676" s="25"/>
      <c r="K676" s="1">
        <f>IFERROR(VLOOKUP($H676, $B672:$F683, 3, FALSE),)</f>
        <v>0</v>
      </c>
      <c r="L676" s="1">
        <f>IFERROR(VLOOKUP($H676, $B672:$F683, 4, FALSE),)</f>
        <v>0</v>
      </c>
      <c r="M676" s="1">
        <f>IFERROR(VLOOKUP($H676, $B672:$F683, 5, FALSE),)</f>
        <v>0</v>
      </c>
    </row>
    <row r="677" spans="1:14" ht="12.75" x14ac:dyDescent="0.2">
      <c r="A677" s="33"/>
      <c r="B677" s="1"/>
      <c r="C677" s="1"/>
      <c r="D677" s="1"/>
      <c r="E677" s="1"/>
      <c r="F677" s="1"/>
      <c r="G677" s="1">
        <v>6</v>
      </c>
      <c r="I677" s="2">
        <f>IFERROR(VLOOKUP($H677, $B672:$F683, 2, FALSE),)</f>
        <v>0</v>
      </c>
      <c r="J677" s="25"/>
      <c r="K677" s="1">
        <f>IFERROR(VLOOKUP($H677, $B672:$F683, 3, FALSE),)</f>
        <v>0</v>
      </c>
      <c r="L677" s="1">
        <f>IFERROR(VLOOKUP($H677, $B672:$F683, 4, FALSE),)</f>
        <v>0</v>
      </c>
      <c r="M677" s="1">
        <f>IFERROR(VLOOKUP($H677, $B672:$F683, 5, FALSE),)</f>
        <v>0</v>
      </c>
    </row>
    <row r="678" spans="1:14" ht="12.75" x14ac:dyDescent="0.2">
      <c r="A678" s="39" t="str">
        <f ca="1">IFERROR(__xludf.DUMMYFUNCTION("query('4 Telford'!A:G, ""select G,B,C,D,E,F where G contains '"" &amp; A670 &amp; ""'"", 0)"),"#N/A")</f>
        <v>#N/A</v>
      </c>
      <c r="B678" s="1"/>
      <c r="C678" s="1"/>
      <c r="D678" s="1"/>
      <c r="E678" s="1"/>
      <c r="F678" s="1"/>
      <c r="G678" s="1">
        <v>7</v>
      </c>
      <c r="I678" s="2">
        <f>IFERROR(VLOOKUP($H678, $B672:$F683, 2, FALSE),)</f>
        <v>0</v>
      </c>
      <c r="J678" s="25"/>
      <c r="K678" s="1">
        <f>IFERROR(VLOOKUP($H678, $B672:$F683, 3, FALSE),)</f>
        <v>0</v>
      </c>
      <c r="L678" s="1">
        <f>IFERROR(VLOOKUP($H678, $B672:$F683, 4, FALSE),)</f>
        <v>0</v>
      </c>
      <c r="M678" s="1">
        <f>IFERROR(VLOOKUP($H678, $B672:$F683, 5, FALSE),)</f>
        <v>0</v>
      </c>
    </row>
    <row r="679" spans="1:14" ht="12.75" x14ac:dyDescent="0.2">
      <c r="A679" s="33"/>
      <c r="B679" s="1"/>
      <c r="C679" s="1"/>
      <c r="D679" s="1"/>
      <c r="E679" s="1"/>
      <c r="F679" s="1"/>
      <c r="G679" s="1">
        <v>8</v>
      </c>
      <c r="I679" s="2">
        <f>IFERROR(VLOOKUP($H679, $B672:$F683, 2, FALSE),)</f>
        <v>0</v>
      </c>
      <c r="J679" s="25"/>
      <c r="K679" s="1">
        <f>IFERROR(VLOOKUP($H679, $B672:$F683, 3, FALSE),)</f>
        <v>0</v>
      </c>
      <c r="L679" s="1">
        <f>IFERROR(VLOOKUP($H679, $B672:$F683, 4, FALSE),)</f>
        <v>0</v>
      </c>
      <c r="M679" s="1">
        <f>IFERROR(VLOOKUP($H679, $B672:$F683, 5, FALSE),)</f>
        <v>0</v>
      </c>
    </row>
    <row r="680" spans="1:14" ht="12.75" x14ac:dyDescent="0.2">
      <c r="A680" s="39" t="str">
        <f ca="1">IFERROR(__xludf.DUMMYFUNCTION("query('5 Wenlock'!A:G, ""select G,B,C,D,E,F where G contains '"" &amp; A670 &amp; ""'"", 0)"),"#N/A")</f>
        <v>#N/A</v>
      </c>
      <c r="B680" s="1"/>
      <c r="C680" s="1"/>
      <c r="D680" s="1"/>
      <c r="E680" s="1"/>
      <c r="F680" s="1"/>
      <c r="G680" s="1">
        <v>9</v>
      </c>
      <c r="I680" s="2">
        <f>IFERROR(VLOOKUP($H680, $B672:$F683, 2, FALSE),)</f>
        <v>0</v>
      </c>
      <c r="J680" s="25"/>
      <c r="K680" s="1">
        <f>IFERROR(VLOOKUP($H680, $B672:$F683, 3, FALSE),)</f>
        <v>0</v>
      </c>
      <c r="L680" s="1">
        <f>IFERROR(VLOOKUP($H680, $B672:$F683, 4, FALSE),)</f>
        <v>0</v>
      </c>
      <c r="M680" s="1">
        <f>IFERROR(VLOOKUP($H680, $B672:$F683, 5, FALSE),)</f>
        <v>0</v>
      </c>
    </row>
    <row r="681" spans="1:14" ht="12.75" x14ac:dyDescent="0.2">
      <c r="A681" s="33"/>
      <c r="B681" s="1"/>
      <c r="C681" s="1"/>
      <c r="D681" s="1"/>
      <c r="E681" s="1"/>
      <c r="F681" s="1"/>
      <c r="G681" s="1">
        <v>10</v>
      </c>
      <c r="I681" s="2">
        <f>IFERROR(VLOOKUP($H681, $B672:$F683, 2, FALSE),)</f>
        <v>0</v>
      </c>
      <c r="J681" s="25"/>
      <c r="K681" s="1">
        <f>IFERROR(VLOOKUP($H681, $B672:$F683, 3, FALSE),)</f>
        <v>0</v>
      </c>
      <c r="L681" s="1">
        <f>IFERROR(VLOOKUP($H681, $B672:$F683, 4, FALSE),)</f>
        <v>0</v>
      </c>
      <c r="M681" s="1">
        <f>IFERROR(VLOOKUP($H681, $B672:$F683, 5, FALSE),)</f>
        <v>0</v>
      </c>
    </row>
    <row r="682" spans="1:14" ht="12.75" x14ac:dyDescent="0.2">
      <c r="A682" s="39" t="str">
        <f ca="1">IFERROR(__xludf.DUMMYFUNCTION("query('6 Maldwyn'!A:G, ""select G,B,C,D,E,F where G contains '"" &amp; A670 &amp; ""'"", 0)"),"#N/A")</f>
        <v>#N/A</v>
      </c>
      <c r="B682" s="1"/>
      <c r="C682" s="1"/>
      <c r="D682" s="1"/>
      <c r="E682" s="1"/>
      <c r="F682" s="1"/>
      <c r="G682" s="1">
        <v>11</v>
      </c>
      <c r="I682" s="2">
        <f>IFERROR(VLOOKUP($H682, $B672:$F683, 2, FALSE),)</f>
        <v>0</v>
      </c>
      <c r="J682" s="25"/>
      <c r="K682" s="1">
        <f>IFERROR(VLOOKUP($H682, $B672:$F683, 3, FALSE),)</f>
        <v>0</v>
      </c>
      <c r="L682" s="1">
        <f>IFERROR(VLOOKUP($H682, $B672:$F683, 4, FALSE),)</f>
        <v>0</v>
      </c>
      <c r="M682" s="1">
        <f>IFERROR(VLOOKUP($H682, $B672:$F683, 5, FALSE),)</f>
        <v>0</v>
      </c>
    </row>
    <row r="683" spans="1:14" ht="12.75" x14ac:dyDescent="0.2">
      <c r="A683" s="33"/>
      <c r="B683" s="1"/>
      <c r="C683" s="1"/>
      <c r="D683" s="1"/>
      <c r="E683" s="1"/>
      <c r="F683" s="1"/>
      <c r="G683" s="1">
        <v>12</v>
      </c>
      <c r="I683" s="2">
        <f>IFERROR(VLOOKUP($H683, $B672:$F683, 2, FALSE),)</f>
        <v>0</v>
      </c>
      <c r="J683" s="25"/>
      <c r="K683" s="1">
        <f>IFERROR(VLOOKUP($H683, $B672:$F683, 3, FALSE),)</f>
        <v>0</v>
      </c>
      <c r="L683" s="1">
        <f>IFERROR(VLOOKUP($H683, $B672:$F683, 4, FALSE),)</f>
        <v>0</v>
      </c>
      <c r="M683" s="1">
        <f>IFERROR(VLOOKUP($H683, $B672:$F683, 5, FALSE),)</f>
        <v>0</v>
      </c>
    </row>
    <row r="684" spans="1:14" ht="12.75" x14ac:dyDescent="0.2">
      <c r="A684" s="33"/>
      <c r="I684" s="2"/>
      <c r="J684" s="25"/>
    </row>
    <row r="685" spans="1:14" ht="12.75" x14ac:dyDescent="0.2">
      <c r="A685" s="2" t="e">
        <f>Results!#REF!</f>
        <v>#REF!</v>
      </c>
      <c r="B685" s="2"/>
      <c r="C685" s="2"/>
      <c r="D685" s="2"/>
      <c r="E685" s="2"/>
      <c r="F685" s="2"/>
      <c r="G685" s="2" t="e">
        <f>A685</f>
        <v>#REF!</v>
      </c>
      <c r="H685" s="2" t="s">
        <v>233</v>
      </c>
      <c r="I685" s="2" t="s">
        <v>242</v>
      </c>
      <c r="J685" s="2" t="e">
        <f>#REF!</f>
        <v>#REF!</v>
      </c>
      <c r="K685" s="2"/>
      <c r="L685" s="2"/>
      <c r="M685" s="2" t="e">
        <f>G685</f>
        <v>#REF!</v>
      </c>
      <c r="N685" s="2"/>
    </row>
    <row r="686" spans="1:14" ht="17.25" x14ac:dyDescent="0.4">
      <c r="A686" s="38" t="str">
        <f ca="1">IFERROR(__xludf.DUMMYFUNCTION("query('1 Wrekin'!A:G, ""select G,B,C,D,E,F where G contains '"" &amp; A685 &amp; ""'"", 1)"),"")</f>
        <v/>
      </c>
      <c r="B686" s="2" t="str">
        <f ca="1">IFERROR(__xludf.DUMMYFUNCTION("""COMPUTED_VALUE"""),"Number")</f>
        <v>Number</v>
      </c>
      <c r="C686" s="2" t="str">
        <f ca="1">IFERROR(__xludf.DUMMYFUNCTION("""COMPUTED_VALUE"""),"Full Name")</f>
        <v>Full Name</v>
      </c>
      <c r="D686" s="2" t="str">
        <f ca="1">IFERROR(__xludf.DUMMYFUNCTION("""COMPUTED_VALUE"""),"Age Group")</f>
        <v>Age Group</v>
      </c>
      <c r="E686" s="2" t="str">
        <f ca="1">IFERROR(__xludf.DUMMYFUNCTION("""COMPUTED_VALUE"""),"Gender")</f>
        <v>Gender</v>
      </c>
      <c r="F686" s="2" t="str">
        <f ca="1">IFERROR(__xludf.DUMMYFUNCTION("""COMPUTED_VALUE"""),"Club")</f>
        <v>Club</v>
      </c>
      <c r="G686" s="2" t="s">
        <v>243</v>
      </c>
      <c r="H686" s="2" t="s">
        <v>41</v>
      </c>
      <c r="I686" s="2" t="s">
        <v>231</v>
      </c>
      <c r="J686" s="25" t="s">
        <v>244</v>
      </c>
      <c r="K686" s="2" t="s">
        <v>232</v>
      </c>
      <c r="L686" s="2" t="s">
        <v>44</v>
      </c>
      <c r="M686" s="2" t="s">
        <v>45</v>
      </c>
      <c r="N686" s="2" t="s">
        <v>234</v>
      </c>
    </row>
    <row r="687" spans="1:14" ht="12.75" x14ac:dyDescent="0.2">
      <c r="A687" s="33"/>
      <c r="B687" s="1"/>
      <c r="C687" s="1"/>
      <c r="D687" s="1"/>
      <c r="E687" s="1"/>
      <c r="F687" s="1"/>
      <c r="G687" s="1">
        <v>1</v>
      </c>
      <c r="I687" s="2">
        <f>IFERROR(VLOOKUP($H687, $B687:$F698, 2, FALSE),)</f>
        <v>0</v>
      </c>
      <c r="J687" s="25"/>
      <c r="K687" s="1">
        <f>IFERROR(VLOOKUP($H687, $B687:$F698, 3, FALSE),)</f>
        <v>0</v>
      </c>
      <c r="L687" s="1">
        <f>IFERROR(VLOOKUP($H687, $B687:$F698, 4, FALSE),)</f>
        <v>0</v>
      </c>
      <c r="M687" s="1">
        <f>IFERROR(VLOOKUP($H687, $B687:$F698, 5, FALSE),)</f>
        <v>0</v>
      </c>
    </row>
    <row r="688" spans="1:14" ht="12.75" x14ac:dyDescent="0.2">
      <c r="A688" s="33"/>
      <c r="B688" s="1"/>
      <c r="C688" s="1"/>
      <c r="D688" s="1"/>
      <c r="E688" s="1"/>
      <c r="F688" s="1"/>
      <c r="G688" s="1">
        <v>2</v>
      </c>
      <c r="I688" s="2">
        <f>IFERROR(VLOOKUP($H688, $B687:$F698, 2, FALSE),)</f>
        <v>0</v>
      </c>
      <c r="J688" s="25"/>
      <c r="K688" s="1">
        <f>IFERROR(VLOOKUP($H688, $B687:$F698, 3, FALSE),)</f>
        <v>0</v>
      </c>
      <c r="L688" s="1">
        <f>IFERROR(VLOOKUP($H688, $B687:$F698, 4, FALSE),)</f>
        <v>0</v>
      </c>
      <c r="M688" s="1">
        <f>IFERROR(VLOOKUP($H688, $B687:$F698, 5, FALSE),)</f>
        <v>0</v>
      </c>
    </row>
    <row r="689" spans="1:14" ht="12.75" x14ac:dyDescent="0.2">
      <c r="A689" s="39" t="str">
        <f ca="1">IFERROR(__xludf.DUMMYFUNCTION("query('2 Oswestry'!A:G, ""select G,B,C,D,E,F where G contains '"" &amp; A685 &amp; ""'"", 0)"),"#N/A")</f>
        <v>#N/A</v>
      </c>
      <c r="B689" s="1"/>
      <c r="C689" s="1"/>
      <c r="D689" s="1"/>
      <c r="E689" s="1"/>
      <c r="F689" s="1"/>
      <c r="G689" s="1">
        <v>3</v>
      </c>
      <c r="I689" s="2">
        <f>IFERROR(VLOOKUP($H689, $B687:$F698, 2, FALSE),)</f>
        <v>0</v>
      </c>
      <c r="J689" s="25"/>
      <c r="K689" s="1">
        <f>IFERROR(VLOOKUP($H689, $B687:$F698, 3, FALSE),)</f>
        <v>0</v>
      </c>
      <c r="L689" s="1">
        <f>IFERROR(VLOOKUP($H689, $B687:$F698, 4, FALSE),)</f>
        <v>0</v>
      </c>
      <c r="M689" s="1">
        <f>IFERROR(VLOOKUP($H689, $B687:$F698, 5, FALSE),)</f>
        <v>0</v>
      </c>
    </row>
    <row r="690" spans="1:14" ht="12.75" x14ac:dyDescent="0.2">
      <c r="A690" s="33"/>
      <c r="B690" s="1"/>
      <c r="C690" s="1"/>
      <c r="D690" s="1"/>
      <c r="E690" s="1"/>
      <c r="F690" s="1"/>
      <c r="G690" s="1">
        <v>4</v>
      </c>
      <c r="I690" s="2">
        <f>IFERROR(VLOOKUP($H690, $B687:$F698, 2, FALSE),)</f>
        <v>0</v>
      </c>
      <c r="J690" s="25"/>
      <c r="K690" s="1">
        <f>IFERROR(VLOOKUP($H690, $B687:$F698, 3, FALSE),)</f>
        <v>0</v>
      </c>
      <c r="L690" s="1">
        <f>IFERROR(VLOOKUP($H690, $B687:$F698, 4, FALSE),)</f>
        <v>0</v>
      </c>
      <c r="M690" s="1">
        <f>IFERROR(VLOOKUP($H690, $B687:$F698, 5, FALSE),)</f>
        <v>0</v>
      </c>
    </row>
    <row r="691" spans="1:14" ht="12.75" x14ac:dyDescent="0.2">
      <c r="A691" s="39" t="str">
        <f ca="1">IFERROR(__xludf.DUMMYFUNCTION("query('3 Shrewsbury'!A:G, ""select G,B,C,D,E,F where G contains '"" &amp; A685 &amp; ""'"", 0)"),"#N/A")</f>
        <v>#N/A</v>
      </c>
      <c r="B691" s="1"/>
      <c r="C691" s="1"/>
      <c r="D691" s="1"/>
      <c r="E691" s="1"/>
      <c r="F691" s="1"/>
      <c r="G691" s="1">
        <v>5</v>
      </c>
      <c r="I691" s="2">
        <f>IFERROR(VLOOKUP($H691, $B687:$F698, 2, FALSE),)</f>
        <v>0</v>
      </c>
      <c r="J691" s="25"/>
      <c r="K691" s="1">
        <f>IFERROR(VLOOKUP($H691, $B687:$F698, 3, FALSE),)</f>
        <v>0</v>
      </c>
      <c r="L691" s="1">
        <f>IFERROR(VLOOKUP($H691, $B687:$F698, 4, FALSE),)</f>
        <v>0</v>
      </c>
      <c r="M691" s="1">
        <f>IFERROR(VLOOKUP($H691, $B687:$F698, 5, FALSE),)</f>
        <v>0</v>
      </c>
    </row>
    <row r="692" spans="1:14" ht="12.75" x14ac:dyDescent="0.2">
      <c r="A692" s="33"/>
      <c r="B692" s="1"/>
      <c r="C692" s="1"/>
      <c r="D692" s="1"/>
      <c r="E692" s="1"/>
      <c r="F692" s="1"/>
      <c r="G692" s="1">
        <v>6</v>
      </c>
      <c r="I692" s="2">
        <f>IFERROR(VLOOKUP($H692, $B687:$F698, 2, FALSE),)</f>
        <v>0</v>
      </c>
      <c r="J692" s="25"/>
      <c r="K692" s="1">
        <f>IFERROR(VLOOKUP($H692, $B687:$F698, 3, FALSE),)</f>
        <v>0</v>
      </c>
      <c r="L692" s="1">
        <f>IFERROR(VLOOKUP($H692, $B687:$F698, 4, FALSE),)</f>
        <v>0</v>
      </c>
      <c r="M692" s="1">
        <f>IFERROR(VLOOKUP($H692, $B687:$F698, 5, FALSE),)</f>
        <v>0</v>
      </c>
    </row>
    <row r="693" spans="1:14" ht="12.75" x14ac:dyDescent="0.2">
      <c r="A693" s="39" t="str">
        <f ca="1">IFERROR(__xludf.DUMMYFUNCTION("query('4 Telford'!A:G, ""select G,B,C,D,E,F where G contains '"" &amp; A685 &amp; ""'"", 0)"),"#N/A")</f>
        <v>#N/A</v>
      </c>
      <c r="B693" s="1"/>
      <c r="C693" s="1"/>
      <c r="D693" s="1"/>
      <c r="E693" s="1"/>
      <c r="F693" s="1"/>
      <c r="G693" s="1">
        <v>7</v>
      </c>
      <c r="I693" s="2">
        <f>IFERROR(VLOOKUP($H693, $B687:$F698, 2, FALSE),)</f>
        <v>0</v>
      </c>
      <c r="J693" s="25"/>
      <c r="K693" s="1">
        <f>IFERROR(VLOOKUP($H693, $B687:$F698, 3, FALSE),)</f>
        <v>0</v>
      </c>
      <c r="L693" s="1">
        <f>IFERROR(VLOOKUP($H693, $B687:$F698, 4, FALSE),)</f>
        <v>0</v>
      </c>
      <c r="M693" s="1">
        <f>IFERROR(VLOOKUP($H693, $B687:$F698, 5, FALSE),)</f>
        <v>0</v>
      </c>
    </row>
    <row r="694" spans="1:14" ht="12.75" x14ac:dyDescent="0.2">
      <c r="A694" s="33"/>
      <c r="B694" s="1"/>
      <c r="C694" s="1"/>
      <c r="D694" s="1"/>
      <c r="E694" s="1"/>
      <c r="F694" s="1"/>
      <c r="G694" s="1">
        <v>8</v>
      </c>
      <c r="I694" s="2">
        <f>IFERROR(VLOOKUP($H694, $B687:$F698, 2, FALSE),)</f>
        <v>0</v>
      </c>
      <c r="J694" s="25"/>
      <c r="K694" s="1">
        <f>IFERROR(VLOOKUP($H694, $B687:$F698, 3, FALSE),)</f>
        <v>0</v>
      </c>
      <c r="L694" s="1">
        <f>IFERROR(VLOOKUP($H694, $B687:$F698, 4, FALSE),)</f>
        <v>0</v>
      </c>
      <c r="M694" s="1">
        <f>IFERROR(VLOOKUP($H694, $B687:$F698, 5, FALSE),)</f>
        <v>0</v>
      </c>
    </row>
    <row r="695" spans="1:14" ht="12.75" x14ac:dyDescent="0.2">
      <c r="A695" s="39" t="str">
        <f ca="1">IFERROR(__xludf.DUMMYFUNCTION("query('5 Wenlock'!A:G, ""select G,B,C,D,E,F where G contains '"" &amp; A685 &amp; ""'"", 0)"),"#N/A")</f>
        <v>#N/A</v>
      </c>
      <c r="B695" s="1"/>
      <c r="C695" s="1"/>
      <c r="D695" s="1"/>
      <c r="E695" s="1"/>
      <c r="F695" s="1"/>
      <c r="G695" s="1">
        <v>9</v>
      </c>
      <c r="I695" s="2">
        <f>IFERROR(VLOOKUP($H695, $B687:$F698, 2, FALSE),)</f>
        <v>0</v>
      </c>
      <c r="J695" s="25"/>
      <c r="K695" s="1">
        <f>IFERROR(VLOOKUP($H695, $B687:$F698, 3, FALSE),)</f>
        <v>0</v>
      </c>
      <c r="L695" s="1">
        <f>IFERROR(VLOOKUP($H695, $B687:$F698, 4, FALSE),)</f>
        <v>0</v>
      </c>
      <c r="M695" s="1">
        <f>IFERROR(VLOOKUP($H695, $B687:$F698, 5, FALSE),)</f>
        <v>0</v>
      </c>
    </row>
    <row r="696" spans="1:14" ht="12.75" x14ac:dyDescent="0.2">
      <c r="A696" s="33"/>
      <c r="B696" s="1"/>
      <c r="C696" s="1"/>
      <c r="D696" s="1"/>
      <c r="E696" s="1"/>
      <c r="F696" s="1"/>
      <c r="G696" s="1">
        <v>10</v>
      </c>
      <c r="I696" s="2">
        <f>IFERROR(VLOOKUP($H696, $B687:$F698, 2, FALSE),)</f>
        <v>0</v>
      </c>
      <c r="J696" s="25"/>
      <c r="K696" s="1">
        <f>IFERROR(VLOOKUP($H696, $B687:$F698, 3, FALSE),)</f>
        <v>0</v>
      </c>
      <c r="L696" s="1">
        <f>IFERROR(VLOOKUP($H696, $B687:$F698, 4, FALSE),)</f>
        <v>0</v>
      </c>
      <c r="M696" s="1">
        <f>IFERROR(VLOOKUP($H696, $B687:$F698, 5, FALSE),)</f>
        <v>0</v>
      </c>
    </row>
    <row r="697" spans="1:14" ht="12.75" x14ac:dyDescent="0.2">
      <c r="A697" s="39" t="str">
        <f ca="1">IFERROR(__xludf.DUMMYFUNCTION("query('6 Maldwyn'!A:G, ""select G,B,C,D,E,F where G contains '"" &amp; A685 &amp; ""'"", 0)"),"#N/A")</f>
        <v>#N/A</v>
      </c>
      <c r="B697" s="1"/>
      <c r="C697" s="1"/>
      <c r="D697" s="1"/>
      <c r="E697" s="1"/>
      <c r="F697" s="1"/>
      <c r="G697" s="1">
        <v>11</v>
      </c>
      <c r="I697" s="2">
        <f>IFERROR(VLOOKUP($H697, $B687:$F698, 2, FALSE),)</f>
        <v>0</v>
      </c>
      <c r="J697" s="25"/>
      <c r="K697" s="1">
        <f>IFERROR(VLOOKUP($H697, $B687:$F698, 3, FALSE),)</f>
        <v>0</v>
      </c>
      <c r="L697" s="1">
        <f>IFERROR(VLOOKUP($H697, $B687:$F698, 4, FALSE),)</f>
        <v>0</v>
      </c>
      <c r="M697" s="1">
        <f>IFERROR(VLOOKUP($H697, $B687:$F698, 5, FALSE),)</f>
        <v>0</v>
      </c>
    </row>
    <row r="698" spans="1:14" ht="12.75" x14ac:dyDescent="0.2">
      <c r="A698" s="33"/>
      <c r="B698" s="1"/>
      <c r="C698" s="1"/>
      <c r="D698" s="1"/>
      <c r="E698" s="1"/>
      <c r="F698" s="1"/>
      <c r="G698" s="1">
        <v>12</v>
      </c>
      <c r="I698" s="2">
        <f>IFERROR(VLOOKUP($H698, $B687:$F698, 2, FALSE),)</f>
        <v>0</v>
      </c>
      <c r="J698" s="25"/>
      <c r="K698" s="1">
        <f>IFERROR(VLOOKUP($H698, $B687:$F698, 3, FALSE),)</f>
        <v>0</v>
      </c>
      <c r="L698" s="1">
        <f>IFERROR(VLOOKUP($H698, $B687:$F698, 4, FALSE),)</f>
        <v>0</v>
      </c>
      <c r="M698" s="1">
        <f>IFERROR(VLOOKUP($H698, $B687:$F698, 5, FALSE),)</f>
        <v>0</v>
      </c>
    </row>
    <row r="699" spans="1:14" ht="12.75" x14ac:dyDescent="0.2">
      <c r="A699" s="33"/>
      <c r="B699" s="32"/>
      <c r="C699" s="32"/>
      <c r="D699" s="32"/>
      <c r="E699" s="32"/>
      <c r="F699" s="32"/>
      <c r="G699" s="32"/>
      <c r="H699" s="33"/>
      <c r="I699" s="34"/>
      <c r="J699" s="35"/>
      <c r="K699" s="33"/>
      <c r="L699" s="33"/>
      <c r="M699" s="33"/>
      <c r="N699" s="33"/>
    </row>
    <row r="700" spans="1:14" ht="12.75" x14ac:dyDescent="0.2">
      <c r="A700" s="2" t="e">
        <f>Results!#REF!</f>
        <v>#REF!</v>
      </c>
      <c r="B700" s="2"/>
      <c r="C700" s="2"/>
      <c r="D700" s="2"/>
      <c r="E700" s="2"/>
      <c r="F700" s="2"/>
      <c r="G700" s="2" t="e">
        <f>A700</f>
        <v>#REF!</v>
      </c>
      <c r="H700" s="2" t="s">
        <v>233</v>
      </c>
      <c r="I700" s="2" t="s">
        <v>242</v>
      </c>
      <c r="J700" s="2" t="e">
        <f>#REF!</f>
        <v>#REF!</v>
      </c>
      <c r="K700" s="2"/>
      <c r="L700" s="2"/>
      <c r="M700" s="2" t="e">
        <f>G700</f>
        <v>#REF!</v>
      </c>
      <c r="N700" s="2"/>
    </row>
    <row r="701" spans="1:14" ht="17.25" x14ac:dyDescent="0.4">
      <c r="A701" s="38" t="str">
        <f ca="1">IFERROR(__xludf.DUMMYFUNCTION("query('1 Wrekin'!A:G, ""select G,B,C,D,E,F where G contains '"" &amp; A700 &amp; ""'"", 1)"),"")</f>
        <v/>
      </c>
      <c r="B701" s="2" t="str">
        <f ca="1">IFERROR(__xludf.DUMMYFUNCTION("""COMPUTED_VALUE"""),"Number")</f>
        <v>Number</v>
      </c>
      <c r="C701" s="2" t="str">
        <f ca="1">IFERROR(__xludf.DUMMYFUNCTION("""COMPUTED_VALUE"""),"Full Name")</f>
        <v>Full Name</v>
      </c>
      <c r="D701" s="2" t="str">
        <f ca="1">IFERROR(__xludf.DUMMYFUNCTION("""COMPUTED_VALUE"""),"Age Group")</f>
        <v>Age Group</v>
      </c>
      <c r="E701" s="2" t="str">
        <f ca="1">IFERROR(__xludf.DUMMYFUNCTION("""COMPUTED_VALUE"""),"Gender")</f>
        <v>Gender</v>
      </c>
      <c r="F701" s="2" t="str">
        <f ca="1">IFERROR(__xludf.DUMMYFUNCTION("""COMPUTED_VALUE"""),"Club")</f>
        <v>Club</v>
      </c>
      <c r="G701" s="2" t="s">
        <v>243</v>
      </c>
      <c r="H701" s="2" t="s">
        <v>41</v>
      </c>
      <c r="I701" s="2" t="s">
        <v>231</v>
      </c>
      <c r="J701" s="25" t="s">
        <v>244</v>
      </c>
      <c r="K701" s="2" t="s">
        <v>232</v>
      </c>
      <c r="L701" s="2" t="s">
        <v>44</v>
      </c>
      <c r="M701" s="2" t="s">
        <v>45</v>
      </c>
      <c r="N701" s="2" t="s">
        <v>234</v>
      </c>
    </row>
    <row r="702" spans="1:14" ht="12.75" x14ac:dyDescent="0.2">
      <c r="A702" s="33"/>
      <c r="B702" s="1"/>
      <c r="C702" s="1"/>
      <c r="D702" s="1"/>
      <c r="E702" s="1"/>
      <c r="F702" s="1"/>
      <c r="G702" s="1">
        <v>1</v>
      </c>
      <c r="I702" s="2">
        <f>IFERROR(VLOOKUP($H702, $B702:$F713, 2, FALSE),)</f>
        <v>0</v>
      </c>
      <c r="J702" s="25"/>
      <c r="K702" s="1">
        <f>IFERROR(VLOOKUP($H702, $B702:$F713, 3, FALSE),)</f>
        <v>0</v>
      </c>
      <c r="L702" s="1">
        <f>IFERROR(VLOOKUP($H702, $B702:$F713, 4, FALSE),)</f>
        <v>0</v>
      </c>
      <c r="M702" s="1">
        <f>IFERROR(VLOOKUP($H702, $B702:$F713, 5, FALSE),)</f>
        <v>0</v>
      </c>
    </row>
    <row r="703" spans="1:14" ht="12.75" x14ac:dyDescent="0.2">
      <c r="A703" s="33"/>
      <c r="B703" s="1"/>
      <c r="C703" s="1"/>
      <c r="D703" s="1"/>
      <c r="E703" s="1"/>
      <c r="F703" s="1"/>
      <c r="G703" s="1">
        <v>2</v>
      </c>
      <c r="I703" s="2">
        <f>IFERROR(VLOOKUP($H703, $B702:$F713, 2, FALSE),)</f>
        <v>0</v>
      </c>
      <c r="J703" s="25"/>
      <c r="K703" s="1">
        <f>IFERROR(VLOOKUP($H703, $B702:$F713, 3, FALSE),)</f>
        <v>0</v>
      </c>
      <c r="L703" s="1">
        <f>IFERROR(VLOOKUP($H703, $B702:$F713, 4, FALSE),)</f>
        <v>0</v>
      </c>
      <c r="M703" s="1">
        <f>IFERROR(VLOOKUP($H703, $B702:$F713, 5, FALSE),)</f>
        <v>0</v>
      </c>
    </row>
    <row r="704" spans="1:14" ht="12.75" x14ac:dyDescent="0.2">
      <c r="A704" s="39" t="str">
        <f ca="1">IFERROR(__xludf.DUMMYFUNCTION("query('2 Oswestry'!A:G, ""select G,B,C,D,E,F where G contains '"" &amp; A700 &amp; ""'"", 0)"),"#N/A")</f>
        <v>#N/A</v>
      </c>
      <c r="B704" s="1"/>
      <c r="C704" s="1"/>
      <c r="D704" s="1"/>
      <c r="E704" s="1"/>
      <c r="F704" s="1"/>
      <c r="G704" s="1">
        <v>3</v>
      </c>
      <c r="I704" s="2">
        <f>IFERROR(VLOOKUP($H704, $B702:$F713, 2, FALSE),)</f>
        <v>0</v>
      </c>
      <c r="J704" s="25"/>
      <c r="K704" s="1">
        <f>IFERROR(VLOOKUP($H704, $B702:$F713, 3, FALSE),)</f>
        <v>0</v>
      </c>
      <c r="L704" s="1">
        <f>IFERROR(VLOOKUP($H704, $B702:$F713, 4, FALSE),)</f>
        <v>0</v>
      </c>
      <c r="M704" s="1">
        <f>IFERROR(VLOOKUP($H704, $B702:$F713, 5, FALSE),)</f>
        <v>0</v>
      </c>
    </row>
    <row r="705" spans="1:14" ht="12.75" x14ac:dyDescent="0.2">
      <c r="A705" s="33"/>
      <c r="B705" s="1"/>
      <c r="C705" s="1"/>
      <c r="D705" s="1"/>
      <c r="E705" s="1"/>
      <c r="F705" s="1"/>
      <c r="G705" s="1">
        <v>4</v>
      </c>
      <c r="I705" s="2">
        <f>IFERROR(VLOOKUP($H705, $B702:$F713, 2, FALSE),)</f>
        <v>0</v>
      </c>
      <c r="J705" s="25"/>
      <c r="K705" s="1">
        <f>IFERROR(VLOOKUP($H705, $B702:$F713, 3, FALSE),)</f>
        <v>0</v>
      </c>
      <c r="L705" s="1">
        <f>IFERROR(VLOOKUP($H705, $B702:$F713, 4, FALSE),)</f>
        <v>0</v>
      </c>
      <c r="M705" s="1">
        <f>IFERROR(VLOOKUP($H705, $B702:$F713, 5, FALSE),)</f>
        <v>0</v>
      </c>
    </row>
    <row r="706" spans="1:14" ht="12.75" x14ac:dyDescent="0.2">
      <c r="A706" s="39" t="str">
        <f ca="1">IFERROR(__xludf.DUMMYFUNCTION("query('3 Shrewsbury'!A:G, ""select G,B,C,D,E,F where G contains '"" &amp; A700 &amp; ""'"", 0)"),"#N/A")</f>
        <v>#N/A</v>
      </c>
      <c r="B706" s="1"/>
      <c r="C706" s="1"/>
      <c r="D706" s="1"/>
      <c r="E706" s="1"/>
      <c r="F706" s="1"/>
      <c r="G706" s="1">
        <v>5</v>
      </c>
      <c r="I706" s="2">
        <f>IFERROR(VLOOKUP($H706, $B702:$F713, 2, FALSE),)</f>
        <v>0</v>
      </c>
      <c r="J706" s="25"/>
      <c r="K706" s="1">
        <f>IFERROR(VLOOKUP($H706, $B702:$F713, 3, FALSE),)</f>
        <v>0</v>
      </c>
      <c r="L706" s="1">
        <f>IFERROR(VLOOKUP($H706, $B702:$F713, 4, FALSE),)</f>
        <v>0</v>
      </c>
      <c r="M706" s="1">
        <f>IFERROR(VLOOKUP($H706, $B702:$F713, 5, FALSE),)</f>
        <v>0</v>
      </c>
    </row>
    <row r="707" spans="1:14" ht="12.75" x14ac:dyDescent="0.2">
      <c r="A707" s="33"/>
      <c r="B707" s="1"/>
      <c r="C707" s="1"/>
      <c r="D707" s="1"/>
      <c r="E707" s="1"/>
      <c r="F707" s="1"/>
      <c r="G707" s="1">
        <v>6</v>
      </c>
      <c r="I707" s="2">
        <f>IFERROR(VLOOKUP($H707, $B702:$F713, 2, FALSE),)</f>
        <v>0</v>
      </c>
      <c r="J707" s="25"/>
      <c r="K707" s="1">
        <f>IFERROR(VLOOKUP($H707, $B702:$F713, 3, FALSE),)</f>
        <v>0</v>
      </c>
      <c r="L707" s="1">
        <f>IFERROR(VLOOKUP($H707, $B702:$F713, 4, FALSE),)</f>
        <v>0</v>
      </c>
      <c r="M707" s="1">
        <f>IFERROR(VLOOKUP($H707, $B702:$F713, 5, FALSE),)</f>
        <v>0</v>
      </c>
    </row>
    <row r="708" spans="1:14" ht="12.75" x14ac:dyDescent="0.2">
      <c r="A708" s="39" t="str">
        <f ca="1">IFERROR(__xludf.DUMMYFUNCTION("query('4 Telford'!A:G, ""select G,B,C,D,E,F where G contains '"" &amp; A700 &amp; ""'"", 0)"),"#N/A")</f>
        <v>#N/A</v>
      </c>
      <c r="B708" s="1"/>
      <c r="C708" s="1"/>
      <c r="D708" s="1"/>
      <c r="E708" s="1"/>
      <c r="F708" s="1"/>
      <c r="G708" s="1">
        <v>7</v>
      </c>
      <c r="I708" s="2">
        <f>IFERROR(VLOOKUP($H708, $B702:$F713, 2, FALSE),)</f>
        <v>0</v>
      </c>
      <c r="J708" s="25"/>
      <c r="K708" s="1">
        <f>IFERROR(VLOOKUP($H708, $B702:$F713, 3, FALSE),)</f>
        <v>0</v>
      </c>
      <c r="L708" s="1">
        <f>IFERROR(VLOOKUP($H708, $B702:$F713, 4, FALSE),)</f>
        <v>0</v>
      </c>
      <c r="M708" s="1">
        <f>IFERROR(VLOOKUP($H708, $B702:$F713, 5, FALSE),)</f>
        <v>0</v>
      </c>
    </row>
    <row r="709" spans="1:14" ht="12.75" x14ac:dyDescent="0.2">
      <c r="A709" s="33"/>
      <c r="B709" s="1"/>
      <c r="C709" s="1"/>
      <c r="D709" s="1"/>
      <c r="E709" s="1"/>
      <c r="F709" s="1"/>
      <c r="G709" s="1">
        <v>8</v>
      </c>
      <c r="I709" s="2">
        <f>IFERROR(VLOOKUP($H709, $B702:$F713, 2, FALSE),)</f>
        <v>0</v>
      </c>
      <c r="J709" s="25"/>
      <c r="K709" s="1">
        <f>IFERROR(VLOOKUP($H709, $B702:$F713, 3, FALSE),)</f>
        <v>0</v>
      </c>
      <c r="L709" s="1">
        <f>IFERROR(VLOOKUP($H709, $B702:$F713, 4, FALSE),)</f>
        <v>0</v>
      </c>
      <c r="M709" s="1">
        <f>IFERROR(VLOOKUP($H709, $B702:$F713, 5, FALSE),)</f>
        <v>0</v>
      </c>
    </row>
    <row r="710" spans="1:14" ht="12.75" x14ac:dyDescent="0.2">
      <c r="A710" s="39" t="str">
        <f ca="1">IFERROR(__xludf.DUMMYFUNCTION("query('5 Wenlock'!A:G, ""select G,B,C,D,E,F where G contains '"" &amp; A700 &amp; ""'"", 0)"),"#N/A")</f>
        <v>#N/A</v>
      </c>
      <c r="B710" s="1"/>
      <c r="C710" s="1"/>
      <c r="D710" s="1"/>
      <c r="E710" s="1"/>
      <c r="F710" s="1"/>
      <c r="G710" s="1">
        <v>9</v>
      </c>
      <c r="I710" s="2">
        <f>IFERROR(VLOOKUP($H710, $B702:$F713, 2, FALSE),)</f>
        <v>0</v>
      </c>
      <c r="J710" s="25"/>
      <c r="K710" s="1">
        <f>IFERROR(VLOOKUP($H710, $B702:$F713, 3, FALSE),)</f>
        <v>0</v>
      </c>
      <c r="L710" s="1">
        <f>IFERROR(VLOOKUP($H710, $B702:$F713, 4, FALSE),)</f>
        <v>0</v>
      </c>
      <c r="M710" s="1">
        <f>IFERROR(VLOOKUP($H710, $B702:$F713, 5, FALSE),)</f>
        <v>0</v>
      </c>
    </row>
    <row r="711" spans="1:14" ht="12.75" x14ac:dyDescent="0.2">
      <c r="A711" s="33"/>
      <c r="B711" s="1"/>
      <c r="C711" s="1"/>
      <c r="D711" s="1"/>
      <c r="E711" s="1"/>
      <c r="F711" s="1"/>
      <c r="G711" s="1">
        <v>10</v>
      </c>
      <c r="I711" s="2">
        <f>IFERROR(VLOOKUP($H711, $B702:$F713, 2, FALSE),)</f>
        <v>0</v>
      </c>
      <c r="J711" s="25"/>
      <c r="K711" s="1">
        <f>IFERROR(VLOOKUP($H711, $B702:$F713, 3, FALSE),)</f>
        <v>0</v>
      </c>
      <c r="L711" s="1">
        <f>IFERROR(VLOOKUP($H711, $B702:$F713, 4, FALSE),)</f>
        <v>0</v>
      </c>
      <c r="M711" s="1">
        <f>IFERROR(VLOOKUP($H711, $B702:$F713, 5, FALSE),)</f>
        <v>0</v>
      </c>
    </row>
    <row r="712" spans="1:14" ht="12.75" x14ac:dyDescent="0.2">
      <c r="A712" s="39" t="str">
        <f ca="1">IFERROR(__xludf.DUMMYFUNCTION("query('6 Maldwyn'!A:G, ""select G,B,C,D,E,F where G contains '"" &amp; A700 &amp; ""'"", 0)"),"#N/A")</f>
        <v>#N/A</v>
      </c>
      <c r="B712" s="1"/>
      <c r="C712" s="1"/>
      <c r="D712" s="1"/>
      <c r="E712" s="1"/>
      <c r="F712" s="1"/>
      <c r="G712" s="1">
        <v>11</v>
      </c>
      <c r="I712" s="2">
        <f>IFERROR(VLOOKUP($H712, $B702:$F713, 2, FALSE),)</f>
        <v>0</v>
      </c>
      <c r="J712" s="25"/>
      <c r="K712" s="1">
        <f>IFERROR(VLOOKUP($H712, $B702:$F713, 3, FALSE),)</f>
        <v>0</v>
      </c>
      <c r="L712" s="1">
        <f>IFERROR(VLOOKUP($H712, $B702:$F713, 4, FALSE),)</f>
        <v>0</v>
      </c>
      <c r="M712" s="1">
        <f>IFERROR(VLOOKUP($H712, $B702:$F713, 5, FALSE),)</f>
        <v>0</v>
      </c>
    </row>
    <row r="713" spans="1:14" ht="12.75" x14ac:dyDescent="0.2">
      <c r="A713" s="33"/>
      <c r="B713" s="1"/>
      <c r="C713" s="1"/>
      <c r="D713" s="1"/>
      <c r="E713" s="1"/>
      <c r="F713" s="1"/>
      <c r="G713" s="1">
        <v>12</v>
      </c>
      <c r="I713" s="2">
        <f>IFERROR(VLOOKUP($H713, $B702:$F713, 2, FALSE),)</f>
        <v>0</v>
      </c>
      <c r="J713" s="25"/>
      <c r="K713" s="1">
        <f>IFERROR(VLOOKUP($H713, $B702:$F713, 3, FALSE),)</f>
        <v>0</v>
      </c>
      <c r="L713" s="1">
        <f>IFERROR(VLOOKUP($H713, $B702:$F713, 4, FALSE),)</f>
        <v>0</v>
      </c>
      <c r="M713" s="1">
        <f>IFERROR(VLOOKUP($H713, $B702:$F713, 5, FALSE),)</f>
        <v>0</v>
      </c>
    </row>
    <row r="714" spans="1:14" ht="12.75" x14ac:dyDescent="0.2">
      <c r="A714" s="33"/>
      <c r="B714" s="32"/>
      <c r="C714" s="32"/>
      <c r="D714" s="32"/>
      <c r="E714" s="32"/>
      <c r="F714" s="32"/>
      <c r="G714" s="32"/>
      <c r="H714" s="33"/>
      <c r="I714" s="34"/>
      <c r="J714" s="35"/>
      <c r="K714" s="33"/>
      <c r="L714" s="33"/>
      <c r="M714" s="33"/>
      <c r="N714" s="33"/>
    </row>
    <row r="715" spans="1:14" ht="12.75" x14ac:dyDescent="0.2">
      <c r="A715" s="2" t="e">
        <f>Results!#REF!</f>
        <v>#REF!</v>
      </c>
      <c r="B715" s="2"/>
      <c r="C715" s="2"/>
      <c r="D715" s="2"/>
      <c r="E715" s="2"/>
      <c r="F715" s="2"/>
      <c r="G715" s="2" t="e">
        <f>A715</f>
        <v>#REF!</v>
      </c>
      <c r="H715" s="2" t="s">
        <v>233</v>
      </c>
      <c r="I715" s="2" t="s">
        <v>242</v>
      </c>
      <c r="J715" s="2" t="e">
        <f>#REF!</f>
        <v>#REF!</v>
      </c>
      <c r="K715" s="2"/>
      <c r="L715" s="2"/>
      <c r="M715" s="2" t="e">
        <f>G715</f>
        <v>#REF!</v>
      </c>
      <c r="N715" s="2"/>
    </row>
    <row r="716" spans="1:14" ht="17.25" x14ac:dyDescent="0.4">
      <c r="A716" s="38" t="str">
        <f ca="1">IFERROR(__xludf.DUMMYFUNCTION("query('1 Wrekin'!A:G, ""select G,B,C,D,E,F where G contains '"" &amp; A715 &amp; ""'"", 1)"),"")</f>
        <v/>
      </c>
      <c r="B716" s="2" t="str">
        <f ca="1">IFERROR(__xludf.DUMMYFUNCTION("""COMPUTED_VALUE"""),"Number")</f>
        <v>Number</v>
      </c>
      <c r="C716" s="2" t="str">
        <f ca="1">IFERROR(__xludf.DUMMYFUNCTION("""COMPUTED_VALUE"""),"Full Name")</f>
        <v>Full Name</v>
      </c>
      <c r="D716" s="2" t="str">
        <f ca="1">IFERROR(__xludf.DUMMYFUNCTION("""COMPUTED_VALUE"""),"Age Group")</f>
        <v>Age Group</v>
      </c>
      <c r="E716" s="2" t="str">
        <f ca="1">IFERROR(__xludf.DUMMYFUNCTION("""COMPUTED_VALUE"""),"Gender")</f>
        <v>Gender</v>
      </c>
      <c r="F716" s="2" t="str">
        <f ca="1">IFERROR(__xludf.DUMMYFUNCTION("""COMPUTED_VALUE"""),"Club")</f>
        <v>Club</v>
      </c>
      <c r="G716" s="2" t="s">
        <v>243</v>
      </c>
      <c r="H716" s="2" t="s">
        <v>41</v>
      </c>
      <c r="I716" s="2" t="s">
        <v>231</v>
      </c>
      <c r="J716" s="25" t="s">
        <v>244</v>
      </c>
      <c r="K716" s="2" t="s">
        <v>232</v>
      </c>
      <c r="L716" s="2" t="s">
        <v>44</v>
      </c>
      <c r="M716" s="2" t="s">
        <v>45</v>
      </c>
      <c r="N716" s="2" t="s">
        <v>234</v>
      </c>
    </row>
    <row r="717" spans="1:14" ht="12.75" x14ac:dyDescent="0.2">
      <c r="A717" s="33"/>
      <c r="B717" s="1"/>
      <c r="C717" s="1"/>
      <c r="D717" s="1"/>
      <c r="E717" s="1"/>
      <c r="F717" s="1"/>
      <c r="G717" s="1">
        <v>1</v>
      </c>
      <c r="I717" s="2">
        <f>IFERROR(VLOOKUP($H717, $B717:$F728, 2, FALSE),)</f>
        <v>0</v>
      </c>
      <c r="J717" s="25"/>
      <c r="K717" s="1">
        <f>IFERROR(VLOOKUP($H717, $B717:$F728, 3, FALSE),)</f>
        <v>0</v>
      </c>
      <c r="L717" s="1">
        <f>IFERROR(VLOOKUP($H717, $B717:$F728, 4, FALSE),)</f>
        <v>0</v>
      </c>
      <c r="M717" s="1">
        <f>IFERROR(VLOOKUP($H717, $B717:$F728, 5, FALSE),)</f>
        <v>0</v>
      </c>
    </row>
    <row r="718" spans="1:14" ht="12.75" x14ac:dyDescent="0.2">
      <c r="A718" s="33"/>
      <c r="B718" s="1"/>
      <c r="C718" s="1"/>
      <c r="D718" s="1"/>
      <c r="E718" s="1"/>
      <c r="F718" s="1"/>
      <c r="G718" s="1">
        <v>2</v>
      </c>
      <c r="I718" s="2">
        <f>IFERROR(VLOOKUP($H718, $B717:$F728, 2, FALSE),)</f>
        <v>0</v>
      </c>
      <c r="J718" s="25"/>
      <c r="K718" s="1">
        <f>IFERROR(VLOOKUP($H718, $B717:$F728, 3, FALSE),)</f>
        <v>0</v>
      </c>
      <c r="L718" s="1">
        <f>IFERROR(VLOOKUP($H718, $B717:$F728, 4, FALSE),)</f>
        <v>0</v>
      </c>
      <c r="M718" s="1">
        <f>IFERROR(VLOOKUP($H718, $B717:$F728, 5, FALSE),)</f>
        <v>0</v>
      </c>
    </row>
    <row r="719" spans="1:14" ht="12.75" x14ac:dyDescent="0.2">
      <c r="A719" s="39" t="str">
        <f ca="1">IFERROR(__xludf.DUMMYFUNCTION("query('2 Oswestry'!A:G, ""select G,B,C,D,E,F where G contains '"" &amp; A715 &amp; ""'"", 0)"),"#N/A")</f>
        <v>#N/A</v>
      </c>
      <c r="B719" s="1"/>
      <c r="C719" s="1"/>
      <c r="D719" s="1"/>
      <c r="E719" s="1"/>
      <c r="F719" s="1"/>
      <c r="G719" s="1">
        <v>3</v>
      </c>
      <c r="I719" s="2">
        <f>IFERROR(VLOOKUP($H719, $B717:$F728, 2, FALSE),)</f>
        <v>0</v>
      </c>
      <c r="J719" s="25"/>
      <c r="K719" s="1">
        <f>IFERROR(VLOOKUP($H719, $B717:$F728, 3, FALSE),)</f>
        <v>0</v>
      </c>
      <c r="L719" s="1">
        <f>IFERROR(VLOOKUP($H719, $B717:$F728, 4, FALSE),)</f>
        <v>0</v>
      </c>
      <c r="M719" s="1">
        <f>IFERROR(VLOOKUP($H719, $B717:$F728, 5, FALSE),)</f>
        <v>0</v>
      </c>
    </row>
    <row r="720" spans="1:14" ht="12.75" x14ac:dyDescent="0.2">
      <c r="A720" s="33"/>
      <c r="B720" s="1"/>
      <c r="C720" s="1"/>
      <c r="D720" s="1"/>
      <c r="E720" s="1"/>
      <c r="F720" s="1"/>
      <c r="G720" s="1">
        <v>4</v>
      </c>
      <c r="I720" s="2">
        <f>IFERROR(VLOOKUP($H720, $B717:$F728, 2, FALSE),)</f>
        <v>0</v>
      </c>
      <c r="J720" s="25"/>
      <c r="K720" s="1">
        <f>IFERROR(VLOOKUP($H720, $B717:$F728, 3, FALSE),)</f>
        <v>0</v>
      </c>
      <c r="L720" s="1">
        <f>IFERROR(VLOOKUP($H720, $B717:$F728, 4, FALSE),)</f>
        <v>0</v>
      </c>
      <c r="M720" s="1">
        <f>IFERROR(VLOOKUP($H720, $B717:$F728, 5, FALSE),)</f>
        <v>0</v>
      </c>
    </row>
    <row r="721" spans="1:14" ht="12.75" x14ac:dyDescent="0.2">
      <c r="A721" s="39" t="str">
        <f ca="1">IFERROR(__xludf.DUMMYFUNCTION("query('3 Shrewsbury'!A:G, ""select G,B,C,D,E,F where G contains '"" &amp; A715 &amp; ""'"", 0)"),"#N/A")</f>
        <v>#N/A</v>
      </c>
      <c r="B721" s="1"/>
      <c r="C721" s="1"/>
      <c r="D721" s="1"/>
      <c r="E721" s="1"/>
      <c r="F721" s="1"/>
      <c r="G721" s="1">
        <v>5</v>
      </c>
      <c r="I721" s="2">
        <f>IFERROR(VLOOKUP($H721, $B717:$F728, 2, FALSE),)</f>
        <v>0</v>
      </c>
      <c r="J721" s="25"/>
      <c r="K721" s="1">
        <f>IFERROR(VLOOKUP($H721, $B717:$F728, 3, FALSE),)</f>
        <v>0</v>
      </c>
      <c r="L721" s="1">
        <f>IFERROR(VLOOKUP($H721, $B717:$F728, 4, FALSE),)</f>
        <v>0</v>
      </c>
      <c r="M721" s="1">
        <f>IFERROR(VLOOKUP($H721, $B717:$F728, 5, FALSE),)</f>
        <v>0</v>
      </c>
    </row>
    <row r="722" spans="1:14" ht="12.75" x14ac:dyDescent="0.2">
      <c r="A722" s="33"/>
      <c r="B722" s="1"/>
      <c r="C722" s="1"/>
      <c r="D722" s="1"/>
      <c r="E722" s="1"/>
      <c r="F722" s="1"/>
      <c r="G722" s="1">
        <v>6</v>
      </c>
      <c r="I722" s="2">
        <f>IFERROR(VLOOKUP($H722, $B717:$F728, 2, FALSE),)</f>
        <v>0</v>
      </c>
      <c r="J722" s="25"/>
      <c r="K722" s="1">
        <f>IFERROR(VLOOKUP($H722, $B717:$F728, 3, FALSE),)</f>
        <v>0</v>
      </c>
      <c r="L722" s="1">
        <f>IFERROR(VLOOKUP($H722, $B717:$F728, 4, FALSE),)</f>
        <v>0</v>
      </c>
      <c r="M722" s="1">
        <f>IFERROR(VLOOKUP($H722, $B717:$F728, 5, FALSE),)</f>
        <v>0</v>
      </c>
    </row>
    <row r="723" spans="1:14" ht="12.75" x14ac:dyDescent="0.2">
      <c r="A723" s="39" t="str">
        <f ca="1">IFERROR(__xludf.DUMMYFUNCTION("query('4 Telford'!A:G, ""select G,B,C,D,E,F where G contains '"" &amp; A715 &amp; ""'"", 0)"),"#N/A")</f>
        <v>#N/A</v>
      </c>
      <c r="B723" s="1"/>
      <c r="C723" s="1"/>
      <c r="D723" s="1"/>
      <c r="E723" s="1"/>
      <c r="F723" s="1"/>
      <c r="G723" s="1">
        <v>7</v>
      </c>
      <c r="I723" s="2">
        <f>IFERROR(VLOOKUP($H723, $B717:$F728, 2, FALSE),)</f>
        <v>0</v>
      </c>
      <c r="J723" s="25"/>
      <c r="K723" s="1">
        <f>IFERROR(VLOOKUP($H723, $B717:$F728, 3, FALSE),)</f>
        <v>0</v>
      </c>
      <c r="L723" s="1">
        <f>IFERROR(VLOOKUP($H723, $B717:$F728, 4, FALSE),)</f>
        <v>0</v>
      </c>
      <c r="M723" s="1">
        <f>IFERROR(VLOOKUP($H723, $B717:$F728, 5, FALSE),)</f>
        <v>0</v>
      </c>
    </row>
    <row r="724" spans="1:14" ht="12.75" x14ac:dyDescent="0.2">
      <c r="A724" s="33"/>
      <c r="B724" s="1"/>
      <c r="C724" s="1"/>
      <c r="D724" s="1"/>
      <c r="E724" s="1"/>
      <c r="F724" s="1"/>
      <c r="G724" s="1">
        <v>8</v>
      </c>
      <c r="I724" s="2">
        <f>IFERROR(VLOOKUP($H724, $B717:$F728, 2, FALSE),)</f>
        <v>0</v>
      </c>
      <c r="J724" s="25"/>
      <c r="K724" s="1">
        <f>IFERROR(VLOOKUP($H724, $B717:$F728, 3, FALSE),)</f>
        <v>0</v>
      </c>
      <c r="L724" s="1">
        <f>IFERROR(VLOOKUP($H724, $B717:$F728, 4, FALSE),)</f>
        <v>0</v>
      </c>
      <c r="M724" s="1">
        <f>IFERROR(VLOOKUP($H724, $B717:$F728, 5, FALSE),)</f>
        <v>0</v>
      </c>
    </row>
    <row r="725" spans="1:14" ht="12.75" x14ac:dyDescent="0.2">
      <c r="A725" s="39" t="str">
        <f ca="1">IFERROR(__xludf.DUMMYFUNCTION("query('5 Wenlock'!A:G, ""select G,B,C,D,E,F where G contains '"" &amp; A715 &amp; ""'"", 0)"),"#N/A")</f>
        <v>#N/A</v>
      </c>
      <c r="B725" s="1"/>
      <c r="C725" s="1"/>
      <c r="D725" s="1"/>
      <c r="E725" s="1"/>
      <c r="F725" s="1"/>
      <c r="G725" s="1">
        <v>9</v>
      </c>
      <c r="I725" s="2">
        <f>IFERROR(VLOOKUP($H725, $B717:$F728, 2, FALSE),)</f>
        <v>0</v>
      </c>
      <c r="J725" s="25"/>
      <c r="K725" s="1">
        <f>IFERROR(VLOOKUP($H725, $B717:$F728, 3, FALSE),)</f>
        <v>0</v>
      </c>
      <c r="L725" s="1">
        <f>IFERROR(VLOOKUP($H725, $B717:$F728, 4, FALSE),)</f>
        <v>0</v>
      </c>
      <c r="M725" s="1">
        <f>IFERROR(VLOOKUP($H725, $B717:$F728, 5, FALSE),)</f>
        <v>0</v>
      </c>
    </row>
    <row r="726" spans="1:14" ht="12.75" x14ac:dyDescent="0.2">
      <c r="A726" s="33"/>
      <c r="B726" s="1"/>
      <c r="C726" s="1"/>
      <c r="D726" s="1"/>
      <c r="E726" s="1"/>
      <c r="F726" s="1"/>
      <c r="G726" s="1">
        <v>10</v>
      </c>
      <c r="I726" s="2">
        <f>IFERROR(VLOOKUP($H726, $B717:$F728, 2, FALSE),)</f>
        <v>0</v>
      </c>
      <c r="J726" s="25"/>
      <c r="K726" s="1">
        <f>IFERROR(VLOOKUP($H726, $B717:$F728, 3, FALSE),)</f>
        <v>0</v>
      </c>
      <c r="L726" s="1">
        <f>IFERROR(VLOOKUP($H726, $B717:$F728, 4, FALSE),)</f>
        <v>0</v>
      </c>
      <c r="M726" s="1">
        <f>IFERROR(VLOOKUP($H726, $B717:$F728, 5, FALSE),)</f>
        <v>0</v>
      </c>
    </row>
    <row r="727" spans="1:14" ht="12.75" x14ac:dyDescent="0.2">
      <c r="A727" s="39" t="str">
        <f ca="1">IFERROR(__xludf.DUMMYFUNCTION("query('6 Maldwyn'!A:G, ""select G,B,C,D,E,F where G contains '"" &amp; A715 &amp; ""'"", 0)"),"#N/A")</f>
        <v>#N/A</v>
      </c>
      <c r="B727" s="1"/>
      <c r="C727" s="1"/>
      <c r="D727" s="1"/>
      <c r="E727" s="1"/>
      <c r="F727" s="1"/>
      <c r="G727" s="1">
        <v>11</v>
      </c>
      <c r="I727" s="2">
        <f>IFERROR(VLOOKUP($H727, $B717:$F728, 2, FALSE),)</f>
        <v>0</v>
      </c>
      <c r="J727" s="25"/>
      <c r="K727" s="1">
        <f>IFERROR(VLOOKUP($H727, $B717:$F728, 3, FALSE),)</f>
        <v>0</v>
      </c>
      <c r="L727" s="1">
        <f>IFERROR(VLOOKUP($H727, $B717:$F728, 4, FALSE),)</f>
        <v>0</v>
      </c>
      <c r="M727" s="1">
        <f>IFERROR(VLOOKUP($H727, $B717:$F728, 5, FALSE),)</f>
        <v>0</v>
      </c>
    </row>
    <row r="728" spans="1:14" ht="12.75" x14ac:dyDescent="0.2">
      <c r="A728" s="33"/>
      <c r="B728" s="1"/>
      <c r="C728" s="1"/>
      <c r="D728" s="1"/>
      <c r="E728" s="1"/>
      <c r="F728" s="1"/>
      <c r="G728" s="1">
        <v>12</v>
      </c>
      <c r="I728" s="2">
        <f>IFERROR(VLOOKUP($H728, $B717:$F728, 2, FALSE),)</f>
        <v>0</v>
      </c>
      <c r="J728" s="25"/>
      <c r="K728" s="1">
        <f>IFERROR(VLOOKUP($H728, $B717:$F728, 3, FALSE),)</f>
        <v>0</v>
      </c>
      <c r="L728" s="1">
        <f>IFERROR(VLOOKUP($H728, $B717:$F728, 4, FALSE),)</f>
        <v>0</v>
      </c>
      <c r="M728" s="1">
        <f>IFERROR(VLOOKUP($H728, $B717:$F728, 5, FALSE),)</f>
        <v>0</v>
      </c>
    </row>
    <row r="729" spans="1:14" ht="12.75" x14ac:dyDescent="0.2">
      <c r="A729" s="32"/>
      <c r="B729" s="32"/>
      <c r="C729" s="32"/>
      <c r="D729" s="32"/>
      <c r="E729" s="32"/>
      <c r="F729" s="32"/>
      <c r="G729" s="32"/>
      <c r="H729" s="33"/>
      <c r="I729" s="34"/>
      <c r="J729" s="35"/>
      <c r="K729" s="33"/>
      <c r="L729" s="33"/>
      <c r="M729" s="33"/>
      <c r="N729" s="33"/>
    </row>
    <row r="730" spans="1:14" ht="12.75" x14ac:dyDescent="0.2">
      <c r="A730" s="2" t="e">
        <f>Results!#REF!</f>
        <v>#REF!</v>
      </c>
      <c r="B730" s="2"/>
      <c r="C730" s="2"/>
      <c r="D730" s="2"/>
      <c r="E730" s="2"/>
      <c r="F730" s="2"/>
      <c r="G730" s="2" t="e">
        <f>A730</f>
        <v>#REF!</v>
      </c>
      <c r="H730" s="2" t="s">
        <v>233</v>
      </c>
      <c r="I730" s="2" t="s">
        <v>242</v>
      </c>
      <c r="J730" s="2" t="e">
        <f>#REF!</f>
        <v>#REF!</v>
      </c>
      <c r="K730" s="2"/>
      <c r="L730" s="2"/>
      <c r="M730" s="2" t="e">
        <f>G730</f>
        <v>#REF!</v>
      </c>
      <c r="N730" s="2"/>
    </row>
    <row r="731" spans="1:14" ht="17.25" x14ac:dyDescent="0.4">
      <c r="A731" s="38" t="str">
        <f ca="1">IFERROR(__xludf.DUMMYFUNCTION("query('1 Wrekin'!A:G, ""select G,B,C,D,E,F where G contains '"" &amp; A730 &amp; ""'"", 1)"),"")</f>
        <v/>
      </c>
      <c r="B731" s="2" t="str">
        <f ca="1">IFERROR(__xludf.DUMMYFUNCTION("""COMPUTED_VALUE"""),"Number")</f>
        <v>Number</v>
      </c>
      <c r="C731" s="2" t="str">
        <f ca="1">IFERROR(__xludf.DUMMYFUNCTION("""COMPUTED_VALUE"""),"Full Name")</f>
        <v>Full Name</v>
      </c>
      <c r="D731" s="2" t="str">
        <f ca="1">IFERROR(__xludf.DUMMYFUNCTION("""COMPUTED_VALUE"""),"Age Group")</f>
        <v>Age Group</v>
      </c>
      <c r="E731" s="2" t="str">
        <f ca="1">IFERROR(__xludf.DUMMYFUNCTION("""COMPUTED_VALUE"""),"Gender")</f>
        <v>Gender</v>
      </c>
      <c r="F731" s="2" t="str">
        <f ca="1">IFERROR(__xludf.DUMMYFUNCTION("""COMPUTED_VALUE"""),"Club")</f>
        <v>Club</v>
      </c>
      <c r="G731" s="2" t="s">
        <v>243</v>
      </c>
      <c r="H731" s="2" t="s">
        <v>41</v>
      </c>
      <c r="I731" s="2" t="s">
        <v>231</v>
      </c>
      <c r="J731" s="25" t="s">
        <v>244</v>
      </c>
      <c r="K731" s="2" t="s">
        <v>232</v>
      </c>
      <c r="L731" s="2" t="s">
        <v>44</v>
      </c>
      <c r="M731" s="2" t="s">
        <v>45</v>
      </c>
      <c r="N731" s="2" t="s">
        <v>234</v>
      </c>
    </row>
    <row r="732" spans="1:14" ht="12.75" x14ac:dyDescent="0.2">
      <c r="A732" s="33"/>
      <c r="B732" s="1"/>
      <c r="C732" s="1"/>
      <c r="D732" s="1"/>
      <c r="E732" s="1"/>
      <c r="F732" s="1"/>
      <c r="G732" s="1">
        <v>1</v>
      </c>
      <c r="I732" s="2">
        <f>IFERROR(VLOOKUP($H732, $B732:$F743, 2, FALSE),)</f>
        <v>0</v>
      </c>
      <c r="J732" s="25"/>
      <c r="K732" s="1">
        <f>IFERROR(VLOOKUP($H732, $B732:$F743, 3, FALSE),)</f>
        <v>0</v>
      </c>
      <c r="L732" s="1">
        <f>IFERROR(VLOOKUP($H732, $B732:$F743, 4, FALSE),)</f>
        <v>0</v>
      </c>
      <c r="M732" s="1">
        <f>IFERROR(VLOOKUP($H732, $B732:$F743, 5, FALSE),)</f>
        <v>0</v>
      </c>
    </row>
    <row r="733" spans="1:14" ht="12.75" x14ac:dyDescent="0.2">
      <c r="A733" s="33"/>
      <c r="B733" s="1"/>
      <c r="C733" s="1"/>
      <c r="D733" s="1"/>
      <c r="E733" s="1"/>
      <c r="F733" s="1"/>
      <c r="G733" s="1">
        <v>2</v>
      </c>
      <c r="I733" s="2">
        <f>IFERROR(VLOOKUP($H733, $B732:$F743, 2, FALSE),)</f>
        <v>0</v>
      </c>
      <c r="J733" s="25"/>
      <c r="K733" s="1">
        <f>IFERROR(VLOOKUP($H733, $B732:$F743, 3, FALSE),)</f>
        <v>0</v>
      </c>
      <c r="L733" s="1">
        <f>IFERROR(VLOOKUP($H733, $B732:$F743, 4, FALSE),)</f>
        <v>0</v>
      </c>
      <c r="M733" s="1">
        <f>IFERROR(VLOOKUP($H733, $B732:$F743, 5, FALSE),)</f>
        <v>0</v>
      </c>
    </row>
    <row r="734" spans="1:14" ht="12.75" x14ac:dyDescent="0.2">
      <c r="A734" s="39" t="str">
        <f ca="1">IFERROR(__xludf.DUMMYFUNCTION("query('2 Oswestry'!A:G, ""select G,B,C,D,E,F where G contains '"" &amp; A730 &amp; ""'"", 0)"),"#N/A")</f>
        <v>#N/A</v>
      </c>
      <c r="B734" s="1"/>
      <c r="C734" s="1"/>
      <c r="D734" s="1"/>
      <c r="E734" s="1"/>
      <c r="F734" s="1"/>
      <c r="G734" s="1">
        <v>3</v>
      </c>
      <c r="I734" s="2">
        <f>IFERROR(VLOOKUP($H734, $B732:$F743, 2, FALSE),)</f>
        <v>0</v>
      </c>
      <c r="J734" s="25"/>
      <c r="K734" s="1">
        <f>IFERROR(VLOOKUP($H734, $B732:$F743, 3, FALSE),)</f>
        <v>0</v>
      </c>
      <c r="L734" s="1">
        <f>IFERROR(VLOOKUP($H734, $B732:$F743, 4, FALSE),)</f>
        <v>0</v>
      </c>
      <c r="M734" s="1">
        <f>IFERROR(VLOOKUP($H734, $B732:$F743, 5, FALSE),)</f>
        <v>0</v>
      </c>
    </row>
    <row r="735" spans="1:14" ht="12.75" x14ac:dyDescent="0.2">
      <c r="A735" s="33"/>
      <c r="B735" s="1"/>
      <c r="C735" s="1"/>
      <c r="D735" s="1"/>
      <c r="E735" s="1"/>
      <c r="F735" s="1"/>
      <c r="G735" s="1">
        <v>4</v>
      </c>
      <c r="I735" s="2">
        <f>IFERROR(VLOOKUP($H735, $B732:$F743, 2, FALSE),)</f>
        <v>0</v>
      </c>
      <c r="J735" s="25"/>
      <c r="K735" s="1">
        <f>IFERROR(VLOOKUP($H735, $B732:$F743, 3, FALSE),)</f>
        <v>0</v>
      </c>
      <c r="L735" s="1">
        <f>IFERROR(VLOOKUP($H735, $B732:$F743, 4, FALSE),)</f>
        <v>0</v>
      </c>
      <c r="M735" s="1">
        <f>IFERROR(VLOOKUP($H735, $B732:$F743, 5, FALSE),)</f>
        <v>0</v>
      </c>
    </row>
    <row r="736" spans="1:14" ht="12.75" x14ac:dyDescent="0.2">
      <c r="A736" s="39" t="str">
        <f ca="1">IFERROR(__xludf.DUMMYFUNCTION("query('3 Shrewsbury'!A:G, ""select G,B,C,D,E,F where G contains '"" &amp; A730 &amp; ""'"", 0)"),"#N/A")</f>
        <v>#N/A</v>
      </c>
      <c r="B736" s="1"/>
      <c r="C736" s="1"/>
      <c r="D736" s="1"/>
      <c r="E736" s="1"/>
      <c r="F736" s="1"/>
      <c r="G736" s="1">
        <v>5</v>
      </c>
      <c r="I736" s="2">
        <f>IFERROR(VLOOKUP($H736, $B732:$F743, 2, FALSE),)</f>
        <v>0</v>
      </c>
      <c r="J736" s="25"/>
      <c r="K736" s="1">
        <f>IFERROR(VLOOKUP($H736, $B732:$F743, 3, FALSE),)</f>
        <v>0</v>
      </c>
      <c r="L736" s="1">
        <f>IFERROR(VLOOKUP($H736, $B732:$F743, 4, FALSE),)</f>
        <v>0</v>
      </c>
      <c r="M736" s="1">
        <f>IFERROR(VLOOKUP($H736, $B732:$F743, 5, FALSE),)</f>
        <v>0</v>
      </c>
    </row>
    <row r="737" spans="1:14" ht="12.75" x14ac:dyDescent="0.2">
      <c r="A737" s="33"/>
      <c r="B737" s="1"/>
      <c r="C737" s="1"/>
      <c r="D737" s="1"/>
      <c r="E737" s="1"/>
      <c r="F737" s="1"/>
      <c r="G737" s="1">
        <v>6</v>
      </c>
      <c r="I737" s="2">
        <f>IFERROR(VLOOKUP($H737, $B732:$F743, 2, FALSE),)</f>
        <v>0</v>
      </c>
      <c r="J737" s="25"/>
      <c r="K737" s="1">
        <f>IFERROR(VLOOKUP($H737, $B732:$F743, 3, FALSE),)</f>
        <v>0</v>
      </c>
      <c r="L737" s="1">
        <f>IFERROR(VLOOKUP($H737, $B732:$F743, 4, FALSE),)</f>
        <v>0</v>
      </c>
      <c r="M737" s="1">
        <f>IFERROR(VLOOKUP($H737, $B732:$F743, 5, FALSE),)</f>
        <v>0</v>
      </c>
    </row>
    <row r="738" spans="1:14" ht="12.75" x14ac:dyDescent="0.2">
      <c r="A738" s="39" t="str">
        <f ca="1">IFERROR(__xludf.DUMMYFUNCTION("query('4 Telford'!A:G, ""select G,B,C,D,E,F where G contains '"" &amp; A730 &amp; ""'"", 0)"),"#N/A")</f>
        <v>#N/A</v>
      </c>
      <c r="B738" s="1"/>
      <c r="C738" s="1"/>
      <c r="D738" s="1"/>
      <c r="E738" s="1"/>
      <c r="F738" s="1"/>
      <c r="G738" s="1">
        <v>7</v>
      </c>
      <c r="I738" s="2">
        <f>IFERROR(VLOOKUP($H738, $B732:$F743, 2, FALSE),)</f>
        <v>0</v>
      </c>
      <c r="J738" s="25"/>
      <c r="K738" s="1">
        <f>IFERROR(VLOOKUP($H738, $B732:$F743, 3, FALSE),)</f>
        <v>0</v>
      </c>
      <c r="L738" s="1">
        <f>IFERROR(VLOOKUP($H738, $B732:$F743, 4, FALSE),)</f>
        <v>0</v>
      </c>
      <c r="M738" s="1">
        <f>IFERROR(VLOOKUP($H738, $B732:$F743, 5, FALSE),)</f>
        <v>0</v>
      </c>
    </row>
    <row r="739" spans="1:14" ht="12.75" x14ac:dyDescent="0.2">
      <c r="A739" s="33"/>
      <c r="B739" s="1"/>
      <c r="C739" s="1"/>
      <c r="D739" s="1"/>
      <c r="E739" s="1"/>
      <c r="F739" s="1"/>
      <c r="G739" s="1">
        <v>8</v>
      </c>
      <c r="I739" s="2">
        <f>IFERROR(VLOOKUP($H739, $B732:$F743, 2, FALSE),)</f>
        <v>0</v>
      </c>
      <c r="J739" s="25"/>
      <c r="K739" s="1">
        <f>IFERROR(VLOOKUP($H739, $B732:$F743, 3, FALSE),)</f>
        <v>0</v>
      </c>
      <c r="L739" s="1">
        <f>IFERROR(VLOOKUP($H739, $B732:$F743, 4, FALSE),)</f>
        <v>0</v>
      </c>
      <c r="M739" s="1">
        <f>IFERROR(VLOOKUP($H739, $B732:$F743, 5, FALSE),)</f>
        <v>0</v>
      </c>
    </row>
    <row r="740" spans="1:14" ht="12.75" x14ac:dyDescent="0.2">
      <c r="A740" s="39" t="str">
        <f ca="1">IFERROR(__xludf.DUMMYFUNCTION("query('5 Wenlock'!A:G, ""select G,B,C,D,E,F where G contains '"" &amp; A730 &amp; ""'"", 0)"),"#N/A")</f>
        <v>#N/A</v>
      </c>
      <c r="B740" s="1"/>
      <c r="C740" s="1"/>
      <c r="D740" s="1"/>
      <c r="E740" s="1"/>
      <c r="F740" s="1"/>
      <c r="G740" s="1">
        <v>9</v>
      </c>
      <c r="I740" s="2">
        <f>IFERROR(VLOOKUP($H740, $B732:$F743, 2, FALSE),)</f>
        <v>0</v>
      </c>
      <c r="J740" s="25"/>
      <c r="K740" s="1">
        <f>IFERROR(VLOOKUP($H740, $B732:$F743, 3, FALSE),)</f>
        <v>0</v>
      </c>
      <c r="L740" s="1">
        <f>IFERROR(VLOOKUP($H740, $B732:$F743, 4, FALSE),)</f>
        <v>0</v>
      </c>
      <c r="M740" s="1">
        <f>IFERROR(VLOOKUP($H740, $B732:$F743, 5, FALSE),)</f>
        <v>0</v>
      </c>
    </row>
    <row r="741" spans="1:14" ht="12.75" x14ac:dyDescent="0.2">
      <c r="A741" s="33"/>
      <c r="B741" s="1"/>
      <c r="C741" s="1"/>
      <c r="D741" s="1"/>
      <c r="E741" s="1"/>
      <c r="F741" s="1"/>
      <c r="G741" s="1">
        <v>10</v>
      </c>
      <c r="I741" s="2">
        <f>IFERROR(VLOOKUP($H741, $B732:$F743, 2, FALSE),)</f>
        <v>0</v>
      </c>
      <c r="J741" s="25"/>
      <c r="K741" s="1">
        <f>IFERROR(VLOOKUP($H741, $B732:$F743, 3, FALSE),)</f>
        <v>0</v>
      </c>
      <c r="L741" s="1">
        <f>IFERROR(VLOOKUP($H741, $B732:$F743, 4, FALSE),)</f>
        <v>0</v>
      </c>
      <c r="M741" s="1">
        <f>IFERROR(VLOOKUP($H741, $B732:$F743, 5, FALSE),)</f>
        <v>0</v>
      </c>
    </row>
    <row r="742" spans="1:14" ht="12.75" x14ac:dyDescent="0.2">
      <c r="A742" s="39" t="str">
        <f ca="1">IFERROR(__xludf.DUMMYFUNCTION("query('6 Maldwyn'!A:G, ""select G,B,C,D,E,F where G contains '"" &amp; A730 &amp; ""'"", 0)"),"#N/A")</f>
        <v>#N/A</v>
      </c>
      <c r="B742" s="1"/>
      <c r="C742" s="1"/>
      <c r="D742" s="1"/>
      <c r="E742" s="1"/>
      <c r="F742" s="1"/>
      <c r="G742" s="1">
        <v>11</v>
      </c>
      <c r="I742" s="2">
        <f>IFERROR(VLOOKUP($H742, $B732:$F743, 2, FALSE),)</f>
        <v>0</v>
      </c>
      <c r="J742" s="25"/>
      <c r="K742" s="1">
        <f>IFERROR(VLOOKUP($H742, $B732:$F743, 3, FALSE),)</f>
        <v>0</v>
      </c>
      <c r="L742" s="1">
        <f>IFERROR(VLOOKUP($H742, $B732:$F743, 4, FALSE),)</f>
        <v>0</v>
      </c>
      <c r="M742" s="1">
        <f>IFERROR(VLOOKUP($H742, $B732:$F743, 5, FALSE),)</f>
        <v>0</v>
      </c>
    </row>
    <row r="743" spans="1:14" ht="12.75" x14ac:dyDescent="0.2">
      <c r="A743" s="33"/>
      <c r="B743" s="1"/>
      <c r="C743" s="1"/>
      <c r="D743" s="1"/>
      <c r="E743" s="1"/>
      <c r="F743" s="1"/>
      <c r="G743" s="1">
        <v>12</v>
      </c>
      <c r="I743" s="2">
        <f>IFERROR(VLOOKUP($H743, $B732:$F743, 2, FALSE),)</f>
        <v>0</v>
      </c>
      <c r="J743" s="25"/>
      <c r="K743" s="1">
        <f>IFERROR(VLOOKUP($H743, $B732:$F743, 3, FALSE),)</f>
        <v>0</v>
      </c>
      <c r="L743" s="1">
        <f>IFERROR(VLOOKUP($H743, $B732:$F743, 4, FALSE),)</f>
        <v>0</v>
      </c>
      <c r="M743" s="1">
        <f>IFERROR(VLOOKUP($H743, $B732:$F743, 5, FALSE),)</f>
        <v>0</v>
      </c>
    </row>
    <row r="744" spans="1:14" ht="12.75" x14ac:dyDescent="0.2">
      <c r="A744" s="33"/>
      <c r="I744" s="2"/>
      <c r="J744" s="25"/>
    </row>
    <row r="745" spans="1:14" ht="12.75" x14ac:dyDescent="0.2">
      <c r="A745" s="2" t="e">
        <f>#REF!</f>
        <v>#REF!</v>
      </c>
      <c r="B745" s="2"/>
      <c r="C745" s="2"/>
      <c r="D745" s="2"/>
      <c r="E745" s="2"/>
      <c r="F745" s="2"/>
      <c r="G745" s="2" t="e">
        <f>A745</f>
        <v>#REF!</v>
      </c>
      <c r="H745" s="2" t="s">
        <v>233</v>
      </c>
      <c r="I745" s="2" t="s">
        <v>242</v>
      </c>
      <c r="J745" s="2" t="e">
        <f>#REF!</f>
        <v>#REF!</v>
      </c>
      <c r="K745" s="2"/>
      <c r="L745" s="2"/>
      <c r="M745" s="2" t="e">
        <f>G745</f>
        <v>#REF!</v>
      </c>
      <c r="N745" s="2"/>
    </row>
    <row r="746" spans="1:14" ht="17.25" x14ac:dyDescent="0.4">
      <c r="A746" s="38" t="str">
        <f ca="1">IFERROR(__xludf.DUMMYFUNCTION("query('1 Wrekin'!A:G, ""select G,B,C,D,E,F where G contains '"" &amp; A745 &amp; ""'"", 1)"),"#REF!")</f>
        <v>#REF!</v>
      </c>
      <c r="B746" s="2"/>
      <c r="C746" s="2"/>
      <c r="D746" s="2"/>
      <c r="E746" s="2"/>
      <c r="F746" s="2"/>
      <c r="G746" s="2" t="s">
        <v>243</v>
      </c>
      <c r="H746" s="2" t="s">
        <v>41</v>
      </c>
      <c r="I746" s="2" t="s">
        <v>231</v>
      </c>
      <c r="J746" s="25" t="s">
        <v>244</v>
      </c>
      <c r="K746" s="2" t="s">
        <v>232</v>
      </c>
      <c r="L746" s="2" t="s">
        <v>44</v>
      </c>
      <c r="M746" s="2" t="s">
        <v>45</v>
      </c>
      <c r="N746" s="2" t="s">
        <v>234</v>
      </c>
    </row>
    <row r="747" spans="1:14" ht="12.75" x14ac:dyDescent="0.2">
      <c r="A747" s="33"/>
      <c r="B747" s="1"/>
      <c r="C747" s="1"/>
      <c r="D747" s="1"/>
      <c r="E747" s="1"/>
      <c r="F747" s="1"/>
      <c r="G747" s="1">
        <v>1</v>
      </c>
      <c r="I747" s="2">
        <f>IFERROR(VLOOKUP($H747, $B747:$F758, 2, FALSE),)</f>
        <v>0</v>
      </c>
      <c r="J747" s="25"/>
      <c r="K747" s="1">
        <f>IFERROR(VLOOKUP($H747, $B747:$F758, 3, FALSE),)</f>
        <v>0</v>
      </c>
      <c r="L747" s="1">
        <f>IFERROR(VLOOKUP($H747, $B747:$F758, 4, FALSE),)</f>
        <v>0</v>
      </c>
      <c r="M747" s="1">
        <f>IFERROR(VLOOKUP($H747, $B747:$F758, 5, FALSE),)</f>
        <v>0</v>
      </c>
    </row>
    <row r="748" spans="1:14" ht="12.75" x14ac:dyDescent="0.2">
      <c r="A748" s="33"/>
      <c r="B748" s="1"/>
      <c r="C748" s="1"/>
      <c r="D748" s="1"/>
      <c r="E748" s="1"/>
      <c r="F748" s="1"/>
      <c r="G748" s="1">
        <v>2</v>
      </c>
      <c r="I748" s="2">
        <f>IFERROR(VLOOKUP($H748, $B747:$F758, 2, FALSE),)</f>
        <v>0</v>
      </c>
      <c r="J748" s="25"/>
      <c r="K748" s="1">
        <f>IFERROR(VLOOKUP($H748, $B747:$F758, 3, FALSE),)</f>
        <v>0</v>
      </c>
      <c r="L748" s="1">
        <f>IFERROR(VLOOKUP($H748, $B747:$F758, 4, FALSE),)</f>
        <v>0</v>
      </c>
      <c r="M748" s="1">
        <f>IFERROR(VLOOKUP($H748, $B747:$F758, 5, FALSE),)</f>
        <v>0</v>
      </c>
    </row>
    <row r="749" spans="1:14" ht="12.75" x14ac:dyDescent="0.2">
      <c r="A749" s="39" t="str">
        <f ca="1">IFERROR(__xludf.DUMMYFUNCTION("query('2 Oswestry'!A:G, ""select G,B,C,D,E,F where G contains '"" &amp; A745 &amp; ""'"", 0)"),"#REF!")</f>
        <v>#REF!</v>
      </c>
      <c r="B749" s="1"/>
      <c r="C749" s="1"/>
      <c r="D749" s="1"/>
      <c r="E749" s="1"/>
      <c r="F749" s="1"/>
      <c r="G749" s="1">
        <v>3</v>
      </c>
      <c r="I749" s="2">
        <f>IFERROR(VLOOKUP($H749, $B747:$F758, 2, FALSE),)</f>
        <v>0</v>
      </c>
      <c r="J749" s="25"/>
      <c r="K749" s="1">
        <f>IFERROR(VLOOKUP($H749, $B747:$F758, 3, FALSE),)</f>
        <v>0</v>
      </c>
      <c r="L749" s="1">
        <f>IFERROR(VLOOKUP($H749, $B747:$F758, 4, FALSE),)</f>
        <v>0</v>
      </c>
      <c r="M749" s="1">
        <f>IFERROR(VLOOKUP($H749, $B747:$F758, 5, FALSE),)</f>
        <v>0</v>
      </c>
    </row>
    <row r="750" spans="1:14" ht="12.75" x14ac:dyDescent="0.2">
      <c r="A750" s="33"/>
      <c r="B750" s="1"/>
      <c r="C750" s="1"/>
      <c r="D750" s="1"/>
      <c r="E750" s="1"/>
      <c r="F750" s="1"/>
      <c r="G750" s="1">
        <v>4</v>
      </c>
      <c r="I750" s="2">
        <f>IFERROR(VLOOKUP($H750, $B747:$F758, 2, FALSE),)</f>
        <v>0</v>
      </c>
      <c r="J750" s="25"/>
      <c r="K750" s="1">
        <f>IFERROR(VLOOKUP($H750, $B747:$F758, 3, FALSE),)</f>
        <v>0</v>
      </c>
      <c r="L750" s="1">
        <f>IFERROR(VLOOKUP($H750, $B747:$F758, 4, FALSE),)</f>
        <v>0</v>
      </c>
      <c r="M750" s="1">
        <f>IFERROR(VLOOKUP($H750, $B747:$F758, 5, FALSE),)</f>
        <v>0</v>
      </c>
    </row>
    <row r="751" spans="1:14" ht="12.75" x14ac:dyDescent="0.2">
      <c r="A751" s="39" t="str">
        <f ca="1">IFERROR(__xludf.DUMMYFUNCTION("query('3 Shrewsbury'!A:G, ""select G,B,C,D,E,F where G contains '"" &amp; A745 &amp; ""'"", 0)"),"#REF!")</f>
        <v>#REF!</v>
      </c>
      <c r="B751" s="1"/>
      <c r="C751" s="1"/>
      <c r="D751" s="1"/>
      <c r="E751" s="1"/>
      <c r="F751" s="1"/>
      <c r="G751" s="1">
        <v>5</v>
      </c>
      <c r="I751" s="2">
        <f>IFERROR(VLOOKUP($H751, $B747:$F758, 2, FALSE),)</f>
        <v>0</v>
      </c>
      <c r="J751" s="25"/>
      <c r="K751" s="1">
        <f>IFERROR(VLOOKUP($H751, $B747:$F758, 3, FALSE),)</f>
        <v>0</v>
      </c>
      <c r="L751" s="1">
        <f>IFERROR(VLOOKUP($H751, $B747:$F758, 4, FALSE),)</f>
        <v>0</v>
      </c>
      <c r="M751" s="1">
        <f>IFERROR(VLOOKUP($H751, $B747:$F758, 5, FALSE),)</f>
        <v>0</v>
      </c>
    </row>
    <row r="752" spans="1:14" ht="12.75" x14ac:dyDescent="0.2">
      <c r="A752" s="33"/>
      <c r="B752" s="1"/>
      <c r="C752" s="1"/>
      <c r="D752" s="1"/>
      <c r="E752" s="1"/>
      <c r="F752" s="1"/>
      <c r="G752" s="1">
        <v>6</v>
      </c>
      <c r="I752" s="2">
        <f>IFERROR(VLOOKUP($H752, $B747:$F758, 2, FALSE),)</f>
        <v>0</v>
      </c>
      <c r="J752" s="25"/>
      <c r="K752" s="1">
        <f>IFERROR(VLOOKUP($H752, $B747:$F758, 3, FALSE),)</f>
        <v>0</v>
      </c>
      <c r="L752" s="1">
        <f>IFERROR(VLOOKUP($H752, $B747:$F758, 4, FALSE),)</f>
        <v>0</v>
      </c>
      <c r="M752" s="1">
        <f>IFERROR(VLOOKUP($H752, $B747:$F758, 5, FALSE),)</f>
        <v>0</v>
      </c>
    </row>
    <row r="753" spans="1:14" ht="12.75" x14ac:dyDescent="0.2">
      <c r="A753" s="39" t="str">
        <f ca="1">IFERROR(__xludf.DUMMYFUNCTION("query('4 Telford'!A:G, ""select G,B,C,D,E,F where G contains '"" &amp; A745 &amp; ""'"", 0)"),"#REF!")</f>
        <v>#REF!</v>
      </c>
      <c r="B753" s="1"/>
      <c r="C753" s="1"/>
      <c r="D753" s="1"/>
      <c r="E753" s="1"/>
      <c r="F753" s="1"/>
      <c r="G753" s="1">
        <v>7</v>
      </c>
      <c r="I753" s="2">
        <f>IFERROR(VLOOKUP($H753, $B747:$F758, 2, FALSE),)</f>
        <v>0</v>
      </c>
      <c r="J753" s="25"/>
      <c r="K753" s="1">
        <f>IFERROR(VLOOKUP($H753, $B747:$F758, 3, FALSE),)</f>
        <v>0</v>
      </c>
      <c r="L753" s="1">
        <f>IFERROR(VLOOKUP($H753, $B747:$F758, 4, FALSE),)</f>
        <v>0</v>
      </c>
      <c r="M753" s="1">
        <f>IFERROR(VLOOKUP($H753, $B747:$F758, 5, FALSE),)</f>
        <v>0</v>
      </c>
    </row>
    <row r="754" spans="1:14" ht="12.75" x14ac:dyDescent="0.2">
      <c r="A754" s="33"/>
      <c r="B754" s="1"/>
      <c r="C754" s="1"/>
      <c r="D754" s="1"/>
      <c r="E754" s="1"/>
      <c r="F754" s="1"/>
      <c r="G754" s="1">
        <v>8</v>
      </c>
      <c r="I754" s="2">
        <f>IFERROR(VLOOKUP($H754, $B747:$F758, 2, FALSE),)</f>
        <v>0</v>
      </c>
      <c r="J754" s="25"/>
      <c r="K754" s="1">
        <f>IFERROR(VLOOKUP($H754, $B747:$F758, 3, FALSE),)</f>
        <v>0</v>
      </c>
      <c r="L754" s="1">
        <f>IFERROR(VLOOKUP($H754, $B747:$F758, 4, FALSE),)</f>
        <v>0</v>
      </c>
      <c r="M754" s="1">
        <f>IFERROR(VLOOKUP($H754, $B747:$F758, 5, FALSE),)</f>
        <v>0</v>
      </c>
    </row>
    <row r="755" spans="1:14" ht="12.75" x14ac:dyDescent="0.2">
      <c r="A755" s="39" t="str">
        <f ca="1">IFERROR(__xludf.DUMMYFUNCTION("query('5 Wenlock'!A:G, ""select G,B,C,D,E,F where G contains '"" &amp; A745 &amp; ""'"", 0)"),"#REF!")</f>
        <v>#REF!</v>
      </c>
      <c r="B755" s="1"/>
      <c r="C755" s="1"/>
      <c r="D755" s="1"/>
      <c r="E755" s="1"/>
      <c r="F755" s="1"/>
      <c r="G755" s="1">
        <v>9</v>
      </c>
      <c r="I755" s="2">
        <f>IFERROR(VLOOKUP($H755, $B747:$F758, 2, FALSE),)</f>
        <v>0</v>
      </c>
      <c r="J755" s="25"/>
      <c r="K755" s="1">
        <f>IFERROR(VLOOKUP($H755, $B747:$F758, 3, FALSE),)</f>
        <v>0</v>
      </c>
      <c r="L755" s="1">
        <f>IFERROR(VLOOKUP($H755, $B747:$F758, 4, FALSE),)</f>
        <v>0</v>
      </c>
      <c r="M755" s="1">
        <f>IFERROR(VLOOKUP($H755, $B747:$F758, 5, FALSE),)</f>
        <v>0</v>
      </c>
    </row>
    <row r="756" spans="1:14" ht="12.75" x14ac:dyDescent="0.2">
      <c r="A756" s="33"/>
      <c r="B756" s="1"/>
      <c r="C756" s="1"/>
      <c r="D756" s="1"/>
      <c r="E756" s="1"/>
      <c r="F756" s="1"/>
      <c r="G756" s="1">
        <v>10</v>
      </c>
      <c r="I756" s="2">
        <f>IFERROR(VLOOKUP($H756, $B747:$F758, 2, FALSE),)</f>
        <v>0</v>
      </c>
      <c r="J756" s="25"/>
      <c r="K756" s="1">
        <f>IFERROR(VLOOKUP($H756, $B747:$F758, 3, FALSE),)</f>
        <v>0</v>
      </c>
      <c r="L756" s="1">
        <f>IFERROR(VLOOKUP($H756, $B747:$F758, 4, FALSE),)</f>
        <v>0</v>
      </c>
      <c r="M756" s="1">
        <f>IFERROR(VLOOKUP($H756, $B747:$F758, 5, FALSE),)</f>
        <v>0</v>
      </c>
    </row>
    <row r="757" spans="1:14" ht="12.75" x14ac:dyDescent="0.2">
      <c r="A757" s="39" t="str">
        <f ca="1">IFERROR(__xludf.DUMMYFUNCTION("query('6 Maldwyn'!A:G, ""select G,B,C,D,E,F where G contains '"" &amp; A745 &amp; ""'"", 0)"),"#REF!")</f>
        <v>#REF!</v>
      </c>
      <c r="B757" s="1"/>
      <c r="C757" s="1"/>
      <c r="D757" s="1"/>
      <c r="E757" s="1"/>
      <c r="F757" s="1"/>
      <c r="G757" s="1">
        <v>11</v>
      </c>
      <c r="I757" s="2">
        <f>IFERROR(VLOOKUP($H757, $B747:$F758, 2, FALSE),)</f>
        <v>0</v>
      </c>
      <c r="J757" s="25"/>
      <c r="K757" s="1">
        <f>IFERROR(VLOOKUP($H757, $B747:$F758, 3, FALSE),)</f>
        <v>0</v>
      </c>
      <c r="L757" s="1">
        <f>IFERROR(VLOOKUP($H757, $B747:$F758, 4, FALSE),)</f>
        <v>0</v>
      </c>
      <c r="M757" s="1">
        <f>IFERROR(VLOOKUP($H757, $B747:$F758, 5, FALSE),)</f>
        <v>0</v>
      </c>
    </row>
    <row r="758" spans="1:14" ht="12.75" x14ac:dyDescent="0.2">
      <c r="A758" s="33"/>
      <c r="B758" s="1"/>
      <c r="C758" s="1"/>
      <c r="D758" s="1"/>
      <c r="E758" s="1"/>
      <c r="F758" s="1"/>
      <c r="G758" s="1">
        <v>12</v>
      </c>
      <c r="I758" s="2">
        <f>IFERROR(VLOOKUP($H758, $B747:$F758, 2, FALSE),)</f>
        <v>0</v>
      </c>
      <c r="J758" s="25"/>
      <c r="K758" s="1">
        <f>IFERROR(VLOOKUP($H758, $B747:$F758, 3, FALSE),)</f>
        <v>0</v>
      </c>
      <c r="L758" s="1">
        <f>IFERROR(VLOOKUP($H758, $B747:$F758, 4, FALSE),)</f>
        <v>0</v>
      </c>
      <c r="M758" s="1">
        <f>IFERROR(VLOOKUP($H758, $B747:$F758, 5, FALSE),)</f>
        <v>0</v>
      </c>
    </row>
    <row r="759" spans="1:14" ht="12.75" x14ac:dyDescent="0.2">
      <c r="A759" s="33"/>
      <c r="B759" s="32"/>
      <c r="C759" s="32"/>
      <c r="D759" s="32"/>
      <c r="E759" s="32"/>
      <c r="F759" s="32"/>
      <c r="G759" s="32"/>
      <c r="H759" s="33"/>
      <c r="I759" s="34"/>
      <c r="J759" s="35"/>
      <c r="K759" s="33"/>
      <c r="L759" s="33"/>
      <c r="M759" s="33"/>
      <c r="N759" s="33"/>
    </row>
    <row r="760" spans="1:14" ht="12.75" x14ac:dyDescent="0.2">
      <c r="A760" s="2" t="e">
        <f>#REF!</f>
        <v>#REF!</v>
      </c>
      <c r="B760" s="2"/>
      <c r="C760" s="2"/>
      <c r="D760" s="2"/>
      <c r="E760" s="2"/>
      <c r="F760" s="2"/>
      <c r="G760" s="2" t="e">
        <f>A760</f>
        <v>#REF!</v>
      </c>
      <c r="H760" s="2" t="s">
        <v>233</v>
      </c>
      <c r="I760" s="2" t="s">
        <v>242</v>
      </c>
      <c r="J760" s="2" t="e">
        <f>#REF!</f>
        <v>#REF!</v>
      </c>
      <c r="K760" s="2"/>
      <c r="L760" s="2"/>
      <c r="M760" s="2" t="e">
        <f>G760</f>
        <v>#REF!</v>
      </c>
      <c r="N760" s="2"/>
    </row>
    <row r="761" spans="1:14" ht="17.25" x14ac:dyDescent="0.4">
      <c r="A761" s="38" t="str">
        <f ca="1">IFERROR(__xludf.DUMMYFUNCTION("query('1 Wrekin'!A:G, ""select G,B,C,D,E,F where G contains '"" &amp; A760 &amp; ""'"", 1)"),"#REF!")</f>
        <v>#REF!</v>
      </c>
      <c r="B761" s="2"/>
      <c r="C761" s="2"/>
      <c r="D761" s="2"/>
      <c r="E761" s="2"/>
      <c r="F761" s="2"/>
      <c r="G761" s="2" t="s">
        <v>243</v>
      </c>
      <c r="H761" s="2" t="s">
        <v>41</v>
      </c>
      <c r="I761" s="2" t="s">
        <v>231</v>
      </c>
      <c r="J761" s="25" t="s">
        <v>244</v>
      </c>
      <c r="K761" s="2" t="s">
        <v>232</v>
      </c>
      <c r="L761" s="2" t="s">
        <v>44</v>
      </c>
      <c r="M761" s="2" t="s">
        <v>45</v>
      </c>
      <c r="N761" s="2" t="s">
        <v>234</v>
      </c>
    </row>
    <row r="762" spans="1:14" ht="12.75" x14ac:dyDescent="0.2">
      <c r="A762" s="33"/>
      <c r="B762" s="1"/>
      <c r="C762" s="1"/>
      <c r="D762" s="1"/>
      <c r="E762" s="1"/>
      <c r="F762" s="1"/>
      <c r="G762" s="1">
        <v>1</v>
      </c>
      <c r="I762" s="2">
        <f>IFERROR(VLOOKUP($H762, $B762:$F773, 2, FALSE),)</f>
        <v>0</v>
      </c>
      <c r="J762" s="25"/>
      <c r="K762" s="1">
        <f>IFERROR(VLOOKUP($H762, $B762:$F773, 3, FALSE),)</f>
        <v>0</v>
      </c>
      <c r="L762" s="1">
        <f>IFERROR(VLOOKUP($H762, $B762:$F773, 4, FALSE),)</f>
        <v>0</v>
      </c>
      <c r="M762" s="1">
        <f>IFERROR(VLOOKUP($H762, $B762:$F773, 5, FALSE),)</f>
        <v>0</v>
      </c>
    </row>
    <row r="763" spans="1:14" ht="12.75" x14ac:dyDescent="0.2">
      <c r="A763" s="33"/>
      <c r="B763" s="1"/>
      <c r="C763" s="1"/>
      <c r="D763" s="1"/>
      <c r="E763" s="1"/>
      <c r="F763" s="1"/>
      <c r="G763" s="1">
        <v>2</v>
      </c>
      <c r="I763" s="2">
        <f>IFERROR(VLOOKUP($H763, $B762:$F773, 2, FALSE),)</f>
        <v>0</v>
      </c>
      <c r="J763" s="25"/>
      <c r="K763" s="1">
        <f>IFERROR(VLOOKUP($H763, $B762:$F773, 3, FALSE),)</f>
        <v>0</v>
      </c>
      <c r="L763" s="1">
        <f>IFERROR(VLOOKUP($H763, $B762:$F773, 4, FALSE),)</f>
        <v>0</v>
      </c>
      <c r="M763" s="1">
        <f>IFERROR(VLOOKUP($H763, $B762:$F773, 5, FALSE),)</f>
        <v>0</v>
      </c>
    </row>
    <row r="764" spans="1:14" ht="12.75" x14ac:dyDescent="0.2">
      <c r="A764" s="39" t="str">
        <f ca="1">IFERROR(__xludf.DUMMYFUNCTION("query('2 Oswestry'!A:G, ""select G,B,C,D,E,F where G contains '"" &amp; A760 &amp; ""'"", 0)"),"#REF!")</f>
        <v>#REF!</v>
      </c>
      <c r="B764" s="1"/>
      <c r="C764" s="1"/>
      <c r="D764" s="1"/>
      <c r="E764" s="1"/>
      <c r="F764" s="1"/>
      <c r="G764" s="1">
        <v>3</v>
      </c>
      <c r="I764" s="2">
        <f>IFERROR(VLOOKUP($H764, $B762:$F773, 2, FALSE),)</f>
        <v>0</v>
      </c>
      <c r="J764" s="25"/>
      <c r="K764" s="1">
        <f>IFERROR(VLOOKUP($H764, $B762:$F773, 3, FALSE),)</f>
        <v>0</v>
      </c>
      <c r="L764" s="1">
        <f>IFERROR(VLOOKUP($H764, $B762:$F773, 4, FALSE),)</f>
        <v>0</v>
      </c>
      <c r="M764" s="1">
        <f>IFERROR(VLOOKUP($H764, $B762:$F773, 5, FALSE),)</f>
        <v>0</v>
      </c>
    </row>
    <row r="765" spans="1:14" ht="12.75" x14ac:dyDescent="0.2">
      <c r="A765" s="33"/>
      <c r="B765" s="1"/>
      <c r="C765" s="1"/>
      <c r="D765" s="1"/>
      <c r="E765" s="1"/>
      <c r="F765" s="1"/>
      <c r="G765" s="1">
        <v>4</v>
      </c>
      <c r="I765" s="2">
        <f>IFERROR(VLOOKUP($H765, $B762:$F773, 2, FALSE),)</f>
        <v>0</v>
      </c>
      <c r="J765" s="25"/>
      <c r="K765" s="1">
        <f>IFERROR(VLOOKUP($H765, $B762:$F773, 3, FALSE),)</f>
        <v>0</v>
      </c>
      <c r="L765" s="1">
        <f>IFERROR(VLOOKUP($H765, $B762:$F773, 4, FALSE),)</f>
        <v>0</v>
      </c>
      <c r="M765" s="1">
        <f>IFERROR(VLOOKUP($H765, $B762:$F773, 5, FALSE),)</f>
        <v>0</v>
      </c>
    </row>
    <row r="766" spans="1:14" ht="12.75" x14ac:dyDescent="0.2">
      <c r="A766" s="39" t="str">
        <f ca="1">IFERROR(__xludf.DUMMYFUNCTION("query('3 Shrewsbury'!A:G, ""select G,B,C,D,E,F where G contains '"" &amp; A760 &amp; ""'"", 0)"),"#REF!")</f>
        <v>#REF!</v>
      </c>
      <c r="B766" s="1"/>
      <c r="C766" s="1"/>
      <c r="D766" s="1"/>
      <c r="E766" s="1"/>
      <c r="F766" s="1"/>
      <c r="G766" s="1">
        <v>5</v>
      </c>
      <c r="I766" s="2">
        <f>IFERROR(VLOOKUP($H766, $B762:$F773, 2, FALSE),)</f>
        <v>0</v>
      </c>
      <c r="J766" s="25"/>
      <c r="K766" s="1">
        <f>IFERROR(VLOOKUP($H766, $B762:$F773, 3, FALSE),)</f>
        <v>0</v>
      </c>
      <c r="L766" s="1">
        <f>IFERROR(VLOOKUP($H766, $B762:$F773, 4, FALSE),)</f>
        <v>0</v>
      </c>
      <c r="M766" s="1">
        <f>IFERROR(VLOOKUP($H766, $B762:$F773, 5, FALSE),)</f>
        <v>0</v>
      </c>
    </row>
    <row r="767" spans="1:14" ht="12.75" x14ac:dyDescent="0.2">
      <c r="A767" s="33"/>
      <c r="B767" s="1"/>
      <c r="C767" s="1"/>
      <c r="D767" s="1"/>
      <c r="E767" s="1"/>
      <c r="F767" s="1"/>
      <c r="G767" s="1">
        <v>6</v>
      </c>
      <c r="I767" s="2">
        <f>IFERROR(VLOOKUP($H767, $B762:$F773, 2, FALSE),)</f>
        <v>0</v>
      </c>
      <c r="J767" s="25"/>
      <c r="K767" s="1">
        <f>IFERROR(VLOOKUP($H767, $B762:$F773, 3, FALSE),)</f>
        <v>0</v>
      </c>
      <c r="L767" s="1">
        <f>IFERROR(VLOOKUP($H767, $B762:$F773, 4, FALSE),)</f>
        <v>0</v>
      </c>
      <c r="M767" s="1">
        <f>IFERROR(VLOOKUP($H767, $B762:$F773, 5, FALSE),)</f>
        <v>0</v>
      </c>
    </row>
    <row r="768" spans="1:14" ht="12.75" x14ac:dyDescent="0.2">
      <c r="A768" s="39" t="str">
        <f ca="1">IFERROR(__xludf.DUMMYFUNCTION("query('4 Telford'!A:G, ""select G,B,C,D,E,F where G contains '"" &amp; A760 &amp; ""'"", 0)"),"#REF!")</f>
        <v>#REF!</v>
      </c>
      <c r="B768" s="1"/>
      <c r="C768" s="1"/>
      <c r="D768" s="1"/>
      <c r="E768" s="1"/>
      <c r="F768" s="1"/>
      <c r="G768" s="1">
        <v>7</v>
      </c>
      <c r="I768" s="2">
        <f>IFERROR(VLOOKUP($H768, $B762:$F773, 2, FALSE),)</f>
        <v>0</v>
      </c>
      <c r="J768" s="25"/>
      <c r="K768" s="1">
        <f>IFERROR(VLOOKUP($H768, $B762:$F773, 3, FALSE),)</f>
        <v>0</v>
      </c>
      <c r="L768" s="1">
        <f>IFERROR(VLOOKUP($H768, $B762:$F773, 4, FALSE),)</f>
        <v>0</v>
      </c>
      <c r="M768" s="1">
        <f>IFERROR(VLOOKUP($H768, $B762:$F773, 5, FALSE),)</f>
        <v>0</v>
      </c>
    </row>
    <row r="769" spans="1:14" ht="12.75" x14ac:dyDescent="0.2">
      <c r="A769" s="33"/>
      <c r="B769" s="1"/>
      <c r="C769" s="1"/>
      <c r="D769" s="1"/>
      <c r="E769" s="1"/>
      <c r="F769" s="1"/>
      <c r="G769" s="1">
        <v>8</v>
      </c>
      <c r="I769" s="2">
        <f>IFERROR(VLOOKUP($H769, $B762:$F773, 2, FALSE),)</f>
        <v>0</v>
      </c>
      <c r="J769" s="25"/>
      <c r="K769" s="1">
        <f>IFERROR(VLOOKUP($H769, $B762:$F773, 3, FALSE),)</f>
        <v>0</v>
      </c>
      <c r="L769" s="1">
        <f>IFERROR(VLOOKUP($H769, $B762:$F773, 4, FALSE),)</f>
        <v>0</v>
      </c>
      <c r="M769" s="1">
        <f>IFERROR(VLOOKUP($H769, $B762:$F773, 5, FALSE),)</f>
        <v>0</v>
      </c>
    </row>
    <row r="770" spans="1:14" ht="12.75" x14ac:dyDescent="0.2">
      <c r="A770" s="39" t="str">
        <f ca="1">IFERROR(__xludf.DUMMYFUNCTION("query('5 Wenlock'!A:G, ""select G,B,C,D,E,F where G contains '"" &amp; A760 &amp; ""'"", 0)"),"#REF!")</f>
        <v>#REF!</v>
      </c>
      <c r="B770" s="1"/>
      <c r="C770" s="1"/>
      <c r="D770" s="1"/>
      <c r="E770" s="1"/>
      <c r="F770" s="1"/>
      <c r="G770" s="1">
        <v>9</v>
      </c>
      <c r="I770" s="2">
        <f>IFERROR(VLOOKUP($H770, $B762:$F773, 2, FALSE),)</f>
        <v>0</v>
      </c>
      <c r="J770" s="25"/>
      <c r="K770" s="1">
        <f>IFERROR(VLOOKUP($H770, $B762:$F773, 3, FALSE),)</f>
        <v>0</v>
      </c>
      <c r="L770" s="1">
        <f>IFERROR(VLOOKUP($H770, $B762:$F773, 4, FALSE),)</f>
        <v>0</v>
      </c>
      <c r="M770" s="1">
        <f>IFERROR(VLOOKUP($H770, $B762:$F773, 5, FALSE),)</f>
        <v>0</v>
      </c>
    </row>
    <row r="771" spans="1:14" ht="12.75" x14ac:dyDescent="0.2">
      <c r="A771" s="33"/>
      <c r="B771" s="1"/>
      <c r="C771" s="1"/>
      <c r="D771" s="1"/>
      <c r="E771" s="1"/>
      <c r="F771" s="1"/>
      <c r="G771" s="1">
        <v>10</v>
      </c>
      <c r="I771" s="2">
        <f>IFERROR(VLOOKUP($H771, $B762:$F773, 2, FALSE),)</f>
        <v>0</v>
      </c>
      <c r="J771" s="25"/>
      <c r="K771" s="1">
        <f>IFERROR(VLOOKUP($H771, $B762:$F773, 3, FALSE),)</f>
        <v>0</v>
      </c>
      <c r="L771" s="1">
        <f>IFERROR(VLOOKUP($H771, $B762:$F773, 4, FALSE),)</f>
        <v>0</v>
      </c>
      <c r="M771" s="1">
        <f>IFERROR(VLOOKUP($H771, $B762:$F773, 5, FALSE),)</f>
        <v>0</v>
      </c>
    </row>
    <row r="772" spans="1:14" ht="12.75" x14ac:dyDescent="0.2">
      <c r="A772" s="39" t="str">
        <f ca="1">IFERROR(__xludf.DUMMYFUNCTION("query('6 Maldwyn'!A:G, ""select G,B,C,D,E,F where G contains '"" &amp; A760 &amp; ""'"", 0)"),"#REF!")</f>
        <v>#REF!</v>
      </c>
      <c r="B772" s="1"/>
      <c r="C772" s="1"/>
      <c r="D772" s="1"/>
      <c r="E772" s="1"/>
      <c r="F772" s="1"/>
      <c r="G772" s="1">
        <v>11</v>
      </c>
      <c r="I772" s="2">
        <f>IFERROR(VLOOKUP($H772, $B762:$F773, 2, FALSE),)</f>
        <v>0</v>
      </c>
      <c r="J772" s="25"/>
      <c r="K772" s="1">
        <f>IFERROR(VLOOKUP($H772, $B762:$F773, 3, FALSE),)</f>
        <v>0</v>
      </c>
      <c r="L772" s="1">
        <f>IFERROR(VLOOKUP($H772, $B762:$F773, 4, FALSE),)</f>
        <v>0</v>
      </c>
      <c r="M772" s="1">
        <f>IFERROR(VLOOKUP($H772, $B762:$F773, 5, FALSE),)</f>
        <v>0</v>
      </c>
    </row>
    <row r="773" spans="1:14" ht="12.75" x14ac:dyDescent="0.2">
      <c r="A773" s="33"/>
      <c r="B773" s="1"/>
      <c r="C773" s="1"/>
      <c r="D773" s="1"/>
      <c r="E773" s="1"/>
      <c r="F773" s="1"/>
      <c r="G773" s="1">
        <v>12</v>
      </c>
      <c r="I773" s="2">
        <f>IFERROR(VLOOKUP($H773, $B762:$F773, 2, FALSE),)</f>
        <v>0</v>
      </c>
      <c r="J773" s="25"/>
      <c r="K773" s="1">
        <f>IFERROR(VLOOKUP($H773, $B762:$F773, 3, FALSE),)</f>
        <v>0</v>
      </c>
      <c r="L773" s="1">
        <f>IFERROR(VLOOKUP($H773, $B762:$F773, 4, FALSE),)</f>
        <v>0</v>
      </c>
      <c r="M773" s="1">
        <f>IFERROR(VLOOKUP($H773, $B762:$F773, 5, FALSE),)</f>
        <v>0</v>
      </c>
    </row>
    <row r="774" spans="1:14" ht="12.75" x14ac:dyDescent="0.2">
      <c r="A774" s="33"/>
      <c r="B774" s="32"/>
      <c r="C774" s="32"/>
      <c r="D774" s="32"/>
      <c r="E774" s="32"/>
      <c r="F774" s="32"/>
      <c r="G774" s="32"/>
      <c r="H774" s="33"/>
      <c r="I774" s="34"/>
      <c r="J774" s="35"/>
      <c r="K774" s="33"/>
      <c r="L774" s="33"/>
      <c r="M774" s="33"/>
      <c r="N774" s="33"/>
    </row>
    <row r="775" spans="1:14" ht="12.75" x14ac:dyDescent="0.2">
      <c r="A775" s="2" t="e">
        <f>#REF!</f>
        <v>#REF!</v>
      </c>
      <c r="B775" s="2"/>
      <c r="C775" s="2"/>
      <c r="D775" s="2"/>
      <c r="E775" s="2"/>
      <c r="F775" s="2"/>
      <c r="G775" s="2" t="e">
        <f>A775</f>
        <v>#REF!</v>
      </c>
      <c r="H775" s="2" t="s">
        <v>233</v>
      </c>
      <c r="I775" s="2" t="s">
        <v>242</v>
      </c>
      <c r="J775" s="2" t="e">
        <f>#REF!</f>
        <v>#REF!</v>
      </c>
      <c r="K775" s="2"/>
      <c r="L775" s="2"/>
      <c r="M775" s="2" t="e">
        <f>G775</f>
        <v>#REF!</v>
      </c>
      <c r="N775" s="2"/>
    </row>
    <row r="776" spans="1:14" ht="17.25" x14ac:dyDescent="0.4">
      <c r="A776" s="38" t="str">
        <f ca="1">IFERROR(__xludf.DUMMYFUNCTION("query('1 Wrekin'!A:G, ""select G,B,C,D,E,F where G contains '"" &amp; A775 &amp; ""'"", 1)"),"#REF!")</f>
        <v>#REF!</v>
      </c>
      <c r="B776" s="2"/>
      <c r="C776" s="2"/>
      <c r="D776" s="2"/>
      <c r="E776" s="2"/>
      <c r="F776" s="2"/>
      <c r="G776" s="2" t="s">
        <v>243</v>
      </c>
      <c r="H776" s="2" t="s">
        <v>41</v>
      </c>
      <c r="I776" s="2" t="s">
        <v>231</v>
      </c>
      <c r="J776" s="25" t="s">
        <v>244</v>
      </c>
      <c r="K776" s="2" t="s">
        <v>232</v>
      </c>
      <c r="L776" s="2" t="s">
        <v>44</v>
      </c>
      <c r="M776" s="2" t="s">
        <v>45</v>
      </c>
      <c r="N776" s="2" t="s">
        <v>234</v>
      </c>
    </row>
    <row r="777" spans="1:14" ht="12.75" x14ac:dyDescent="0.2">
      <c r="A777" s="33"/>
      <c r="B777" s="1"/>
      <c r="C777" s="1"/>
      <c r="D777" s="1"/>
      <c r="E777" s="1"/>
      <c r="F777" s="1"/>
      <c r="G777" s="1">
        <v>1</v>
      </c>
      <c r="I777" s="2">
        <f>IFERROR(VLOOKUP($H777, $B777:$F788, 2, FALSE),)</f>
        <v>0</v>
      </c>
      <c r="J777" s="25"/>
      <c r="K777" s="1">
        <f>IFERROR(VLOOKUP($H777, $B777:$F788, 3, FALSE),)</f>
        <v>0</v>
      </c>
      <c r="L777" s="1">
        <f>IFERROR(VLOOKUP($H777, $B777:$F788, 4, FALSE),)</f>
        <v>0</v>
      </c>
      <c r="M777" s="1">
        <f>IFERROR(VLOOKUP($H777, $B777:$F788, 5, FALSE),)</f>
        <v>0</v>
      </c>
    </row>
    <row r="778" spans="1:14" ht="12.75" x14ac:dyDescent="0.2">
      <c r="A778" s="33"/>
      <c r="B778" s="1"/>
      <c r="C778" s="1"/>
      <c r="D778" s="1"/>
      <c r="E778" s="1"/>
      <c r="F778" s="1"/>
      <c r="G778" s="1">
        <v>2</v>
      </c>
      <c r="I778" s="2">
        <f>IFERROR(VLOOKUP($H778, $B777:$F788, 2, FALSE),)</f>
        <v>0</v>
      </c>
      <c r="J778" s="25"/>
      <c r="K778" s="1">
        <f>IFERROR(VLOOKUP($H778, $B777:$F788, 3, FALSE),)</f>
        <v>0</v>
      </c>
      <c r="L778" s="1">
        <f>IFERROR(VLOOKUP($H778, $B777:$F788, 4, FALSE),)</f>
        <v>0</v>
      </c>
      <c r="M778" s="1">
        <f>IFERROR(VLOOKUP($H778, $B777:$F788, 5, FALSE),)</f>
        <v>0</v>
      </c>
    </row>
    <row r="779" spans="1:14" ht="12.75" x14ac:dyDescent="0.2">
      <c r="A779" s="39" t="str">
        <f ca="1">IFERROR(__xludf.DUMMYFUNCTION("query('2 Oswestry'!A:G, ""select G,B,C,D,E,F where G contains '"" &amp; A775 &amp; ""'"", 0)"),"#REF!")</f>
        <v>#REF!</v>
      </c>
      <c r="B779" s="1"/>
      <c r="C779" s="1"/>
      <c r="D779" s="1"/>
      <c r="E779" s="1"/>
      <c r="F779" s="1"/>
      <c r="G779" s="1">
        <v>3</v>
      </c>
      <c r="I779" s="2">
        <f>IFERROR(VLOOKUP($H779, $B777:$F788, 2, FALSE),)</f>
        <v>0</v>
      </c>
      <c r="J779" s="25"/>
      <c r="K779" s="1">
        <f>IFERROR(VLOOKUP($H779, $B777:$F788, 3, FALSE),)</f>
        <v>0</v>
      </c>
      <c r="L779" s="1">
        <f>IFERROR(VLOOKUP($H779, $B777:$F788, 4, FALSE),)</f>
        <v>0</v>
      </c>
      <c r="M779" s="1">
        <f>IFERROR(VLOOKUP($H779, $B777:$F788, 5, FALSE),)</f>
        <v>0</v>
      </c>
    </row>
    <row r="780" spans="1:14" ht="12.75" x14ac:dyDescent="0.2">
      <c r="A780" s="33"/>
      <c r="B780" s="1"/>
      <c r="C780" s="1"/>
      <c r="D780" s="1"/>
      <c r="E780" s="1"/>
      <c r="F780" s="1"/>
      <c r="G780" s="1">
        <v>4</v>
      </c>
      <c r="I780" s="2">
        <f>IFERROR(VLOOKUP($H780, $B777:$F788, 2, FALSE),)</f>
        <v>0</v>
      </c>
      <c r="J780" s="25"/>
      <c r="K780" s="1">
        <f>IFERROR(VLOOKUP($H780, $B777:$F788, 3, FALSE),)</f>
        <v>0</v>
      </c>
      <c r="L780" s="1">
        <f>IFERROR(VLOOKUP($H780, $B777:$F788, 4, FALSE),)</f>
        <v>0</v>
      </c>
      <c r="M780" s="1">
        <f>IFERROR(VLOOKUP($H780, $B777:$F788, 5, FALSE),)</f>
        <v>0</v>
      </c>
    </row>
    <row r="781" spans="1:14" ht="12.75" x14ac:dyDescent="0.2">
      <c r="A781" s="39" t="str">
        <f ca="1">IFERROR(__xludf.DUMMYFUNCTION("query('3 Shrewsbury'!A:G, ""select G,B,C,D,E,F where G contains '"" &amp; A775 &amp; ""'"", 0)"),"#REF!")</f>
        <v>#REF!</v>
      </c>
      <c r="B781" s="1"/>
      <c r="C781" s="1"/>
      <c r="D781" s="1"/>
      <c r="E781" s="1"/>
      <c r="F781" s="1"/>
      <c r="G781" s="1">
        <v>5</v>
      </c>
      <c r="I781" s="2">
        <f>IFERROR(VLOOKUP($H781, $B777:$F788, 2, FALSE),)</f>
        <v>0</v>
      </c>
      <c r="J781" s="25"/>
      <c r="K781" s="1">
        <f>IFERROR(VLOOKUP($H781, $B777:$F788, 3, FALSE),)</f>
        <v>0</v>
      </c>
      <c r="L781" s="1">
        <f>IFERROR(VLOOKUP($H781, $B777:$F788, 4, FALSE),)</f>
        <v>0</v>
      </c>
      <c r="M781" s="1">
        <f>IFERROR(VLOOKUP($H781, $B777:$F788, 5, FALSE),)</f>
        <v>0</v>
      </c>
    </row>
    <row r="782" spans="1:14" ht="12.75" x14ac:dyDescent="0.2">
      <c r="A782" s="33"/>
      <c r="B782" s="1"/>
      <c r="C782" s="1"/>
      <c r="D782" s="1"/>
      <c r="E782" s="1"/>
      <c r="F782" s="1"/>
      <c r="G782" s="1">
        <v>6</v>
      </c>
      <c r="I782" s="2">
        <f>IFERROR(VLOOKUP($H782, $B777:$F788, 2, FALSE),)</f>
        <v>0</v>
      </c>
      <c r="J782" s="25"/>
      <c r="K782" s="1">
        <f>IFERROR(VLOOKUP($H782, $B777:$F788, 3, FALSE),)</f>
        <v>0</v>
      </c>
      <c r="L782" s="1">
        <f>IFERROR(VLOOKUP($H782, $B777:$F788, 4, FALSE),)</f>
        <v>0</v>
      </c>
      <c r="M782" s="1">
        <f>IFERROR(VLOOKUP($H782, $B777:$F788, 5, FALSE),)</f>
        <v>0</v>
      </c>
    </row>
    <row r="783" spans="1:14" ht="12.75" x14ac:dyDescent="0.2">
      <c r="A783" s="39" t="str">
        <f ca="1">IFERROR(__xludf.DUMMYFUNCTION("query('4 Telford'!A:G, ""select G,B,C,D,E,F where G contains '"" &amp; A775 &amp; ""'"", 0)"),"#REF!")</f>
        <v>#REF!</v>
      </c>
      <c r="B783" s="1"/>
      <c r="C783" s="1"/>
      <c r="D783" s="1"/>
      <c r="E783" s="1"/>
      <c r="F783" s="1"/>
      <c r="G783" s="1">
        <v>7</v>
      </c>
      <c r="I783" s="2">
        <f>IFERROR(VLOOKUP($H783, $B777:$F788, 2, FALSE),)</f>
        <v>0</v>
      </c>
      <c r="J783" s="25"/>
      <c r="K783" s="1">
        <f>IFERROR(VLOOKUP($H783, $B777:$F788, 3, FALSE),)</f>
        <v>0</v>
      </c>
      <c r="L783" s="1">
        <f>IFERROR(VLOOKUP($H783, $B777:$F788, 4, FALSE),)</f>
        <v>0</v>
      </c>
      <c r="M783" s="1">
        <f>IFERROR(VLOOKUP($H783, $B777:$F788, 5, FALSE),)</f>
        <v>0</v>
      </c>
    </row>
    <row r="784" spans="1:14" ht="12.75" x14ac:dyDescent="0.2">
      <c r="A784" s="33"/>
      <c r="B784" s="1"/>
      <c r="C784" s="1"/>
      <c r="D784" s="1"/>
      <c r="E784" s="1"/>
      <c r="F784" s="1"/>
      <c r="G784" s="1">
        <v>8</v>
      </c>
      <c r="I784" s="2">
        <f>IFERROR(VLOOKUP($H784, $B777:$F788, 2, FALSE),)</f>
        <v>0</v>
      </c>
      <c r="J784" s="25"/>
      <c r="K784" s="1">
        <f>IFERROR(VLOOKUP($H784, $B777:$F788, 3, FALSE),)</f>
        <v>0</v>
      </c>
      <c r="L784" s="1">
        <f>IFERROR(VLOOKUP($H784, $B777:$F788, 4, FALSE),)</f>
        <v>0</v>
      </c>
      <c r="M784" s="1">
        <f>IFERROR(VLOOKUP($H784, $B777:$F788, 5, FALSE),)</f>
        <v>0</v>
      </c>
    </row>
    <row r="785" spans="1:14" ht="12.75" x14ac:dyDescent="0.2">
      <c r="A785" s="39" t="str">
        <f ca="1">IFERROR(__xludf.DUMMYFUNCTION("query('5 Wenlock'!A:G, ""select G,B,C,D,E,F where G contains '"" &amp; A775 &amp; ""'"", 0)"),"#REF!")</f>
        <v>#REF!</v>
      </c>
      <c r="B785" s="1"/>
      <c r="C785" s="1"/>
      <c r="D785" s="1"/>
      <c r="E785" s="1"/>
      <c r="F785" s="1"/>
      <c r="G785" s="1">
        <v>9</v>
      </c>
      <c r="I785" s="2">
        <f>IFERROR(VLOOKUP($H785, $B777:$F788, 2, FALSE),)</f>
        <v>0</v>
      </c>
      <c r="J785" s="25"/>
      <c r="K785" s="1">
        <f>IFERROR(VLOOKUP($H785, $B777:$F788, 3, FALSE),)</f>
        <v>0</v>
      </c>
      <c r="L785" s="1">
        <f>IFERROR(VLOOKUP($H785, $B777:$F788, 4, FALSE),)</f>
        <v>0</v>
      </c>
      <c r="M785" s="1">
        <f>IFERROR(VLOOKUP($H785, $B777:$F788, 5, FALSE),)</f>
        <v>0</v>
      </c>
    </row>
    <row r="786" spans="1:14" ht="12.75" x14ac:dyDescent="0.2">
      <c r="A786" s="33"/>
      <c r="B786" s="1"/>
      <c r="C786" s="1"/>
      <c r="D786" s="1"/>
      <c r="E786" s="1"/>
      <c r="F786" s="1"/>
      <c r="G786" s="1">
        <v>10</v>
      </c>
      <c r="I786" s="2">
        <f>IFERROR(VLOOKUP($H786, $B777:$F788, 2, FALSE),)</f>
        <v>0</v>
      </c>
      <c r="J786" s="25"/>
      <c r="K786" s="1">
        <f>IFERROR(VLOOKUP($H786, $B777:$F788, 3, FALSE),)</f>
        <v>0</v>
      </c>
      <c r="L786" s="1">
        <f>IFERROR(VLOOKUP($H786, $B777:$F788, 4, FALSE),)</f>
        <v>0</v>
      </c>
      <c r="M786" s="1">
        <f>IFERROR(VLOOKUP($H786, $B777:$F788, 5, FALSE),)</f>
        <v>0</v>
      </c>
    </row>
    <row r="787" spans="1:14" ht="12.75" x14ac:dyDescent="0.2">
      <c r="A787" s="39" t="str">
        <f ca="1">IFERROR(__xludf.DUMMYFUNCTION("query('6 Maldwyn'!A:G, ""select G,B,C,D,E,F where G contains '"" &amp; A775 &amp; ""'"", 0)"),"#REF!")</f>
        <v>#REF!</v>
      </c>
      <c r="B787" s="1"/>
      <c r="C787" s="1"/>
      <c r="D787" s="1"/>
      <c r="E787" s="1"/>
      <c r="F787" s="1"/>
      <c r="G787" s="1">
        <v>11</v>
      </c>
      <c r="I787" s="2">
        <f>IFERROR(VLOOKUP($H787, $B777:$F788, 2, FALSE),)</f>
        <v>0</v>
      </c>
      <c r="J787" s="25"/>
      <c r="K787" s="1">
        <f>IFERROR(VLOOKUP($H787, $B777:$F788, 3, FALSE),)</f>
        <v>0</v>
      </c>
      <c r="L787" s="1">
        <f>IFERROR(VLOOKUP($H787, $B777:$F788, 4, FALSE),)</f>
        <v>0</v>
      </c>
      <c r="M787" s="1">
        <f>IFERROR(VLOOKUP($H787, $B777:$F788, 5, FALSE),)</f>
        <v>0</v>
      </c>
    </row>
    <row r="788" spans="1:14" ht="12.75" x14ac:dyDescent="0.2">
      <c r="A788" s="33"/>
      <c r="B788" s="1"/>
      <c r="C788" s="1"/>
      <c r="D788" s="1"/>
      <c r="E788" s="1"/>
      <c r="F788" s="1"/>
      <c r="G788" s="1">
        <v>12</v>
      </c>
      <c r="I788" s="2">
        <f>IFERROR(VLOOKUP($H788, $B777:$F788, 2, FALSE),)</f>
        <v>0</v>
      </c>
      <c r="J788" s="25"/>
      <c r="K788" s="1">
        <f>IFERROR(VLOOKUP($H788, $B777:$F788, 3, FALSE),)</f>
        <v>0</v>
      </c>
      <c r="L788" s="1">
        <f>IFERROR(VLOOKUP($H788, $B777:$F788, 4, FALSE),)</f>
        <v>0</v>
      </c>
      <c r="M788" s="1">
        <f>IFERROR(VLOOKUP($H788, $B777:$F788, 5, FALSE),)</f>
        <v>0</v>
      </c>
    </row>
    <row r="789" spans="1:14" ht="12.75" x14ac:dyDescent="0.2">
      <c r="A789" s="33"/>
      <c r="B789" s="32"/>
      <c r="C789" s="32"/>
      <c r="D789" s="32"/>
      <c r="E789" s="32"/>
      <c r="F789" s="32"/>
      <c r="G789" s="32"/>
      <c r="H789" s="33"/>
      <c r="I789" s="34"/>
      <c r="J789" s="35"/>
      <c r="K789" s="33"/>
      <c r="L789" s="33"/>
      <c r="M789" s="33"/>
      <c r="N789" s="33"/>
    </row>
    <row r="790" spans="1:14" ht="12.75" x14ac:dyDescent="0.2">
      <c r="A790" s="2" t="e">
        <f>#REF!</f>
        <v>#REF!</v>
      </c>
      <c r="B790" s="2"/>
      <c r="C790" s="2"/>
      <c r="D790" s="2"/>
      <c r="E790" s="2"/>
      <c r="F790" s="2"/>
      <c r="G790" s="2" t="e">
        <f>A790</f>
        <v>#REF!</v>
      </c>
      <c r="H790" s="2" t="s">
        <v>233</v>
      </c>
      <c r="I790" s="2" t="s">
        <v>242</v>
      </c>
      <c r="J790" s="2" t="e">
        <f>#REF!</f>
        <v>#REF!</v>
      </c>
      <c r="K790" s="2"/>
      <c r="L790" s="2"/>
      <c r="M790" s="2" t="e">
        <f>G790</f>
        <v>#REF!</v>
      </c>
      <c r="N790" s="2"/>
    </row>
    <row r="791" spans="1:14" ht="17.25" x14ac:dyDescent="0.4">
      <c r="A791" s="38" t="str">
        <f ca="1">IFERROR(__xludf.DUMMYFUNCTION("query('1 Wrekin'!A:G, ""select G,B,C,D,E,F where G contains '"" &amp; A790 &amp; ""'"", 1)"),"#REF!")</f>
        <v>#REF!</v>
      </c>
      <c r="B791" s="2"/>
      <c r="C791" s="2"/>
      <c r="D791" s="2"/>
      <c r="E791" s="2"/>
      <c r="F791" s="2"/>
      <c r="G791" s="2" t="s">
        <v>243</v>
      </c>
      <c r="H791" s="2" t="s">
        <v>41</v>
      </c>
      <c r="I791" s="2" t="s">
        <v>231</v>
      </c>
      <c r="J791" s="25" t="s">
        <v>244</v>
      </c>
      <c r="K791" s="2" t="s">
        <v>232</v>
      </c>
      <c r="L791" s="2" t="s">
        <v>44</v>
      </c>
      <c r="M791" s="2" t="s">
        <v>45</v>
      </c>
      <c r="N791" s="2" t="s">
        <v>234</v>
      </c>
    </row>
    <row r="792" spans="1:14" ht="12.75" x14ac:dyDescent="0.2">
      <c r="A792" s="33"/>
      <c r="B792" s="1"/>
      <c r="C792" s="1"/>
      <c r="D792" s="1"/>
      <c r="E792" s="1"/>
      <c r="F792" s="1"/>
      <c r="G792" s="1">
        <v>1</v>
      </c>
      <c r="I792" s="2">
        <f>IFERROR(VLOOKUP($H792, $B792:$F803, 2, FALSE),)</f>
        <v>0</v>
      </c>
      <c r="J792" s="25"/>
      <c r="K792" s="1">
        <f>IFERROR(VLOOKUP($H792, $B792:$F803, 3, FALSE),)</f>
        <v>0</v>
      </c>
      <c r="L792" s="1">
        <f>IFERROR(VLOOKUP($H792, $B792:$F803, 4, FALSE),)</f>
        <v>0</v>
      </c>
      <c r="M792" s="1">
        <f>IFERROR(VLOOKUP($H792, $B792:$F803, 5, FALSE),)</f>
        <v>0</v>
      </c>
    </row>
    <row r="793" spans="1:14" ht="12.75" x14ac:dyDescent="0.2">
      <c r="A793" s="33"/>
      <c r="B793" s="1"/>
      <c r="C793" s="1"/>
      <c r="D793" s="1"/>
      <c r="E793" s="1"/>
      <c r="F793" s="1"/>
      <c r="G793" s="1">
        <v>2</v>
      </c>
      <c r="I793" s="2">
        <f>IFERROR(VLOOKUP($H793, $B792:$F803, 2, FALSE),)</f>
        <v>0</v>
      </c>
      <c r="J793" s="25"/>
      <c r="K793" s="1">
        <f>IFERROR(VLOOKUP($H793, $B792:$F803, 3, FALSE),)</f>
        <v>0</v>
      </c>
      <c r="L793" s="1">
        <f>IFERROR(VLOOKUP($H793, $B792:$F803, 4, FALSE),)</f>
        <v>0</v>
      </c>
      <c r="M793" s="1">
        <f>IFERROR(VLOOKUP($H793, $B792:$F803, 5, FALSE),)</f>
        <v>0</v>
      </c>
    </row>
    <row r="794" spans="1:14" ht="12.75" x14ac:dyDescent="0.2">
      <c r="A794" s="39" t="str">
        <f ca="1">IFERROR(__xludf.DUMMYFUNCTION("query('2 Oswestry'!A:G, ""select G,B,C,D,E,F where G contains '"" &amp; A790 &amp; ""'"", 0)"),"#REF!")</f>
        <v>#REF!</v>
      </c>
      <c r="B794" s="1"/>
      <c r="C794" s="1"/>
      <c r="D794" s="1"/>
      <c r="E794" s="1"/>
      <c r="F794" s="1"/>
      <c r="G794" s="1">
        <v>3</v>
      </c>
      <c r="I794" s="2">
        <f>IFERROR(VLOOKUP($H794, $B792:$F803, 2, FALSE),)</f>
        <v>0</v>
      </c>
      <c r="J794" s="25"/>
      <c r="K794" s="1">
        <f>IFERROR(VLOOKUP($H794, $B792:$F803, 3, FALSE),)</f>
        <v>0</v>
      </c>
      <c r="L794" s="1">
        <f>IFERROR(VLOOKUP($H794, $B792:$F803, 4, FALSE),)</f>
        <v>0</v>
      </c>
      <c r="M794" s="1">
        <f>IFERROR(VLOOKUP($H794, $B792:$F803, 5, FALSE),)</f>
        <v>0</v>
      </c>
    </row>
    <row r="795" spans="1:14" ht="12.75" x14ac:dyDescent="0.2">
      <c r="A795" s="33"/>
      <c r="B795" s="1"/>
      <c r="C795" s="1"/>
      <c r="D795" s="1"/>
      <c r="E795" s="1"/>
      <c r="F795" s="1"/>
      <c r="G795" s="1">
        <v>4</v>
      </c>
      <c r="I795" s="2">
        <f>IFERROR(VLOOKUP($H795, $B792:$F803, 2, FALSE),)</f>
        <v>0</v>
      </c>
      <c r="J795" s="25"/>
      <c r="K795" s="1">
        <f>IFERROR(VLOOKUP($H795, $B792:$F803, 3, FALSE),)</f>
        <v>0</v>
      </c>
      <c r="L795" s="1">
        <f>IFERROR(VLOOKUP($H795, $B792:$F803, 4, FALSE),)</f>
        <v>0</v>
      </c>
      <c r="M795" s="1">
        <f>IFERROR(VLOOKUP($H795, $B792:$F803, 5, FALSE),)</f>
        <v>0</v>
      </c>
    </row>
    <row r="796" spans="1:14" ht="12.75" x14ac:dyDescent="0.2">
      <c r="A796" s="39" t="str">
        <f ca="1">IFERROR(__xludf.DUMMYFUNCTION("query('3 Shrewsbury'!A:G, ""select G,B,C,D,E,F where G contains '"" &amp; A790 &amp; ""'"", 0)"),"#REF!")</f>
        <v>#REF!</v>
      </c>
      <c r="B796" s="1"/>
      <c r="C796" s="1"/>
      <c r="D796" s="1"/>
      <c r="E796" s="1"/>
      <c r="F796" s="1"/>
      <c r="G796" s="1">
        <v>5</v>
      </c>
      <c r="I796" s="2">
        <f>IFERROR(VLOOKUP($H796, $B792:$F803, 2, FALSE),)</f>
        <v>0</v>
      </c>
      <c r="J796" s="25"/>
      <c r="K796" s="1">
        <f>IFERROR(VLOOKUP($H796, $B792:$F803, 3, FALSE),)</f>
        <v>0</v>
      </c>
      <c r="L796" s="1">
        <f>IFERROR(VLOOKUP($H796, $B792:$F803, 4, FALSE),)</f>
        <v>0</v>
      </c>
      <c r="M796" s="1">
        <f>IFERROR(VLOOKUP($H796, $B792:$F803, 5, FALSE),)</f>
        <v>0</v>
      </c>
    </row>
    <row r="797" spans="1:14" ht="12.75" x14ac:dyDescent="0.2">
      <c r="A797" s="33"/>
      <c r="B797" s="1"/>
      <c r="C797" s="1"/>
      <c r="D797" s="1"/>
      <c r="E797" s="1"/>
      <c r="F797" s="1"/>
      <c r="G797" s="1">
        <v>6</v>
      </c>
      <c r="I797" s="2">
        <f>IFERROR(VLOOKUP($H797, $B792:$F803, 2, FALSE),)</f>
        <v>0</v>
      </c>
      <c r="J797" s="25"/>
      <c r="K797" s="1">
        <f>IFERROR(VLOOKUP($H797, $B792:$F803, 3, FALSE),)</f>
        <v>0</v>
      </c>
      <c r="L797" s="1">
        <f>IFERROR(VLOOKUP($H797, $B792:$F803, 4, FALSE),)</f>
        <v>0</v>
      </c>
      <c r="M797" s="1">
        <f>IFERROR(VLOOKUP($H797, $B792:$F803, 5, FALSE),)</f>
        <v>0</v>
      </c>
    </row>
    <row r="798" spans="1:14" ht="12.75" x14ac:dyDescent="0.2">
      <c r="A798" s="39" t="str">
        <f ca="1">IFERROR(__xludf.DUMMYFUNCTION("query('4 Telford'!A:G, ""select G,B,C,D,E,F where G contains '"" &amp; A790 &amp; ""'"", 0)"),"#REF!")</f>
        <v>#REF!</v>
      </c>
      <c r="B798" s="1"/>
      <c r="C798" s="1"/>
      <c r="D798" s="1"/>
      <c r="E798" s="1"/>
      <c r="F798" s="1"/>
      <c r="G798" s="1">
        <v>7</v>
      </c>
      <c r="I798" s="2">
        <f>IFERROR(VLOOKUP($H798, $B792:$F803, 2, FALSE),)</f>
        <v>0</v>
      </c>
      <c r="J798" s="25"/>
      <c r="K798" s="1">
        <f>IFERROR(VLOOKUP($H798, $B792:$F803, 3, FALSE),)</f>
        <v>0</v>
      </c>
      <c r="L798" s="1">
        <f>IFERROR(VLOOKUP($H798, $B792:$F803, 4, FALSE),)</f>
        <v>0</v>
      </c>
      <c r="M798" s="1">
        <f>IFERROR(VLOOKUP($H798, $B792:$F803, 5, FALSE),)</f>
        <v>0</v>
      </c>
    </row>
    <row r="799" spans="1:14" ht="12.75" x14ac:dyDescent="0.2">
      <c r="A799" s="33"/>
      <c r="B799" s="1"/>
      <c r="C799" s="1"/>
      <c r="D799" s="1"/>
      <c r="E799" s="1"/>
      <c r="F799" s="1"/>
      <c r="G799" s="1">
        <v>8</v>
      </c>
      <c r="I799" s="2">
        <f>IFERROR(VLOOKUP($H799, $B792:$F803, 2, FALSE),)</f>
        <v>0</v>
      </c>
      <c r="J799" s="25"/>
      <c r="K799" s="1">
        <f>IFERROR(VLOOKUP($H799, $B792:$F803, 3, FALSE),)</f>
        <v>0</v>
      </c>
      <c r="L799" s="1">
        <f>IFERROR(VLOOKUP($H799, $B792:$F803, 4, FALSE),)</f>
        <v>0</v>
      </c>
      <c r="M799" s="1">
        <f>IFERROR(VLOOKUP($H799, $B792:$F803, 5, FALSE),)</f>
        <v>0</v>
      </c>
    </row>
    <row r="800" spans="1:14" ht="12.75" x14ac:dyDescent="0.2">
      <c r="A800" s="39" t="str">
        <f ca="1">IFERROR(__xludf.DUMMYFUNCTION("query('5 Wenlock'!A:G, ""select G,B,C,D,E,F where G contains '"" &amp; A790 &amp; ""'"", 0)"),"#REF!")</f>
        <v>#REF!</v>
      </c>
      <c r="B800" s="1"/>
      <c r="C800" s="1"/>
      <c r="D800" s="1"/>
      <c r="E800" s="1"/>
      <c r="F800" s="1"/>
      <c r="G800" s="1">
        <v>9</v>
      </c>
      <c r="I800" s="2">
        <f>IFERROR(VLOOKUP($H800, $B792:$F803, 2, FALSE),)</f>
        <v>0</v>
      </c>
      <c r="J800" s="25"/>
      <c r="K800" s="1">
        <f>IFERROR(VLOOKUP($H800, $B792:$F803, 3, FALSE),)</f>
        <v>0</v>
      </c>
      <c r="L800" s="1">
        <f>IFERROR(VLOOKUP($H800, $B792:$F803, 4, FALSE),)</f>
        <v>0</v>
      </c>
      <c r="M800" s="1">
        <f>IFERROR(VLOOKUP($H800, $B792:$F803, 5, FALSE),)</f>
        <v>0</v>
      </c>
    </row>
    <row r="801" spans="1:14" ht="12.75" x14ac:dyDescent="0.2">
      <c r="A801" s="33"/>
      <c r="B801" s="1"/>
      <c r="C801" s="1"/>
      <c r="D801" s="1"/>
      <c r="E801" s="1"/>
      <c r="F801" s="1"/>
      <c r="G801" s="1">
        <v>10</v>
      </c>
      <c r="I801" s="2">
        <f>IFERROR(VLOOKUP($H801, $B792:$F803, 2, FALSE),)</f>
        <v>0</v>
      </c>
      <c r="J801" s="25"/>
      <c r="K801" s="1">
        <f>IFERROR(VLOOKUP($H801, $B792:$F803, 3, FALSE),)</f>
        <v>0</v>
      </c>
      <c r="L801" s="1">
        <f>IFERROR(VLOOKUP($H801, $B792:$F803, 4, FALSE),)</f>
        <v>0</v>
      </c>
      <c r="M801" s="1">
        <f>IFERROR(VLOOKUP($H801, $B792:$F803, 5, FALSE),)</f>
        <v>0</v>
      </c>
    </row>
    <row r="802" spans="1:14" ht="12.75" x14ac:dyDescent="0.2">
      <c r="A802" s="39" t="str">
        <f ca="1">IFERROR(__xludf.DUMMYFUNCTION("query('6 Maldwyn'!A:G, ""select G,B,C,D,E,F where G contains '"" &amp; A790 &amp; ""'"", 0)"),"#REF!")</f>
        <v>#REF!</v>
      </c>
      <c r="B802" s="1"/>
      <c r="C802" s="1"/>
      <c r="D802" s="1"/>
      <c r="E802" s="1"/>
      <c r="F802" s="1"/>
      <c r="G802" s="1">
        <v>11</v>
      </c>
      <c r="I802" s="2">
        <f>IFERROR(VLOOKUP($H802, $B792:$F803, 2, FALSE),)</f>
        <v>0</v>
      </c>
      <c r="J802" s="25"/>
      <c r="K802" s="1">
        <f>IFERROR(VLOOKUP($H802, $B792:$F803, 3, FALSE),)</f>
        <v>0</v>
      </c>
      <c r="L802" s="1">
        <f>IFERROR(VLOOKUP($H802, $B792:$F803, 4, FALSE),)</f>
        <v>0</v>
      </c>
      <c r="M802" s="1">
        <f>IFERROR(VLOOKUP($H802, $B792:$F803, 5, FALSE),)</f>
        <v>0</v>
      </c>
    </row>
    <row r="803" spans="1:14" ht="12.75" x14ac:dyDescent="0.2">
      <c r="A803" s="33"/>
      <c r="B803" s="1"/>
      <c r="C803" s="1"/>
      <c r="D803" s="1"/>
      <c r="E803" s="1"/>
      <c r="F803" s="1"/>
      <c r="G803" s="1">
        <v>12</v>
      </c>
      <c r="I803" s="2">
        <f>IFERROR(VLOOKUP($H803, $B792:$F803, 2, FALSE),)</f>
        <v>0</v>
      </c>
      <c r="J803" s="25"/>
      <c r="K803" s="1">
        <f>IFERROR(VLOOKUP($H803, $B792:$F803, 3, FALSE),)</f>
        <v>0</v>
      </c>
      <c r="L803" s="1">
        <f>IFERROR(VLOOKUP($H803, $B792:$F803, 4, FALSE),)</f>
        <v>0</v>
      </c>
      <c r="M803" s="1">
        <f>IFERROR(VLOOKUP($H803, $B792:$F803, 5, FALSE),)</f>
        <v>0</v>
      </c>
    </row>
    <row r="804" spans="1:14" ht="12.75" x14ac:dyDescent="0.2">
      <c r="A804" s="33"/>
      <c r="I804" s="2"/>
      <c r="J804" s="25"/>
    </row>
    <row r="805" spans="1:14" ht="12.75" x14ac:dyDescent="0.2">
      <c r="A805" s="2" t="e">
        <f>#REF!</f>
        <v>#REF!</v>
      </c>
      <c r="B805" s="2"/>
      <c r="C805" s="2"/>
      <c r="D805" s="2"/>
      <c r="E805" s="2"/>
      <c r="F805" s="2"/>
      <c r="G805" s="2" t="e">
        <f>A805</f>
        <v>#REF!</v>
      </c>
      <c r="H805" s="2" t="s">
        <v>233</v>
      </c>
      <c r="I805" s="2" t="s">
        <v>242</v>
      </c>
      <c r="J805" s="2" t="e">
        <f>#REF!</f>
        <v>#REF!</v>
      </c>
      <c r="K805" s="2"/>
      <c r="L805" s="2"/>
      <c r="M805" s="2" t="e">
        <f>G805</f>
        <v>#REF!</v>
      </c>
      <c r="N805" s="2"/>
    </row>
    <row r="806" spans="1:14" ht="17.25" x14ac:dyDescent="0.4">
      <c r="A806" s="38" t="str">
        <f ca="1">IFERROR(__xludf.DUMMYFUNCTION("query('1 Wrekin'!A:G, ""select G,B,C,D,E,F where G contains '"" &amp; A805 &amp; ""'"", 1)"),"#REF!")</f>
        <v>#REF!</v>
      </c>
      <c r="B806" s="2"/>
      <c r="C806" s="2"/>
      <c r="D806" s="2"/>
      <c r="E806" s="2"/>
      <c r="F806" s="2"/>
      <c r="G806" s="2" t="s">
        <v>243</v>
      </c>
      <c r="H806" s="2" t="s">
        <v>41</v>
      </c>
      <c r="I806" s="2" t="s">
        <v>231</v>
      </c>
      <c r="J806" s="25" t="s">
        <v>244</v>
      </c>
      <c r="K806" s="2" t="s">
        <v>232</v>
      </c>
      <c r="L806" s="2" t="s">
        <v>44</v>
      </c>
      <c r="M806" s="2" t="s">
        <v>45</v>
      </c>
      <c r="N806" s="2" t="s">
        <v>234</v>
      </c>
    </row>
    <row r="807" spans="1:14" ht="12.75" x14ac:dyDescent="0.2">
      <c r="A807" s="33"/>
      <c r="B807" s="1"/>
      <c r="C807" s="1"/>
      <c r="D807" s="1"/>
      <c r="E807" s="1"/>
      <c r="F807" s="1"/>
      <c r="G807" s="1">
        <v>1</v>
      </c>
      <c r="I807" s="2">
        <f>IFERROR(VLOOKUP($H807, $B807:$F818, 2, FALSE),)</f>
        <v>0</v>
      </c>
      <c r="J807" s="25"/>
      <c r="K807" s="1">
        <f>IFERROR(VLOOKUP($H807, $B807:$F818, 3, FALSE),)</f>
        <v>0</v>
      </c>
      <c r="L807" s="1">
        <f>IFERROR(VLOOKUP($H807, $B807:$F818, 4, FALSE),)</f>
        <v>0</v>
      </c>
      <c r="M807" s="1">
        <f>IFERROR(VLOOKUP($H807, $B807:$F818, 5, FALSE),)</f>
        <v>0</v>
      </c>
    </row>
    <row r="808" spans="1:14" ht="12.75" x14ac:dyDescent="0.2">
      <c r="A808" s="33"/>
      <c r="B808" s="1"/>
      <c r="C808" s="1"/>
      <c r="D808" s="1"/>
      <c r="E808" s="1"/>
      <c r="F808" s="1"/>
      <c r="G808" s="1">
        <v>2</v>
      </c>
      <c r="I808" s="2">
        <f>IFERROR(VLOOKUP($H808, $B807:$F818, 2, FALSE),)</f>
        <v>0</v>
      </c>
      <c r="J808" s="25"/>
      <c r="K808" s="1">
        <f>IFERROR(VLOOKUP($H808, $B807:$F818, 3, FALSE),)</f>
        <v>0</v>
      </c>
      <c r="L808" s="1">
        <f>IFERROR(VLOOKUP($H808, $B807:$F818, 4, FALSE),)</f>
        <v>0</v>
      </c>
      <c r="M808" s="1">
        <f>IFERROR(VLOOKUP($H808, $B807:$F818, 5, FALSE),)</f>
        <v>0</v>
      </c>
    </row>
    <row r="809" spans="1:14" ht="12.75" x14ac:dyDescent="0.2">
      <c r="A809" s="39" t="str">
        <f ca="1">IFERROR(__xludf.DUMMYFUNCTION("query('2 Oswestry'!A:G, ""select G,B,C,D,E,F where G contains '"" &amp; A805 &amp; ""'"", 0)"),"#REF!")</f>
        <v>#REF!</v>
      </c>
      <c r="B809" s="1"/>
      <c r="C809" s="1"/>
      <c r="D809" s="1"/>
      <c r="E809" s="1"/>
      <c r="F809" s="1"/>
      <c r="G809" s="1">
        <v>3</v>
      </c>
      <c r="I809" s="2">
        <f>IFERROR(VLOOKUP($H809, $B807:$F818, 2, FALSE),)</f>
        <v>0</v>
      </c>
      <c r="J809" s="25"/>
      <c r="K809" s="1">
        <f>IFERROR(VLOOKUP($H809, $B807:$F818, 3, FALSE),)</f>
        <v>0</v>
      </c>
      <c r="L809" s="1">
        <f>IFERROR(VLOOKUP($H809, $B807:$F818, 4, FALSE),)</f>
        <v>0</v>
      </c>
      <c r="M809" s="1">
        <f>IFERROR(VLOOKUP($H809, $B807:$F818, 5, FALSE),)</f>
        <v>0</v>
      </c>
    </row>
    <row r="810" spans="1:14" ht="12.75" x14ac:dyDescent="0.2">
      <c r="A810" s="33"/>
      <c r="B810" s="1"/>
      <c r="C810" s="1"/>
      <c r="D810" s="1"/>
      <c r="E810" s="1"/>
      <c r="F810" s="1"/>
      <c r="G810" s="1">
        <v>4</v>
      </c>
      <c r="I810" s="2">
        <f>IFERROR(VLOOKUP($H810, $B807:$F818, 2, FALSE),)</f>
        <v>0</v>
      </c>
      <c r="J810" s="25"/>
      <c r="K810" s="1">
        <f>IFERROR(VLOOKUP($H810, $B807:$F818, 3, FALSE),)</f>
        <v>0</v>
      </c>
      <c r="L810" s="1">
        <f>IFERROR(VLOOKUP($H810, $B807:$F818, 4, FALSE),)</f>
        <v>0</v>
      </c>
      <c r="M810" s="1">
        <f>IFERROR(VLOOKUP($H810, $B807:$F818, 5, FALSE),)</f>
        <v>0</v>
      </c>
    </row>
    <row r="811" spans="1:14" ht="12.75" x14ac:dyDescent="0.2">
      <c r="A811" s="39" t="str">
        <f ca="1">IFERROR(__xludf.DUMMYFUNCTION("query('3 Shrewsbury'!A:G, ""select G,B,C,D,E,F where G contains '"" &amp; A805 &amp; ""'"", 0)"),"#REF!")</f>
        <v>#REF!</v>
      </c>
      <c r="B811" s="1"/>
      <c r="C811" s="1"/>
      <c r="D811" s="1"/>
      <c r="E811" s="1"/>
      <c r="F811" s="1"/>
      <c r="G811" s="1">
        <v>5</v>
      </c>
      <c r="I811" s="2">
        <f>IFERROR(VLOOKUP($H811, $B807:$F818, 2, FALSE),)</f>
        <v>0</v>
      </c>
      <c r="J811" s="25"/>
      <c r="K811" s="1">
        <f>IFERROR(VLOOKUP($H811, $B807:$F818, 3, FALSE),)</f>
        <v>0</v>
      </c>
      <c r="L811" s="1">
        <f>IFERROR(VLOOKUP($H811, $B807:$F818, 4, FALSE),)</f>
        <v>0</v>
      </c>
      <c r="M811" s="1">
        <f>IFERROR(VLOOKUP($H811, $B807:$F818, 5, FALSE),)</f>
        <v>0</v>
      </c>
    </row>
    <row r="812" spans="1:14" ht="12.75" x14ac:dyDescent="0.2">
      <c r="A812" s="33"/>
      <c r="B812" s="1"/>
      <c r="C812" s="1"/>
      <c r="D812" s="1"/>
      <c r="E812" s="1"/>
      <c r="F812" s="1"/>
      <c r="G812" s="1">
        <v>6</v>
      </c>
      <c r="I812" s="2">
        <f>IFERROR(VLOOKUP($H812, $B807:$F818, 2, FALSE),)</f>
        <v>0</v>
      </c>
      <c r="J812" s="25"/>
      <c r="K812" s="1">
        <f>IFERROR(VLOOKUP($H812, $B807:$F818, 3, FALSE),)</f>
        <v>0</v>
      </c>
      <c r="L812" s="1">
        <f>IFERROR(VLOOKUP($H812, $B807:$F818, 4, FALSE),)</f>
        <v>0</v>
      </c>
      <c r="M812" s="1">
        <f>IFERROR(VLOOKUP($H812, $B807:$F818, 5, FALSE),)</f>
        <v>0</v>
      </c>
    </row>
    <row r="813" spans="1:14" ht="12.75" x14ac:dyDescent="0.2">
      <c r="A813" s="39" t="str">
        <f ca="1">IFERROR(__xludf.DUMMYFUNCTION("query('4 Telford'!A:G, ""select G,B,C,D,E,F where G contains '"" &amp; A805 &amp; ""'"", 0)"),"#REF!")</f>
        <v>#REF!</v>
      </c>
      <c r="B813" s="1"/>
      <c r="C813" s="1"/>
      <c r="D813" s="1"/>
      <c r="E813" s="1"/>
      <c r="F813" s="1"/>
      <c r="G813" s="1">
        <v>7</v>
      </c>
      <c r="I813" s="2">
        <f>IFERROR(VLOOKUP($H813, $B807:$F818, 2, FALSE),)</f>
        <v>0</v>
      </c>
      <c r="J813" s="25"/>
      <c r="K813" s="1">
        <f>IFERROR(VLOOKUP($H813, $B807:$F818, 3, FALSE),)</f>
        <v>0</v>
      </c>
      <c r="L813" s="1">
        <f>IFERROR(VLOOKUP($H813, $B807:$F818, 4, FALSE),)</f>
        <v>0</v>
      </c>
      <c r="M813" s="1">
        <f>IFERROR(VLOOKUP($H813, $B807:$F818, 5, FALSE),)</f>
        <v>0</v>
      </c>
    </row>
    <row r="814" spans="1:14" ht="12.75" x14ac:dyDescent="0.2">
      <c r="A814" s="33"/>
      <c r="B814" s="1"/>
      <c r="C814" s="1"/>
      <c r="D814" s="1"/>
      <c r="E814" s="1"/>
      <c r="F814" s="1"/>
      <c r="G814" s="1">
        <v>8</v>
      </c>
      <c r="I814" s="2">
        <f>IFERROR(VLOOKUP($H814, $B807:$F818, 2, FALSE),)</f>
        <v>0</v>
      </c>
      <c r="J814" s="25"/>
      <c r="K814" s="1">
        <f>IFERROR(VLOOKUP($H814, $B807:$F818, 3, FALSE),)</f>
        <v>0</v>
      </c>
      <c r="L814" s="1">
        <f>IFERROR(VLOOKUP($H814, $B807:$F818, 4, FALSE),)</f>
        <v>0</v>
      </c>
      <c r="M814" s="1">
        <f>IFERROR(VLOOKUP($H814, $B807:$F818, 5, FALSE),)</f>
        <v>0</v>
      </c>
    </row>
    <row r="815" spans="1:14" ht="12.75" x14ac:dyDescent="0.2">
      <c r="A815" s="39" t="str">
        <f ca="1">IFERROR(__xludf.DUMMYFUNCTION("query('5 Wenlock'!A:G, ""select G,B,C,D,E,F where G contains '"" &amp; A805 &amp; ""'"", 0)"),"#REF!")</f>
        <v>#REF!</v>
      </c>
      <c r="B815" s="1"/>
      <c r="C815" s="1"/>
      <c r="D815" s="1"/>
      <c r="E815" s="1"/>
      <c r="F815" s="1"/>
      <c r="G815" s="1">
        <v>9</v>
      </c>
      <c r="I815" s="2">
        <f>IFERROR(VLOOKUP($H815, $B807:$F818, 2, FALSE),)</f>
        <v>0</v>
      </c>
      <c r="J815" s="25"/>
      <c r="K815" s="1">
        <f>IFERROR(VLOOKUP($H815, $B807:$F818, 3, FALSE),)</f>
        <v>0</v>
      </c>
      <c r="L815" s="1">
        <f>IFERROR(VLOOKUP($H815, $B807:$F818, 4, FALSE),)</f>
        <v>0</v>
      </c>
      <c r="M815" s="1">
        <f>IFERROR(VLOOKUP($H815, $B807:$F818, 5, FALSE),)</f>
        <v>0</v>
      </c>
    </row>
    <row r="816" spans="1:14" ht="12.75" x14ac:dyDescent="0.2">
      <c r="A816" s="33"/>
      <c r="B816" s="1"/>
      <c r="C816" s="1"/>
      <c r="D816" s="1"/>
      <c r="E816" s="1"/>
      <c r="F816" s="1"/>
      <c r="G816" s="1">
        <v>10</v>
      </c>
      <c r="I816" s="2">
        <f>IFERROR(VLOOKUP($H816, $B807:$F818, 2, FALSE),)</f>
        <v>0</v>
      </c>
      <c r="J816" s="25"/>
      <c r="K816" s="1">
        <f>IFERROR(VLOOKUP($H816, $B807:$F818, 3, FALSE),)</f>
        <v>0</v>
      </c>
      <c r="L816" s="1">
        <f>IFERROR(VLOOKUP($H816, $B807:$F818, 4, FALSE),)</f>
        <v>0</v>
      </c>
      <c r="M816" s="1">
        <f>IFERROR(VLOOKUP($H816, $B807:$F818, 5, FALSE),)</f>
        <v>0</v>
      </c>
    </row>
    <row r="817" spans="1:14" ht="12.75" x14ac:dyDescent="0.2">
      <c r="A817" s="39" t="str">
        <f ca="1">IFERROR(__xludf.DUMMYFUNCTION("query('6 Maldwyn'!A:G, ""select G,B,C,D,E,F where G contains '"" &amp; A805 &amp; ""'"", 0)"),"#REF!")</f>
        <v>#REF!</v>
      </c>
      <c r="B817" s="1"/>
      <c r="C817" s="1"/>
      <c r="D817" s="1"/>
      <c r="E817" s="1"/>
      <c r="F817" s="1"/>
      <c r="G817" s="1">
        <v>11</v>
      </c>
      <c r="I817" s="2">
        <f>IFERROR(VLOOKUP($H817, $B807:$F818, 2, FALSE),)</f>
        <v>0</v>
      </c>
      <c r="J817" s="25"/>
      <c r="K817" s="1">
        <f>IFERROR(VLOOKUP($H817, $B807:$F818, 3, FALSE),)</f>
        <v>0</v>
      </c>
      <c r="L817" s="1">
        <f>IFERROR(VLOOKUP($H817, $B807:$F818, 4, FALSE),)</f>
        <v>0</v>
      </c>
      <c r="M817" s="1">
        <f>IFERROR(VLOOKUP($H817, $B807:$F818, 5, FALSE),)</f>
        <v>0</v>
      </c>
    </row>
    <row r="818" spans="1:14" ht="12.75" x14ac:dyDescent="0.2">
      <c r="A818" s="33"/>
      <c r="B818" s="1"/>
      <c r="C818" s="1"/>
      <c r="D818" s="1"/>
      <c r="E818" s="1"/>
      <c r="F818" s="1"/>
      <c r="G818" s="1">
        <v>12</v>
      </c>
      <c r="I818" s="2">
        <f>IFERROR(VLOOKUP($H818, $B807:$F818, 2, FALSE),)</f>
        <v>0</v>
      </c>
      <c r="J818" s="25"/>
      <c r="K818" s="1">
        <f>IFERROR(VLOOKUP($H818, $B807:$F818, 3, FALSE),)</f>
        <v>0</v>
      </c>
      <c r="L818" s="1">
        <f>IFERROR(VLOOKUP($H818, $B807:$F818, 4, FALSE),)</f>
        <v>0</v>
      </c>
      <c r="M818" s="1">
        <f>IFERROR(VLOOKUP($H818, $B807:$F818, 5, FALSE),)</f>
        <v>0</v>
      </c>
    </row>
    <row r="819" spans="1:14" ht="12.75" x14ac:dyDescent="0.2">
      <c r="A819" s="32"/>
      <c r="B819" s="32"/>
      <c r="C819" s="32"/>
      <c r="D819" s="32"/>
      <c r="E819" s="32"/>
      <c r="F819" s="32"/>
      <c r="G819" s="32"/>
      <c r="H819" s="33"/>
      <c r="I819" s="34"/>
      <c r="J819" s="35"/>
      <c r="K819" s="33"/>
      <c r="L819" s="33"/>
      <c r="M819" s="33"/>
      <c r="N819" s="33"/>
    </row>
    <row r="820" spans="1:14" ht="12.75" x14ac:dyDescent="0.2">
      <c r="A820" s="2" t="e">
        <f>#REF!</f>
        <v>#REF!</v>
      </c>
      <c r="B820" s="2"/>
      <c r="C820" s="2"/>
      <c r="D820" s="2"/>
      <c r="E820" s="2"/>
      <c r="F820" s="2"/>
      <c r="G820" s="2" t="e">
        <f>A820</f>
        <v>#REF!</v>
      </c>
      <c r="H820" s="2" t="s">
        <v>233</v>
      </c>
      <c r="I820" s="2" t="s">
        <v>242</v>
      </c>
      <c r="J820" s="2" t="e">
        <f>#REF!</f>
        <v>#REF!</v>
      </c>
      <c r="K820" s="2"/>
      <c r="L820" s="2"/>
      <c r="M820" s="2" t="e">
        <f>G820</f>
        <v>#REF!</v>
      </c>
      <c r="N820" s="2"/>
    </row>
    <row r="821" spans="1:14" ht="17.25" x14ac:dyDescent="0.4">
      <c r="A821" s="38" t="str">
        <f ca="1">IFERROR(__xludf.DUMMYFUNCTION("query('1 Wrekin'!A:G, ""select G,B,C,D,E,F where G contains '"" &amp; A820 &amp; ""'"", 1)"),"#REF!")</f>
        <v>#REF!</v>
      </c>
      <c r="B821" s="2"/>
      <c r="C821" s="2"/>
      <c r="D821" s="2"/>
      <c r="E821" s="2"/>
      <c r="F821" s="2"/>
      <c r="G821" s="2" t="s">
        <v>243</v>
      </c>
      <c r="H821" s="2" t="s">
        <v>41</v>
      </c>
      <c r="I821" s="2" t="s">
        <v>231</v>
      </c>
      <c r="J821" s="25" t="s">
        <v>244</v>
      </c>
      <c r="K821" s="2" t="s">
        <v>232</v>
      </c>
      <c r="L821" s="2" t="s">
        <v>44</v>
      </c>
      <c r="M821" s="2" t="s">
        <v>45</v>
      </c>
      <c r="N821" s="2" t="s">
        <v>234</v>
      </c>
    </row>
    <row r="822" spans="1:14" ht="12.75" x14ac:dyDescent="0.2">
      <c r="A822" s="33"/>
      <c r="B822" s="1"/>
      <c r="C822" s="1"/>
      <c r="D822" s="1"/>
      <c r="E822" s="1"/>
      <c r="F822" s="1"/>
      <c r="G822" s="1">
        <v>1</v>
      </c>
      <c r="I822" s="2">
        <f>IFERROR(VLOOKUP($H822, $B822:$F833, 2, FALSE),)</f>
        <v>0</v>
      </c>
      <c r="J822" s="25"/>
      <c r="K822" s="1">
        <f>IFERROR(VLOOKUP($H822, $B822:$F833, 3, FALSE),)</f>
        <v>0</v>
      </c>
      <c r="L822" s="1">
        <f>IFERROR(VLOOKUP($H822, $B822:$F833, 4, FALSE),)</f>
        <v>0</v>
      </c>
      <c r="M822" s="1">
        <f>IFERROR(VLOOKUP($H822, $B822:$F833, 5, FALSE),)</f>
        <v>0</v>
      </c>
    </row>
    <row r="823" spans="1:14" ht="12.75" x14ac:dyDescent="0.2">
      <c r="A823" s="33"/>
      <c r="B823" s="1"/>
      <c r="C823" s="1"/>
      <c r="D823" s="1"/>
      <c r="E823" s="1"/>
      <c r="F823" s="1"/>
      <c r="G823" s="1">
        <v>2</v>
      </c>
      <c r="I823" s="2">
        <f>IFERROR(VLOOKUP($H823, $B822:$F833, 2, FALSE),)</f>
        <v>0</v>
      </c>
      <c r="J823" s="25"/>
      <c r="K823" s="1">
        <f>IFERROR(VLOOKUP($H823, $B822:$F833, 3, FALSE),)</f>
        <v>0</v>
      </c>
      <c r="L823" s="1">
        <f>IFERROR(VLOOKUP($H823, $B822:$F833, 4, FALSE),)</f>
        <v>0</v>
      </c>
      <c r="M823" s="1">
        <f>IFERROR(VLOOKUP($H823, $B822:$F833, 5, FALSE),)</f>
        <v>0</v>
      </c>
    </row>
    <row r="824" spans="1:14" ht="12.75" x14ac:dyDescent="0.2">
      <c r="A824" s="39" t="str">
        <f ca="1">IFERROR(__xludf.DUMMYFUNCTION("query('2 Oswestry'!A:G, ""select G,B,C,D,E,F where G contains '"" &amp; A820 &amp; ""'"", 0)"),"#REF!")</f>
        <v>#REF!</v>
      </c>
      <c r="B824" s="1"/>
      <c r="C824" s="1"/>
      <c r="D824" s="1"/>
      <c r="E824" s="1"/>
      <c r="F824" s="1"/>
      <c r="G824" s="1">
        <v>3</v>
      </c>
      <c r="I824" s="2">
        <f>IFERROR(VLOOKUP($H824, $B822:$F833, 2, FALSE),)</f>
        <v>0</v>
      </c>
      <c r="J824" s="25"/>
      <c r="K824" s="1">
        <f>IFERROR(VLOOKUP($H824, $B822:$F833, 3, FALSE),)</f>
        <v>0</v>
      </c>
      <c r="L824" s="1">
        <f>IFERROR(VLOOKUP($H824, $B822:$F833, 4, FALSE),)</f>
        <v>0</v>
      </c>
      <c r="M824" s="1">
        <f>IFERROR(VLOOKUP($H824, $B822:$F833, 5, FALSE),)</f>
        <v>0</v>
      </c>
    </row>
    <row r="825" spans="1:14" ht="12.75" x14ac:dyDescent="0.2">
      <c r="A825" s="33"/>
      <c r="B825" s="1"/>
      <c r="C825" s="1"/>
      <c r="D825" s="1"/>
      <c r="E825" s="1"/>
      <c r="F825" s="1"/>
      <c r="G825" s="1">
        <v>4</v>
      </c>
      <c r="I825" s="2">
        <f>IFERROR(VLOOKUP($H825, $B822:$F833, 2, FALSE),)</f>
        <v>0</v>
      </c>
      <c r="J825" s="25"/>
      <c r="K825" s="1">
        <f>IFERROR(VLOOKUP($H825, $B822:$F833, 3, FALSE),)</f>
        <v>0</v>
      </c>
      <c r="L825" s="1">
        <f>IFERROR(VLOOKUP($H825, $B822:$F833, 4, FALSE),)</f>
        <v>0</v>
      </c>
      <c r="M825" s="1">
        <f>IFERROR(VLOOKUP($H825, $B822:$F833, 5, FALSE),)</f>
        <v>0</v>
      </c>
    </row>
    <row r="826" spans="1:14" ht="12.75" x14ac:dyDescent="0.2">
      <c r="A826" s="39" t="str">
        <f ca="1">IFERROR(__xludf.DUMMYFUNCTION("query('3 Shrewsbury'!A:G, ""select G,B,C,D,E,F where G contains '"" &amp; A820 &amp; ""'"", 0)"),"#REF!")</f>
        <v>#REF!</v>
      </c>
      <c r="B826" s="1"/>
      <c r="C826" s="1"/>
      <c r="D826" s="1"/>
      <c r="E826" s="1"/>
      <c r="F826" s="1"/>
      <c r="G826" s="1">
        <v>5</v>
      </c>
      <c r="I826" s="2">
        <f>IFERROR(VLOOKUP($H826, $B822:$F833, 2, FALSE),)</f>
        <v>0</v>
      </c>
      <c r="J826" s="25"/>
      <c r="K826" s="1">
        <f>IFERROR(VLOOKUP($H826, $B822:$F833, 3, FALSE),)</f>
        <v>0</v>
      </c>
      <c r="L826" s="1">
        <f>IFERROR(VLOOKUP($H826, $B822:$F833, 4, FALSE),)</f>
        <v>0</v>
      </c>
      <c r="M826" s="1">
        <f>IFERROR(VLOOKUP($H826, $B822:$F833, 5, FALSE),)</f>
        <v>0</v>
      </c>
    </row>
    <row r="827" spans="1:14" ht="12.75" x14ac:dyDescent="0.2">
      <c r="A827" s="33"/>
      <c r="B827" s="1"/>
      <c r="C827" s="1"/>
      <c r="D827" s="1"/>
      <c r="E827" s="1"/>
      <c r="F827" s="1"/>
      <c r="G827" s="1">
        <v>6</v>
      </c>
      <c r="I827" s="2">
        <f>IFERROR(VLOOKUP($H827, $B822:$F833, 2, FALSE),)</f>
        <v>0</v>
      </c>
      <c r="J827" s="25"/>
      <c r="K827" s="1">
        <f>IFERROR(VLOOKUP($H827, $B822:$F833, 3, FALSE),)</f>
        <v>0</v>
      </c>
      <c r="L827" s="1">
        <f>IFERROR(VLOOKUP($H827, $B822:$F833, 4, FALSE),)</f>
        <v>0</v>
      </c>
      <c r="M827" s="1">
        <f>IFERROR(VLOOKUP($H827, $B822:$F833, 5, FALSE),)</f>
        <v>0</v>
      </c>
    </row>
    <row r="828" spans="1:14" ht="12.75" x14ac:dyDescent="0.2">
      <c r="A828" s="39" t="str">
        <f ca="1">IFERROR(__xludf.DUMMYFUNCTION("query('4 Telford'!A:G, ""select G,B,C,D,E,F where G contains '"" &amp; A820 &amp; ""'"", 0)"),"#REF!")</f>
        <v>#REF!</v>
      </c>
      <c r="B828" s="1"/>
      <c r="C828" s="1"/>
      <c r="D828" s="1"/>
      <c r="E828" s="1"/>
      <c r="F828" s="1"/>
      <c r="G828" s="1">
        <v>7</v>
      </c>
      <c r="I828" s="2">
        <f>IFERROR(VLOOKUP($H828, $B822:$F833, 2, FALSE),)</f>
        <v>0</v>
      </c>
      <c r="J828" s="25"/>
      <c r="K828" s="1">
        <f>IFERROR(VLOOKUP($H828, $B822:$F833, 3, FALSE),)</f>
        <v>0</v>
      </c>
      <c r="L828" s="1">
        <f>IFERROR(VLOOKUP($H828, $B822:$F833, 4, FALSE),)</f>
        <v>0</v>
      </c>
      <c r="M828" s="1">
        <f>IFERROR(VLOOKUP($H828, $B822:$F833, 5, FALSE),)</f>
        <v>0</v>
      </c>
    </row>
    <row r="829" spans="1:14" ht="12.75" x14ac:dyDescent="0.2">
      <c r="A829" s="33"/>
      <c r="B829" s="1"/>
      <c r="C829" s="1"/>
      <c r="D829" s="1"/>
      <c r="E829" s="1"/>
      <c r="F829" s="1"/>
      <c r="G829" s="1">
        <v>8</v>
      </c>
      <c r="I829" s="2">
        <f>IFERROR(VLOOKUP($H829, $B822:$F833, 2, FALSE),)</f>
        <v>0</v>
      </c>
      <c r="J829" s="25"/>
      <c r="K829" s="1">
        <f>IFERROR(VLOOKUP($H829, $B822:$F833, 3, FALSE),)</f>
        <v>0</v>
      </c>
      <c r="L829" s="1">
        <f>IFERROR(VLOOKUP($H829, $B822:$F833, 4, FALSE),)</f>
        <v>0</v>
      </c>
      <c r="M829" s="1">
        <f>IFERROR(VLOOKUP($H829, $B822:$F833, 5, FALSE),)</f>
        <v>0</v>
      </c>
    </row>
    <row r="830" spans="1:14" ht="12.75" x14ac:dyDescent="0.2">
      <c r="A830" s="39" t="str">
        <f ca="1">IFERROR(__xludf.DUMMYFUNCTION("query('5 Wenlock'!A:G, ""select G,B,C,D,E,F where G contains '"" &amp; A820 &amp; ""'"", 0)"),"#REF!")</f>
        <v>#REF!</v>
      </c>
      <c r="B830" s="1"/>
      <c r="C830" s="1"/>
      <c r="D830" s="1"/>
      <c r="E830" s="1"/>
      <c r="F830" s="1"/>
      <c r="G830" s="1">
        <v>9</v>
      </c>
      <c r="I830" s="2">
        <f>IFERROR(VLOOKUP($H830, $B822:$F833, 2, FALSE),)</f>
        <v>0</v>
      </c>
      <c r="J830" s="25"/>
      <c r="K830" s="1">
        <f>IFERROR(VLOOKUP($H830, $B822:$F833, 3, FALSE),)</f>
        <v>0</v>
      </c>
      <c r="L830" s="1">
        <f>IFERROR(VLOOKUP($H830, $B822:$F833, 4, FALSE),)</f>
        <v>0</v>
      </c>
      <c r="M830" s="1">
        <f>IFERROR(VLOOKUP($H830, $B822:$F833, 5, FALSE),)</f>
        <v>0</v>
      </c>
    </row>
    <row r="831" spans="1:14" ht="12.75" x14ac:dyDescent="0.2">
      <c r="A831" s="33"/>
      <c r="B831" s="1"/>
      <c r="C831" s="1"/>
      <c r="D831" s="1"/>
      <c r="E831" s="1"/>
      <c r="F831" s="1"/>
      <c r="G831" s="1">
        <v>10</v>
      </c>
      <c r="I831" s="2">
        <f>IFERROR(VLOOKUP($H831, $B822:$F833, 2, FALSE),)</f>
        <v>0</v>
      </c>
      <c r="J831" s="25"/>
      <c r="K831" s="1">
        <f>IFERROR(VLOOKUP($H831, $B822:$F833, 3, FALSE),)</f>
        <v>0</v>
      </c>
      <c r="L831" s="1">
        <f>IFERROR(VLOOKUP($H831, $B822:$F833, 4, FALSE),)</f>
        <v>0</v>
      </c>
      <c r="M831" s="1">
        <f>IFERROR(VLOOKUP($H831, $B822:$F833, 5, FALSE),)</f>
        <v>0</v>
      </c>
    </row>
    <row r="832" spans="1:14" ht="12.75" x14ac:dyDescent="0.2">
      <c r="A832" s="39" t="str">
        <f ca="1">IFERROR(__xludf.DUMMYFUNCTION("query('6 Maldwyn'!A:G, ""select G,B,C,D,E,F where G contains '"" &amp; A820 &amp; ""'"", 0)"),"#REF!")</f>
        <v>#REF!</v>
      </c>
      <c r="B832" s="1"/>
      <c r="C832" s="1"/>
      <c r="D832" s="1"/>
      <c r="E832" s="1"/>
      <c r="F832" s="1"/>
      <c r="G832" s="1">
        <v>11</v>
      </c>
      <c r="I832" s="2">
        <f>IFERROR(VLOOKUP($H832, $B822:$F833, 2, FALSE),)</f>
        <v>0</v>
      </c>
      <c r="J832" s="25"/>
      <c r="K832" s="1">
        <f>IFERROR(VLOOKUP($H832, $B822:$F833, 3, FALSE),)</f>
        <v>0</v>
      </c>
      <c r="L832" s="1">
        <f>IFERROR(VLOOKUP($H832, $B822:$F833, 4, FALSE),)</f>
        <v>0</v>
      </c>
      <c r="M832" s="1">
        <f>IFERROR(VLOOKUP($H832, $B822:$F833, 5, FALSE),)</f>
        <v>0</v>
      </c>
    </row>
    <row r="833" spans="1:14" ht="12.75" x14ac:dyDescent="0.2">
      <c r="A833" s="33"/>
      <c r="B833" s="1"/>
      <c r="C833" s="1"/>
      <c r="D833" s="1"/>
      <c r="E833" s="1"/>
      <c r="F833" s="1"/>
      <c r="G833" s="1">
        <v>12</v>
      </c>
      <c r="I833" s="2">
        <f>IFERROR(VLOOKUP($H833, $B822:$F833, 2, FALSE),)</f>
        <v>0</v>
      </c>
      <c r="J833" s="25"/>
      <c r="K833" s="1">
        <f>IFERROR(VLOOKUP($H833, $B822:$F833, 3, FALSE),)</f>
        <v>0</v>
      </c>
      <c r="L833" s="1">
        <f>IFERROR(VLOOKUP($H833, $B822:$F833, 4, FALSE),)</f>
        <v>0</v>
      </c>
      <c r="M833" s="1">
        <f>IFERROR(VLOOKUP($H833, $B822:$F833, 5, FALSE),)</f>
        <v>0</v>
      </c>
    </row>
    <row r="834" spans="1:14" ht="12.75" x14ac:dyDescent="0.2">
      <c r="A834" s="33"/>
      <c r="B834" s="32"/>
      <c r="C834" s="32"/>
      <c r="D834" s="32"/>
      <c r="E834" s="32"/>
      <c r="F834" s="32"/>
      <c r="G834" s="32"/>
      <c r="H834" s="33"/>
      <c r="I834" s="34"/>
      <c r="J834" s="35"/>
      <c r="K834" s="33"/>
      <c r="L834" s="33"/>
      <c r="M834" s="33"/>
      <c r="N834" s="33"/>
    </row>
    <row r="835" spans="1:14" ht="12.75" x14ac:dyDescent="0.2">
      <c r="A835" s="2" t="e">
        <f>#REF!</f>
        <v>#REF!</v>
      </c>
      <c r="B835" s="2"/>
      <c r="C835" s="2"/>
      <c r="D835" s="2"/>
      <c r="E835" s="2"/>
      <c r="F835" s="2"/>
      <c r="G835" s="2" t="e">
        <f>A835</f>
        <v>#REF!</v>
      </c>
      <c r="H835" s="2" t="s">
        <v>233</v>
      </c>
      <c r="I835" s="2" t="s">
        <v>242</v>
      </c>
      <c r="J835" s="2" t="e">
        <f>#REF!</f>
        <v>#REF!</v>
      </c>
      <c r="K835" s="2"/>
      <c r="L835" s="2"/>
      <c r="M835" s="2" t="e">
        <f>G835</f>
        <v>#REF!</v>
      </c>
      <c r="N835" s="2"/>
    </row>
    <row r="836" spans="1:14" ht="17.25" x14ac:dyDescent="0.4">
      <c r="A836" s="38" t="str">
        <f ca="1">IFERROR(__xludf.DUMMYFUNCTION("query('1 Wrekin'!A:G, ""select G,B,C,D,E,F where G contains '"" &amp; A835 &amp; ""'"", 1)"),"#REF!")</f>
        <v>#REF!</v>
      </c>
      <c r="B836" s="2"/>
      <c r="C836" s="2"/>
      <c r="D836" s="2"/>
      <c r="E836" s="2"/>
      <c r="F836" s="2"/>
      <c r="G836" s="2" t="s">
        <v>243</v>
      </c>
      <c r="H836" s="2" t="s">
        <v>41</v>
      </c>
      <c r="I836" s="2" t="s">
        <v>231</v>
      </c>
      <c r="J836" s="25" t="s">
        <v>244</v>
      </c>
      <c r="K836" s="2" t="s">
        <v>232</v>
      </c>
      <c r="L836" s="2" t="s">
        <v>44</v>
      </c>
      <c r="M836" s="2" t="s">
        <v>45</v>
      </c>
      <c r="N836" s="2" t="s">
        <v>234</v>
      </c>
    </row>
    <row r="837" spans="1:14" ht="12.75" x14ac:dyDescent="0.2">
      <c r="A837" s="33"/>
      <c r="B837" s="1"/>
      <c r="C837" s="1"/>
      <c r="D837" s="1"/>
      <c r="E837" s="1"/>
      <c r="F837" s="1"/>
      <c r="G837" s="1">
        <v>1</v>
      </c>
      <c r="I837" s="2">
        <f>IFERROR(VLOOKUP($H837, $B837:$F848, 2, FALSE),)</f>
        <v>0</v>
      </c>
      <c r="J837" s="25"/>
      <c r="K837" s="1">
        <f>IFERROR(VLOOKUP($H837, $B837:$F848, 3, FALSE),)</f>
        <v>0</v>
      </c>
      <c r="L837" s="1">
        <f>IFERROR(VLOOKUP($H837, $B837:$F848, 4, FALSE),)</f>
        <v>0</v>
      </c>
      <c r="M837" s="1">
        <f>IFERROR(VLOOKUP($H837, $B837:$F848, 5, FALSE),)</f>
        <v>0</v>
      </c>
    </row>
    <row r="838" spans="1:14" ht="12.75" x14ac:dyDescent="0.2">
      <c r="A838" s="33"/>
      <c r="B838" s="1"/>
      <c r="C838" s="1"/>
      <c r="D838" s="1"/>
      <c r="E838" s="1"/>
      <c r="F838" s="1"/>
      <c r="G838" s="1">
        <v>2</v>
      </c>
      <c r="I838" s="2">
        <f>IFERROR(VLOOKUP($H838, $B837:$F848, 2, FALSE),)</f>
        <v>0</v>
      </c>
      <c r="J838" s="25"/>
      <c r="K838" s="1">
        <f>IFERROR(VLOOKUP($H838, $B837:$F848, 3, FALSE),)</f>
        <v>0</v>
      </c>
      <c r="L838" s="1">
        <f>IFERROR(VLOOKUP($H838, $B837:$F848, 4, FALSE),)</f>
        <v>0</v>
      </c>
      <c r="M838" s="1">
        <f>IFERROR(VLOOKUP($H838, $B837:$F848, 5, FALSE),)</f>
        <v>0</v>
      </c>
    </row>
    <row r="839" spans="1:14" ht="12.75" x14ac:dyDescent="0.2">
      <c r="A839" s="39" t="str">
        <f ca="1">IFERROR(__xludf.DUMMYFUNCTION("query('2 Oswestry'!A:G, ""select G,B,C,D,E,F where G contains '"" &amp; A835 &amp; ""'"", 0)"),"#REF!")</f>
        <v>#REF!</v>
      </c>
      <c r="B839" s="1"/>
      <c r="C839" s="1"/>
      <c r="D839" s="1"/>
      <c r="E839" s="1"/>
      <c r="F839" s="1"/>
      <c r="G839" s="1">
        <v>3</v>
      </c>
      <c r="I839" s="2">
        <f>IFERROR(VLOOKUP($H839, $B837:$F848, 2, FALSE),)</f>
        <v>0</v>
      </c>
      <c r="J839" s="25"/>
      <c r="K839" s="1">
        <f>IFERROR(VLOOKUP($H839, $B837:$F848, 3, FALSE),)</f>
        <v>0</v>
      </c>
      <c r="L839" s="1">
        <f>IFERROR(VLOOKUP($H839, $B837:$F848, 4, FALSE),)</f>
        <v>0</v>
      </c>
      <c r="M839" s="1">
        <f>IFERROR(VLOOKUP($H839, $B837:$F848, 5, FALSE),)</f>
        <v>0</v>
      </c>
    </row>
    <row r="840" spans="1:14" ht="12.75" x14ac:dyDescent="0.2">
      <c r="A840" s="33"/>
      <c r="B840" s="1"/>
      <c r="C840" s="1"/>
      <c r="D840" s="1"/>
      <c r="E840" s="1"/>
      <c r="F840" s="1"/>
      <c r="G840" s="1">
        <v>4</v>
      </c>
      <c r="I840" s="2">
        <f>IFERROR(VLOOKUP($H840, $B837:$F848, 2, FALSE),)</f>
        <v>0</v>
      </c>
      <c r="J840" s="25"/>
      <c r="K840" s="1">
        <f>IFERROR(VLOOKUP($H840, $B837:$F848, 3, FALSE),)</f>
        <v>0</v>
      </c>
      <c r="L840" s="1">
        <f>IFERROR(VLOOKUP($H840, $B837:$F848, 4, FALSE),)</f>
        <v>0</v>
      </c>
      <c r="M840" s="1">
        <f>IFERROR(VLOOKUP($H840, $B837:$F848, 5, FALSE),)</f>
        <v>0</v>
      </c>
    </row>
    <row r="841" spans="1:14" ht="12.75" x14ac:dyDescent="0.2">
      <c r="A841" s="39" t="str">
        <f ca="1">IFERROR(__xludf.DUMMYFUNCTION("query('3 Shrewsbury'!A:G, ""select G,B,C,D,E,F where G contains '"" &amp; A835 &amp; ""'"", 0)"),"#REF!")</f>
        <v>#REF!</v>
      </c>
      <c r="B841" s="1"/>
      <c r="C841" s="1"/>
      <c r="D841" s="1"/>
      <c r="E841" s="1"/>
      <c r="F841" s="1"/>
      <c r="G841" s="1">
        <v>5</v>
      </c>
      <c r="I841" s="2">
        <f>IFERROR(VLOOKUP($H841, $B837:$F848, 2, FALSE),)</f>
        <v>0</v>
      </c>
      <c r="J841" s="25"/>
      <c r="K841" s="1">
        <f>IFERROR(VLOOKUP($H841, $B837:$F848, 3, FALSE),)</f>
        <v>0</v>
      </c>
      <c r="L841" s="1">
        <f>IFERROR(VLOOKUP($H841, $B837:$F848, 4, FALSE),)</f>
        <v>0</v>
      </c>
      <c r="M841" s="1">
        <f>IFERROR(VLOOKUP($H841, $B837:$F848, 5, FALSE),)</f>
        <v>0</v>
      </c>
    </row>
    <row r="842" spans="1:14" ht="12.75" x14ac:dyDescent="0.2">
      <c r="A842" s="33"/>
      <c r="B842" s="1"/>
      <c r="C842" s="1"/>
      <c r="D842" s="1"/>
      <c r="E842" s="1"/>
      <c r="F842" s="1"/>
      <c r="G842" s="1">
        <v>6</v>
      </c>
      <c r="I842" s="2">
        <f>IFERROR(VLOOKUP($H842, $B837:$F848, 2, FALSE),)</f>
        <v>0</v>
      </c>
      <c r="J842" s="25"/>
      <c r="K842" s="1">
        <f>IFERROR(VLOOKUP($H842, $B837:$F848, 3, FALSE),)</f>
        <v>0</v>
      </c>
      <c r="L842" s="1">
        <f>IFERROR(VLOOKUP($H842, $B837:$F848, 4, FALSE),)</f>
        <v>0</v>
      </c>
      <c r="M842" s="1">
        <f>IFERROR(VLOOKUP($H842, $B837:$F848, 5, FALSE),)</f>
        <v>0</v>
      </c>
    </row>
    <row r="843" spans="1:14" ht="12.75" x14ac:dyDescent="0.2">
      <c r="A843" s="39" t="str">
        <f ca="1">IFERROR(__xludf.DUMMYFUNCTION("query('4 Telford'!A:G, ""select G,B,C,D,E,F where G contains '"" &amp; A835 &amp; ""'"", 0)"),"#REF!")</f>
        <v>#REF!</v>
      </c>
      <c r="B843" s="1"/>
      <c r="C843" s="1"/>
      <c r="D843" s="1"/>
      <c r="E843" s="1"/>
      <c r="F843" s="1"/>
      <c r="G843" s="1">
        <v>7</v>
      </c>
      <c r="I843" s="2">
        <f>IFERROR(VLOOKUP($H843, $B837:$F848, 2, FALSE),)</f>
        <v>0</v>
      </c>
      <c r="J843" s="25"/>
      <c r="K843" s="1">
        <f>IFERROR(VLOOKUP($H843, $B837:$F848, 3, FALSE),)</f>
        <v>0</v>
      </c>
      <c r="L843" s="1">
        <f>IFERROR(VLOOKUP($H843, $B837:$F848, 4, FALSE),)</f>
        <v>0</v>
      </c>
      <c r="M843" s="1">
        <f>IFERROR(VLOOKUP($H843, $B837:$F848, 5, FALSE),)</f>
        <v>0</v>
      </c>
    </row>
    <row r="844" spans="1:14" ht="12.75" x14ac:dyDescent="0.2">
      <c r="A844" s="33"/>
      <c r="B844" s="1"/>
      <c r="C844" s="1"/>
      <c r="D844" s="1"/>
      <c r="E844" s="1"/>
      <c r="F844" s="1"/>
      <c r="G844" s="1">
        <v>8</v>
      </c>
      <c r="I844" s="2">
        <f>IFERROR(VLOOKUP($H844, $B837:$F848, 2, FALSE),)</f>
        <v>0</v>
      </c>
      <c r="J844" s="25"/>
      <c r="K844" s="1">
        <f>IFERROR(VLOOKUP($H844, $B837:$F848, 3, FALSE),)</f>
        <v>0</v>
      </c>
      <c r="L844" s="1">
        <f>IFERROR(VLOOKUP($H844, $B837:$F848, 4, FALSE),)</f>
        <v>0</v>
      </c>
      <c r="M844" s="1">
        <f>IFERROR(VLOOKUP($H844, $B837:$F848, 5, FALSE),)</f>
        <v>0</v>
      </c>
    </row>
    <row r="845" spans="1:14" ht="12.75" x14ac:dyDescent="0.2">
      <c r="A845" s="39" t="str">
        <f ca="1">IFERROR(__xludf.DUMMYFUNCTION("query('5 Wenlock'!A:G, ""select G,B,C,D,E,F where G contains '"" &amp; A835 &amp; ""'"", 0)"),"#REF!")</f>
        <v>#REF!</v>
      </c>
      <c r="B845" s="1"/>
      <c r="C845" s="1"/>
      <c r="D845" s="1"/>
      <c r="E845" s="1"/>
      <c r="F845" s="1"/>
      <c r="G845" s="1">
        <v>9</v>
      </c>
      <c r="I845" s="2">
        <f>IFERROR(VLOOKUP($H845, $B837:$F848, 2, FALSE),)</f>
        <v>0</v>
      </c>
      <c r="J845" s="25"/>
      <c r="K845" s="1">
        <f>IFERROR(VLOOKUP($H845, $B837:$F848, 3, FALSE),)</f>
        <v>0</v>
      </c>
      <c r="L845" s="1">
        <f>IFERROR(VLOOKUP($H845, $B837:$F848, 4, FALSE),)</f>
        <v>0</v>
      </c>
      <c r="M845" s="1">
        <f>IFERROR(VLOOKUP($H845, $B837:$F848, 5, FALSE),)</f>
        <v>0</v>
      </c>
    </row>
    <row r="846" spans="1:14" ht="12.75" x14ac:dyDescent="0.2">
      <c r="A846" s="33"/>
      <c r="B846" s="1"/>
      <c r="C846" s="1"/>
      <c r="D846" s="1"/>
      <c r="E846" s="1"/>
      <c r="F846" s="1"/>
      <c r="G846" s="1">
        <v>10</v>
      </c>
      <c r="I846" s="2">
        <f>IFERROR(VLOOKUP($H846, $B837:$F848, 2, FALSE),)</f>
        <v>0</v>
      </c>
      <c r="J846" s="25"/>
      <c r="K846" s="1">
        <f>IFERROR(VLOOKUP($H846, $B837:$F848, 3, FALSE),)</f>
        <v>0</v>
      </c>
      <c r="L846" s="1">
        <f>IFERROR(VLOOKUP($H846, $B837:$F848, 4, FALSE),)</f>
        <v>0</v>
      </c>
      <c r="M846" s="1">
        <f>IFERROR(VLOOKUP($H846, $B837:$F848, 5, FALSE),)</f>
        <v>0</v>
      </c>
    </row>
    <row r="847" spans="1:14" ht="12.75" x14ac:dyDescent="0.2">
      <c r="A847" s="39" t="str">
        <f ca="1">IFERROR(__xludf.DUMMYFUNCTION("query('6 Maldwyn'!A:G, ""select G,B,C,D,E,F where G contains '"" &amp; A835 &amp; ""'"", 0)"),"#REF!")</f>
        <v>#REF!</v>
      </c>
      <c r="B847" s="1"/>
      <c r="C847" s="1"/>
      <c r="D847" s="1"/>
      <c r="E847" s="1"/>
      <c r="F847" s="1"/>
      <c r="G847" s="1">
        <v>11</v>
      </c>
      <c r="I847" s="2">
        <f>IFERROR(VLOOKUP($H847, $B837:$F848, 2, FALSE),)</f>
        <v>0</v>
      </c>
      <c r="J847" s="25"/>
      <c r="K847" s="1">
        <f>IFERROR(VLOOKUP($H847, $B837:$F848, 3, FALSE),)</f>
        <v>0</v>
      </c>
      <c r="L847" s="1">
        <f>IFERROR(VLOOKUP($H847, $B837:$F848, 4, FALSE),)</f>
        <v>0</v>
      </c>
      <c r="M847" s="1">
        <f>IFERROR(VLOOKUP($H847, $B837:$F848, 5, FALSE),)</f>
        <v>0</v>
      </c>
    </row>
    <row r="848" spans="1:14" ht="12.75" x14ac:dyDescent="0.2">
      <c r="A848" s="33"/>
      <c r="B848" s="1"/>
      <c r="C848" s="1"/>
      <c r="D848" s="1"/>
      <c r="E848" s="1"/>
      <c r="F848" s="1"/>
      <c r="G848" s="1">
        <v>12</v>
      </c>
      <c r="I848" s="2">
        <f>IFERROR(VLOOKUP($H848, $B837:$F848, 2, FALSE),)</f>
        <v>0</v>
      </c>
      <c r="J848" s="25"/>
      <c r="K848" s="1">
        <f>IFERROR(VLOOKUP($H848, $B837:$F848, 3, FALSE),)</f>
        <v>0</v>
      </c>
      <c r="L848" s="1">
        <f>IFERROR(VLOOKUP($H848, $B837:$F848, 4, FALSE),)</f>
        <v>0</v>
      </c>
      <c r="M848" s="1">
        <f>IFERROR(VLOOKUP($H848, $B837:$F848, 5, FALSE),)</f>
        <v>0</v>
      </c>
    </row>
    <row r="849" spans="1:14" ht="12.75" x14ac:dyDescent="0.2">
      <c r="A849" s="33"/>
      <c r="B849" s="32"/>
      <c r="C849" s="32"/>
      <c r="D849" s="32"/>
      <c r="E849" s="32"/>
      <c r="F849" s="32"/>
      <c r="G849" s="32"/>
      <c r="H849" s="33"/>
      <c r="I849" s="34"/>
      <c r="J849" s="35"/>
      <c r="K849" s="33"/>
      <c r="L849" s="33"/>
      <c r="M849" s="33"/>
      <c r="N849" s="33"/>
    </row>
    <row r="850" spans="1:14" ht="12.75" x14ac:dyDescent="0.2">
      <c r="A850" s="2" t="e">
        <f>#REF!</f>
        <v>#REF!</v>
      </c>
      <c r="B850" s="2"/>
      <c r="C850" s="2"/>
      <c r="D850" s="2"/>
      <c r="E850" s="2"/>
      <c r="F850" s="2"/>
      <c r="G850" s="2" t="e">
        <f>A850</f>
        <v>#REF!</v>
      </c>
      <c r="H850" s="2" t="s">
        <v>233</v>
      </c>
      <c r="I850" s="2" t="s">
        <v>242</v>
      </c>
      <c r="J850" s="2" t="e">
        <f>#REF!</f>
        <v>#REF!</v>
      </c>
      <c r="K850" s="2"/>
      <c r="L850" s="2"/>
      <c r="M850" s="2" t="e">
        <f>G850</f>
        <v>#REF!</v>
      </c>
      <c r="N850" s="2"/>
    </row>
    <row r="851" spans="1:14" ht="17.25" x14ac:dyDescent="0.4">
      <c r="A851" s="38" t="str">
        <f ca="1">IFERROR(__xludf.DUMMYFUNCTION("query('1 Wrekin'!A:G, ""select G,B,C,D,E,F where G contains '"" &amp; A850 &amp; ""'"", 1)"),"#REF!")</f>
        <v>#REF!</v>
      </c>
      <c r="B851" s="2"/>
      <c r="C851" s="2"/>
      <c r="D851" s="2"/>
      <c r="E851" s="2"/>
      <c r="F851" s="2"/>
      <c r="G851" s="2" t="s">
        <v>243</v>
      </c>
      <c r="H851" s="2" t="s">
        <v>41</v>
      </c>
      <c r="I851" s="2" t="s">
        <v>231</v>
      </c>
      <c r="J851" s="25" t="s">
        <v>244</v>
      </c>
      <c r="K851" s="2" t="s">
        <v>232</v>
      </c>
      <c r="L851" s="2" t="s">
        <v>44</v>
      </c>
      <c r="M851" s="2" t="s">
        <v>45</v>
      </c>
      <c r="N851" s="2" t="s">
        <v>234</v>
      </c>
    </row>
    <row r="852" spans="1:14" ht="12.75" x14ac:dyDescent="0.2">
      <c r="A852" s="33"/>
      <c r="B852" s="1"/>
      <c r="C852" s="1"/>
      <c r="D852" s="1"/>
      <c r="E852" s="1"/>
      <c r="F852" s="1"/>
      <c r="G852" s="1">
        <v>1</v>
      </c>
      <c r="I852" s="2">
        <f>IFERROR(VLOOKUP($H852, $B852:$F863, 2, FALSE),)</f>
        <v>0</v>
      </c>
      <c r="J852" s="25"/>
      <c r="K852" s="1">
        <f>IFERROR(VLOOKUP($H852, $B852:$F863, 3, FALSE),)</f>
        <v>0</v>
      </c>
      <c r="L852" s="1">
        <f>IFERROR(VLOOKUP($H852, $B852:$F863, 4, FALSE),)</f>
        <v>0</v>
      </c>
      <c r="M852" s="1">
        <f>IFERROR(VLOOKUP($H852, $B852:$F863, 5, FALSE),)</f>
        <v>0</v>
      </c>
    </row>
    <row r="853" spans="1:14" ht="12.75" x14ac:dyDescent="0.2">
      <c r="A853" s="33"/>
      <c r="B853" s="1"/>
      <c r="C853" s="1"/>
      <c r="D853" s="1"/>
      <c r="E853" s="1"/>
      <c r="F853" s="1"/>
      <c r="G853" s="1">
        <v>2</v>
      </c>
      <c r="I853" s="2">
        <f>IFERROR(VLOOKUP($H853, $B852:$F863, 2, FALSE),)</f>
        <v>0</v>
      </c>
      <c r="J853" s="25"/>
      <c r="K853" s="1">
        <f>IFERROR(VLOOKUP($H853, $B852:$F863, 3, FALSE),)</f>
        <v>0</v>
      </c>
      <c r="L853" s="1">
        <f>IFERROR(VLOOKUP($H853, $B852:$F863, 4, FALSE),)</f>
        <v>0</v>
      </c>
      <c r="M853" s="1">
        <f>IFERROR(VLOOKUP($H853, $B852:$F863, 5, FALSE),)</f>
        <v>0</v>
      </c>
    </row>
    <row r="854" spans="1:14" ht="12.75" x14ac:dyDescent="0.2">
      <c r="A854" s="39" t="str">
        <f ca="1">IFERROR(__xludf.DUMMYFUNCTION("query('2 Oswestry'!A:G, ""select G,B,C,D,E,F where G contains '"" &amp; A850 &amp; ""'"", 0)"),"#REF!")</f>
        <v>#REF!</v>
      </c>
      <c r="B854" s="1"/>
      <c r="C854" s="1"/>
      <c r="D854" s="1"/>
      <c r="E854" s="1"/>
      <c r="F854" s="1"/>
      <c r="G854" s="1">
        <v>3</v>
      </c>
      <c r="I854" s="2">
        <f>IFERROR(VLOOKUP($H854, $B852:$F863, 2, FALSE),)</f>
        <v>0</v>
      </c>
      <c r="J854" s="25"/>
      <c r="K854" s="1">
        <f>IFERROR(VLOOKUP($H854, $B852:$F863, 3, FALSE),)</f>
        <v>0</v>
      </c>
      <c r="L854" s="1">
        <f>IFERROR(VLOOKUP($H854, $B852:$F863, 4, FALSE),)</f>
        <v>0</v>
      </c>
      <c r="M854" s="1">
        <f>IFERROR(VLOOKUP($H854, $B852:$F863, 5, FALSE),)</f>
        <v>0</v>
      </c>
    </row>
    <row r="855" spans="1:14" ht="12.75" x14ac:dyDescent="0.2">
      <c r="A855" s="33"/>
      <c r="B855" s="1"/>
      <c r="C855" s="1"/>
      <c r="D855" s="1"/>
      <c r="E855" s="1"/>
      <c r="F855" s="1"/>
      <c r="G855" s="1">
        <v>4</v>
      </c>
      <c r="I855" s="2">
        <f>IFERROR(VLOOKUP($H855, $B852:$F863, 2, FALSE),)</f>
        <v>0</v>
      </c>
      <c r="J855" s="25"/>
      <c r="K855" s="1">
        <f>IFERROR(VLOOKUP($H855, $B852:$F863, 3, FALSE),)</f>
        <v>0</v>
      </c>
      <c r="L855" s="1">
        <f>IFERROR(VLOOKUP($H855, $B852:$F863, 4, FALSE),)</f>
        <v>0</v>
      </c>
      <c r="M855" s="1">
        <f>IFERROR(VLOOKUP($H855, $B852:$F863, 5, FALSE),)</f>
        <v>0</v>
      </c>
    </row>
    <row r="856" spans="1:14" ht="12.75" x14ac:dyDescent="0.2">
      <c r="A856" s="39" t="str">
        <f ca="1">IFERROR(__xludf.DUMMYFUNCTION("query('3 Shrewsbury'!A:G, ""select G,B,C,D,E,F where G contains '"" &amp; A850 &amp; ""'"", 0)"),"#REF!")</f>
        <v>#REF!</v>
      </c>
      <c r="B856" s="1"/>
      <c r="C856" s="1"/>
      <c r="D856" s="1"/>
      <c r="E856" s="1"/>
      <c r="F856" s="1"/>
      <c r="G856" s="1">
        <v>5</v>
      </c>
      <c r="I856" s="2">
        <f>IFERROR(VLOOKUP($H856, $B852:$F863, 2, FALSE),)</f>
        <v>0</v>
      </c>
      <c r="J856" s="25"/>
      <c r="K856" s="1">
        <f>IFERROR(VLOOKUP($H856, $B852:$F863, 3, FALSE),)</f>
        <v>0</v>
      </c>
      <c r="L856" s="1">
        <f>IFERROR(VLOOKUP($H856, $B852:$F863, 4, FALSE),)</f>
        <v>0</v>
      </c>
      <c r="M856" s="1">
        <f>IFERROR(VLOOKUP($H856, $B852:$F863, 5, FALSE),)</f>
        <v>0</v>
      </c>
    </row>
    <row r="857" spans="1:14" ht="12.75" x14ac:dyDescent="0.2">
      <c r="A857" s="33"/>
      <c r="B857" s="1"/>
      <c r="C857" s="1"/>
      <c r="D857" s="1"/>
      <c r="E857" s="1"/>
      <c r="F857" s="1"/>
      <c r="G857" s="1">
        <v>6</v>
      </c>
      <c r="I857" s="2">
        <f>IFERROR(VLOOKUP($H857, $B852:$F863, 2, FALSE),)</f>
        <v>0</v>
      </c>
      <c r="J857" s="25"/>
      <c r="K857" s="1">
        <f>IFERROR(VLOOKUP($H857, $B852:$F863, 3, FALSE),)</f>
        <v>0</v>
      </c>
      <c r="L857" s="1">
        <f>IFERROR(VLOOKUP($H857, $B852:$F863, 4, FALSE),)</f>
        <v>0</v>
      </c>
      <c r="M857" s="1">
        <f>IFERROR(VLOOKUP($H857, $B852:$F863, 5, FALSE),)</f>
        <v>0</v>
      </c>
    </row>
    <row r="858" spans="1:14" ht="12.75" x14ac:dyDescent="0.2">
      <c r="A858" s="39" t="str">
        <f ca="1">IFERROR(__xludf.DUMMYFUNCTION("query('4 Telford'!A:G, ""select G,B,C,D,E,F where G contains '"" &amp; A850 &amp; ""'"", 0)"),"#REF!")</f>
        <v>#REF!</v>
      </c>
      <c r="B858" s="1"/>
      <c r="C858" s="1"/>
      <c r="D858" s="1"/>
      <c r="E858" s="1"/>
      <c r="F858" s="1"/>
      <c r="G858" s="1">
        <v>7</v>
      </c>
      <c r="I858" s="2">
        <f>IFERROR(VLOOKUP($H858, $B852:$F863, 2, FALSE),)</f>
        <v>0</v>
      </c>
      <c r="J858" s="25"/>
      <c r="K858" s="1">
        <f>IFERROR(VLOOKUP($H858, $B852:$F863, 3, FALSE),)</f>
        <v>0</v>
      </c>
      <c r="L858" s="1">
        <f>IFERROR(VLOOKUP($H858, $B852:$F863, 4, FALSE),)</f>
        <v>0</v>
      </c>
      <c r="M858" s="1">
        <f>IFERROR(VLOOKUP($H858, $B852:$F863, 5, FALSE),)</f>
        <v>0</v>
      </c>
    </row>
    <row r="859" spans="1:14" ht="12.75" x14ac:dyDescent="0.2">
      <c r="A859" s="33"/>
      <c r="B859" s="1"/>
      <c r="C859" s="1"/>
      <c r="D859" s="1"/>
      <c r="E859" s="1"/>
      <c r="F859" s="1"/>
      <c r="G859" s="1">
        <v>8</v>
      </c>
      <c r="I859" s="2">
        <f>IFERROR(VLOOKUP($H859, $B852:$F863, 2, FALSE),)</f>
        <v>0</v>
      </c>
      <c r="J859" s="25"/>
      <c r="K859" s="1">
        <f>IFERROR(VLOOKUP($H859, $B852:$F863, 3, FALSE),)</f>
        <v>0</v>
      </c>
      <c r="L859" s="1">
        <f>IFERROR(VLOOKUP($H859, $B852:$F863, 4, FALSE),)</f>
        <v>0</v>
      </c>
      <c r="M859" s="1">
        <f>IFERROR(VLOOKUP($H859, $B852:$F863, 5, FALSE),)</f>
        <v>0</v>
      </c>
    </row>
    <row r="860" spans="1:14" ht="12.75" x14ac:dyDescent="0.2">
      <c r="A860" s="39" t="str">
        <f ca="1">IFERROR(__xludf.DUMMYFUNCTION("query('5 Wenlock'!A:G, ""select G,B,C,D,E,F where G contains '"" &amp; A850 &amp; ""'"", 0)"),"#REF!")</f>
        <v>#REF!</v>
      </c>
      <c r="B860" s="1"/>
      <c r="C860" s="1"/>
      <c r="D860" s="1"/>
      <c r="E860" s="1"/>
      <c r="F860" s="1"/>
      <c r="G860" s="1">
        <v>9</v>
      </c>
      <c r="I860" s="2">
        <f>IFERROR(VLOOKUP($H860, $B852:$F863, 2, FALSE),)</f>
        <v>0</v>
      </c>
      <c r="J860" s="25"/>
      <c r="K860" s="1">
        <f>IFERROR(VLOOKUP($H860, $B852:$F863, 3, FALSE),)</f>
        <v>0</v>
      </c>
      <c r="L860" s="1">
        <f>IFERROR(VLOOKUP($H860, $B852:$F863, 4, FALSE),)</f>
        <v>0</v>
      </c>
      <c r="M860" s="1">
        <f>IFERROR(VLOOKUP($H860, $B852:$F863, 5, FALSE),)</f>
        <v>0</v>
      </c>
    </row>
    <row r="861" spans="1:14" ht="12.75" x14ac:dyDescent="0.2">
      <c r="A861" s="33"/>
      <c r="B861" s="1"/>
      <c r="C861" s="1"/>
      <c r="D861" s="1"/>
      <c r="E861" s="1"/>
      <c r="F861" s="1"/>
      <c r="G861" s="1">
        <v>10</v>
      </c>
      <c r="I861" s="2">
        <f>IFERROR(VLOOKUP($H861, $B852:$F863, 2, FALSE),)</f>
        <v>0</v>
      </c>
      <c r="J861" s="25"/>
      <c r="K861" s="1">
        <f>IFERROR(VLOOKUP($H861, $B852:$F863, 3, FALSE),)</f>
        <v>0</v>
      </c>
      <c r="L861" s="1">
        <f>IFERROR(VLOOKUP($H861, $B852:$F863, 4, FALSE),)</f>
        <v>0</v>
      </c>
      <c r="M861" s="1">
        <f>IFERROR(VLOOKUP($H861, $B852:$F863, 5, FALSE),)</f>
        <v>0</v>
      </c>
    </row>
    <row r="862" spans="1:14" ht="12.75" x14ac:dyDescent="0.2">
      <c r="A862" s="39" t="str">
        <f ca="1">IFERROR(__xludf.DUMMYFUNCTION("query('6 Maldwyn'!A:G, ""select G,B,C,D,E,F where G contains '"" &amp; A850 &amp; ""'"", 0)"),"#REF!")</f>
        <v>#REF!</v>
      </c>
      <c r="B862" s="1"/>
      <c r="C862" s="1"/>
      <c r="D862" s="1"/>
      <c r="E862" s="1"/>
      <c r="F862" s="1"/>
      <c r="G862" s="1">
        <v>11</v>
      </c>
      <c r="I862" s="2">
        <f>IFERROR(VLOOKUP($H862, $B852:$F863, 2, FALSE),)</f>
        <v>0</v>
      </c>
      <c r="J862" s="25"/>
      <c r="K862" s="1">
        <f>IFERROR(VLOOKUP($H862, $B852:$F863, 3, FALSE),)</f>
        <v>0</v>
      </c>
      <c r="L862" s="1">
        <f>IFERROR(VLOOKUP($H862, $B852:$F863, 4, FALSE),)</f>
        <v>0</v>
      </c>
      <c r="M862" s="1">
        <f>IFERROR(VLOOKUP($H862, $B852:$F863, 5, FALSE),)</f>
        <v>0</v>
      </c>
    </row>
    <row r="863" spans="1:14" ht="12.75" x14ac:dyDescent="0.2">
      <c r="A863" s="33"/>
      <c r="B863" s="1"/>
      <c r="C863" s="1"/>
      <c r="D863" s="1"/>
      <c r="E863" s="1"/>
      <c r="F863" s="1"/>
      <c r="G863" s="1">
        <v>12</v>
      </c>
      <c r="I863" s="2">
        <f>IFERROR(VLOOKUP($H863, $B852:$F863, 2, FALSE),)</f>
        <v>0</v>
      </c>
      <c r="J863" s="25"/>
      <c r="K863" s="1">
        <f>IFERROR(VLOOKUP($H863, $B852:$F863, 3, FALSE),)</f>
        <v>0</v>
      </c>
      <c r="L863" s="1">
        <f>IFERROR(VLOOKUP($H863, $B852:$F863, 4, FALSE),)</f>
        <v>0</v>
      </c>
      <c r="M863" s="1">
        <f>IFERROR(VLOOKUP($H863, $B852:$F863, 5, FALSE),)</f>
        <v>0</v>
      </c>
    </row>
    <row r="864" spans="1:14" ht="12.75" x14ac:dyDescent="0.2">
      <c r="A864" s="33"/>
      <c r="I864" s="2"/>
      <c r="J864" s="25"/>
    </row>
    <row r="865" spans="1:14" ht="12.75" x14ac:dyDescent="0.2">
      <c r="A865" s="2" t="e">
        <f>#REF!</f>
        <v>#REF!</v>
      </c>
      <c r="B865" s="2"/>
      <c r="C865" s="2"/>
      <c r="D865" s="2"/>
      <c r="E865" s="2"/>
      <c r="F865" s="2"/>
      <c r="G865" s="2" t="e">
        <f>A865</f>
        <v>#REF!</v>
      </c>
      <c r="H865" s="2" t="s">
        <v>233</v>
      </c>
      <c r="I865" s="2" t="s">
        <v>242</v>
      </c>
      <c r="J865" s="2" t="e">
        <f>#REF!</f>
        <v>#REF!</v>
      </c>
      <c r="K865" s="2"/>
      <c r="L865" s="2"/>
      <c r="M865" s="2" t="e">
        <f>G865</f>
        <v>#REF!</v>
      </c>
      <c r="N865" s="2"/>
    </row>
    <row r="866" spans="1:14" ht="17.25" x14ac:dyDescent="0.4">
      <c r="A866" s="38" t="str">
        <f ca="1">IFERROR(__xludf.DUMMYFUNCTION("query('1 Wrekin'!A:G, ""select G,B,C,D,E,F where G contains '"" &amp; A865 &amp; ""'"", 1)"),"#REF!")</f>
        <v>#REF!</v>
      </c>
      <c r="B866" s="2"/>
      <c r="C866" s="2"/>
      <c r="D866" s="2"/>
      <c r="E866" s="2"/>
      <c r="F866" s="2"/>
      <c r="G866" s="2" t="s">
        <v>243</v>
      </c>
      <c r="H866" s="2" t="s">
        <v>41</v>
      </c>
      <c r="I866" s="2" t="s">
        <v>231</v>
      </c>
      <c r="J866" s="25" t="s">
        <v>244</v>
      </c>
      <c r="K866" s="2" t="s">
        <v>232</v>
      </c>
      <c r="L866" s="2" t="s">
        <v>44</v>
      </c>
      <c r="M866" s="2" t="s">
        <v>45</v>
      </c>
      <c r="N866" s="2" t="s">
        <v>234</v>
      </c>
    </row>
    <row r="867" spans="1:14" ht="12.75" x14ac:dyDescent="0.2">
      <c r="A867" s="33"/>
      <c r="B867" s="1"/>
      <c r="C867" s="1"/>
      <c r="D867" s="1"/>
      <c r="E867" s="1"/>
      <c r="F867" s="1"/>
      <c r="G867" s="1">
        <v>1</v>
      </c>
      <c r="I867" s="2">
        <f>IFERROR(VLOOKUP($H867, $B867:$F878, 2, FALSE),)</f>
        <v>0</v>
      </c>
      <c r="J867" s="25"/>
      <c r="K867" s="1">
        <f>IFERROR(VLOOKUP($H867, $B867:$F878, 3, FALSE),)</f>
        <v>0</v>
      </c>
      <c r="L867" s="1">
        <f>IFERROR(VLOOKUP($H867, $B867:$F878, 4, FALSE),)</f>
        <v>0</v>
      </c>
      <c r="M867" s="1">
        <f>IFERROR(VLOOKUP($H867, $B867:$F878, 5, FALSE),)</f>
        <v>0</v>
      </c>
    </row>
    <row r="868" spans="1:14" ht="12.75" x14ac:dyDescent="0.2">
      <c r="A868" s="33"/>
      <c r="B868" s="1"/>
      <c r="C868" s="1"/>
      <c r="D868" s="1"/>
      <c r="E868" s="1"/>
      <c r="F868" s="1"/>
      <c r="G868" s="1">
        <v>2</v>
      </c>
      <c r="I868" s="2">
        <f>IFERROR(VLOOKUP($H868, $B867:$F878, 2, FALSE),)</f>
        <v>0</v>
      </c>
      <c r="J868" s="25"/>
      <c r="K868" s="1">
        <f>IFERROR(VLOOKUP($H868, $B867:$F878, 3, FALSE),)</f>
        <v>0</v>
      </c>
      <c r="L868" s="1">
        <f>IFERROR(VLOOKUP($H868, $B867:$F878, 4, FALSE),)</f>
        <v>0</v>
      </c>
      <c r="M868" s="1">
        <f>IFERROR(VLOOKUP($H868, $B867:$F878, 5, FALSE),)</f>
        <v>0</v>
      </c>
    </row>
    <row r="869" spans="1:14" ht="12.75" x14ac:dyDescent="0.2">
      <c r="A869" s="39" t="str">
        <f ca="1">IFERROR(__xludf.DUMMYFUNCTION("query('2 Oswestry'!A:G, ""select G,B,C,D,E,F where G contains '"" &amp; A865 &amp; ""'"", 0)"),"#REF!")</f>
        <v>#REF!</v>
      </c>
      <c r="B869" s="1"/>
      <c r="C869" s="1"/>
      <c r="D869" s="1"/>
      <c r="E869" s="1"/>
      <c r="F869" s="1"/>
      <c r="G869" s="1">
        <v>3</v>
      </c>
      <c r="I869" s="2">
        <f>IFERROR(VLOOKUP($H869, $B867:$F878, 2, FALSE),)</f>
        <v>0</v>
      </c>
      <c r="J869" s="25"/>
      <c r="K869" s="1">
        <f>IFERROR(VLOOKUP($H869, $B867:$F878, 3, FALSE),)</f>
        <v>0</v>
      </c>
      <c r="L869" s="1">
        <f>IFERROR(VLOOKUP($H869, $B867:$F878, 4, FALSE),)</f>
        <v>0</v>
      </c>
      <c r="M869" s="1">
        <f>IFERROR(VLOOKUP($H869, $B867:$F878, 5, FALSE),)</f>
        <v>0</v>
      </c>
    </row>
    <row r="870" spans="1:14" ht="12.75" x14ac:dyDescent="0.2">
      <c r="A870" s="33"/>
      <c r="B870" s="1"/>
      <c r="C870" s="1"/>
      <c r="D870" s="1"/>
      <c r="E870" s="1"/>
      <c r="F870" s="1"/>
      <c r="G870" s="1">
        <v>4</v>
      </c>
      <c r="I870" s="2">
        <f>IFERROR(VLOOKUP($H870, $B867:$F878, 2, FALSE),)</f>
        <v>0</v>
      </c>
      <c r="J870" s="25"/>
      <c r="K870" s="1">
        <f>IFERROR(VLOOKUP($H870, $B867:$F878, 3, FALSE),)</f>
        <v>0</v>
      </c>
      <c r="L870" s="1">
        <f>IFERROR(VLOOKUP($H870, $B867:$F878, 4, FALSE),)</f>
        <v>0</v>
      </c>
      <c r="M870" s="1">
        <f>IFERROR(VLOOKUP($H870, $B867:$F878, 5, FALSE),)</f>
        <v>0</v>
      </c>
    </row>
    <row r="871" spans="1:14" ht="12.75" x14ac:dyDescent="0.2">
      <c r="A871" s="39" t="str">
        <f ca="1">IFERROR(__xludf.DUMMYFUNCTION("query('3 Shrewsbury'!A:G, ""select G,B,C,D,E,F where G contains '"" &amp; A865 &amp; ""'"", 0)"),"#REF!")</f>
        <v>#REF!</v>
      </c>
      <c r="B871" s="1"/>
      <c r="C871" s="1"/>
      <c r="D871" s="1"/>
      <c r="E871" s="1"/>
      <c r="F871" s="1"/>
      <c r="G871" s="1">
        <v>5</v>
      </c>
      <c r="I871" s="2">
        <f>IFERROR(VLOOKUP($H871, $B867:$F878, 2, FALSE),)</f>
        <v>0</v>
      </c>
      <c r="J871" s="25"/>
      <c r="K871" s="1">
        <f>IFERROR(VLOOKUP($H871, $B867:$F878, 3, FALSE),)</f>
        <v>0</v>
      </c>
      <c r="L871" s="1">
        <f>IFERROR(VLOOKUP($H871, $B867:$F878, 4, FALSE),)</f>
        <v>0</v>
      </c>
      <c r="M871" s="1">
        <f>IFERROR(VLOOKUP($H871, $B867:$F878, 5, FALSE),)</f>
        <v>0</v>
      </c>
    </row>
    <row r="872" spans="1:14" ht="12.75" x14ac:dyDescent="0.2">
      <c r="A872" s="33"/>
      <c r="B872" s="1"/>
      <c r="C872" s="1"/>
      <c r="D872" s="1"/>
      <c r="E872" s="1"/>
      <c r="F872" s="1"/>
      <c r="G872" s="1">
        <v>6</v>
      </c>
      <c r="I872" s="2">
        <f>IFERROR(VLOOKUP($H872, $B867:$F878, 2, FALSE),)</f>
        <v>0</v>
      </c>
      <c r="J872" s="25"/>
      <c r="K872" s="1">
        <f>IFERROR(VLOOKUP($H872, $B867:$F878, 3, FALSE),)</f>
        <v>0</v>
      </c>
      <c r="L872" s="1">
        <f>IFERROR(VLOOKUP($H872, $B867:$F878, 4, FALSE),)</f>
        <v>0</v>
      </c>
      <c r="M872" s="1">
        <f>IFERROR(VLOOKUP($H872, $B867:$F878, 5, FALSE),)</f>
        <v>0</v>
      </c>
    </row>
    <row r="873" spans="1:14" ht="12.75" x14ac:dyDescent="0.2">
      <c r="A873" s="39" t="str">
        <f ca="1">IFERROR(__xludf.DUMMYFUNCTION("query('4 Telford'!A:G, ""select G,B,C,D,E,F where G contains '"" &amp; A865 &amp; ""'"", 0)"),"#REF!")</f>
        <v>#REF!</v>
      </c>
      <c r="B873" s="1"/>
      <c r="C873" s="1"/>
      <c r="D873" s="1"/>
      <c r="E873" s="1"/>
      <c r="F873" s="1"/>
      <c r="G873" s="1">
        <v>7</v>
      </c>
      <c r="I873" s="2">
        <f>IFERROR(VLOOKUP($H873, $B867:$F878, 2, FALSE),)</f>
        <v>0</v>
      </c>
      <c r="J873" s="25"/>
      <c r="K873" s="1">
        <f>IFERROR(VLOOKUP($H873, $B867:$F878, 3, FALSE),)</f>
        <v>0</v>
      </c>
      <c r="L873" s="1">
        <f>IFERROR(VLOOKUP($H873, $B867:$F878, 4, FALSE),)</f>
        <v>0</v>
      </c>
      <c r="M873" s="1">
        <f>IFERROR(VLOOKUP($H873, $B867:$F878, 5, FALSE),)</f>
        <v>0</v>
      </c>
    </row>
    <row r="874" spans="1:14" ht="12.75" x14ac:dyDescent="0.2">
      <c r="A874" s="33"/>
      <c r="B874" s="1"/>
      <c r="C874" s="1"/>
      <c r="D874" s="1"/>
      <c r="E874" s="1"/>
      <c r="F874" s="1"/>
      <c r="G874" s="1">
        <v>8</v>
      </c>
      <c r="I874" s="2">
        <f>IFERROR(VLOOKUP($H874, $B867:$F878, 2, FALSE),)</f>
        <v>0</v>
      </c>
      <c r="J874" s="25"/>
      <c r="K874" s="1">
        <f>IFERROR(VLOOKUP($H874, $B867:$F878, 3, FALSE),)</f>
        <v>0</v>
      </c>
      <c r="L874" s="1">
        <f>IFERROR(VLOOKUP($H874, $B867:$F878, 4, FALSE),)</f>
        <v>0</v>
      </c>
      <c r="M874" s="1">
        <f>IFERROR(VLOOKUP($H874, $B867:$F878, 5, FALSE),)</f>
        <v>0</v>
      </c>
    </row>
    <row r="875" spans="1:14" ht="12.75" x14ac:dyDescent="0.2">
      <c r="A875" s="39" t="str">
        <f ca="1">IFERROR(__xludf.DUMMYFUNCTION("query('5 Wenlock'!A:G, ""select G,B,C,D,E,F where G contains '"" &amp; A865 &amp; ""'"", 0)"),"#REF!")</f>
        <v>#REF!</v>
      </c>
      <c r="B875" s="1"/>
      <c r="C875" s="1"/>
      <c r="D875" s="1"/>
      <c r="E875" s="1"/>
      <c r="F875" s="1"/>
      <c r="G875" s="1">
        <v>9</v>
      </c>
      <c r="I875" s="2">
        <f>IFERROR(VLOOKUP($H875, $B867:$F878, 2, FALSE),)</f>
        <v>0</v>
      </c>
      <c r="J875" s="25"/>
      <c r="K875" s="1">
        <f>IFERROR(VLOOKUP($H875, $B867:$F878, 3, FALSE),)</f>
        <v>0</v>
      </c>
      <c r="L875" s="1">
        <f>IFERROR(VLOOKUP($H875, $B867:$F878, 4, FALSE),)</f>
        <v>0</v>
      </c>
      <c r="M875" s="1">
        <f>IFERROR(VLOOKUP($H875, $B867:$F878, 5, FALSE),)</f>
        <v>0</v>
      </c>
    </row>
    <row r="876" spans="1:14" ht="12.75" x14ac:dyDescent="0.2">
      <c r="A876" s="33"/>
      <c r="B876" s="1"/>
      <c r="C876" s="1"/>
      <c r="D876" s="1"/>
      <c r="E876" s="1"/>
      <c r="F876" s="1"/>
      <c r="G876" s="1">
        <v>10</v>
      </c>
      <c r="I876" s="2">
        <f>IFERROR(VLOOKUP($H876, $B867:$F878, 2, FALSE),)</f>
        <v>0</v>
      </c>
      <c r="J876" s="25"/>
      <c r="K876" s="1">
        <f>IFERROR(VLOOKUP($H876, $B867:$F878, 3, FALSE),)</f>
        <v>0</v>
      </c>
      <c r="L876" s="1">
        <f>IFERROR(VLOOKUP($H876, $B867:$F878, 4, FALSE),)</f>
        <v>0</v>
      </c>
      <c r="M876" s="1">
        <f>IFERROR(VLOOKUP($H876, $B867:$F878, 5, FALSE),)</f>
        <v>0</v>
      </c>
    </row>
    <row r="877" spans="1:14" ht="12.75" x14ac:dyDescent="0.2">
      <c r="A877" s="39" t="str">
        <f ca="1">IFERROR(__xludf.DUMMYFUNCTION("query('6 Maldwyn'!A:G, ""select G,B,C,D,E,F where G contains '"" &amp; A865 &amp; ""'"", 0)"),"#REF!")</f>
        <v>#REF!</v>
      </c>
      <c r="B877" s="1"/>
      <c r="C877" s="1"/>
      <c r="D877" s="1"/>
      <c r="E877" s="1"/>
      <c r="F877" s="1"/>
      <c r="G877" s="1">
        <v>11</v>
      </c>
      <c r="I877" s="2">
        <f>IFERROR(VLOOKUP($H877, $B867:$F878, 2, FALSE),)</f>
        <v>0</v>
      </c>
      <c r="J877" s="25"/>
      <c r="K877" s="1">
        <f>IFERROR(VLOOKUP($H877, $B867:$F878, 3, FALSE),)</f>
        <v>0</v>
      </c>
      <c r="L877" s="1">
        <f>IFERROR(VLOOKUP($H877, $B867:$F878, 4, FALSE),)</f>
        <v>0</v>
      </c>
      <c r="M877" s="1">
        <f>IFERROR(VLOOKUP($H877, $B867:$F878, 5, FALSE),)</f>
        <v>0</v>
      </c>
    </row>
    <row r="878" spans="1:14" ht="12.75" x14ac:dyDescent="0.2">
      <c r="A878" s="33"/>
      <c r="B878" s="1"/>
      <c r="C878" s="1"/>
      <c r="D878" s="1"/>
      <c r="E878" s="1"/>
      <c r="F878" s="1"/>
      <c r="G878" s="1">
        <v>12</v>
      </c>
      <c r="I878" s="2">
        <f>IFERROR(VLOOKUP($H878, $B867:$F878, 2, FALSE),)</f>
        <v>0</v>
      </c>
      <c r="J878" s="25"/>
      <c r="K878" s="1">
        <f>IFERROR(VLOOKUP($H878, $B867:$F878, 3, FALSE),)</f>
        <v>0</v>
      </c>
      <c r="L878" s="1">
        <f>IFERROR(VLOOKUP($H878, $B867:$F878, 4, FALSE),)</f>
        <v>0</v>
      </c>
      <c r="M878" s="1">
        <f>IFERROR(VLOOKUP($H878, $B867:$F878, 5, FALSE),)</f>
        <v>0</v>
      </c>
    </row>
    <row r="879" spans="1:14" ht="12.75" x14ac:dyDescent="0.2">
      <c r="A879" s="33"/>
      <c r="B879" s="32"/>
      <c r="C879" s="32"/>
      <c r="D879" s="32"/>
      <c r="E879" s="32"/>
      <c r="F879" s="32"/>
      <c r="G879" s="32"/>
      <c r="H879" s="33"/>
      <c r="I879" s="34"/>
      <c r="J879" s="35"/>
      <c r="K879" s="33"/>
      <c r="L879" s="33"/>
      <c r="M879" s="33"/>
      <c r="N879" s="33"/>
    </row>
    <row r="880" spans="1:14" ht="12.75" x14ac:dyDescent="0.2">
      <c r="A880" s="2" t="e">
        <f>#REF!</f>
        <v>#REF!</v>
      </c>
      <c r="B880" s="2"/>
      <c r="C880" s="2"/>
      <c r="D880" s="2"/>
      <c r="E880" s="2"/>
      <c r="F880" s="2"/>
      <c r="G880" s="2" t="e">
        <f>A880</f>
        <v>#REF!</v>
      </c>
      <c r="H880" s="2" t="s">
        <v>233</v>
      </c>
      <c r="I880" s="2" t="s">
        <v>242</v>
      </c>
      <c r="J880" s="2" t="e">
        <f>#REF!</f>
        <v>#REF!</v>
      </c>
      <c r="K880" s="2"/>
      <c r="L880" s="2"/>
      <c r="M880" s="2" t="e">
        <f>G880</f>
        <v>#REF!</v>
      </c>
      <c r="N880" s="2"/>
    </row>
    <row r="881" spans="1:14" ht="17.25" x14ac:dyDescent="0.4">
      <c r="A881" s="38" t="str">
        <f ca="1">IFERROR(__xludf.DUMMYFUNCTION("query('1 Wrekin'!A:G, ""select G,B,C,D,E,F where G contains '"" &amp; A880 &amp; ""'"", 1)"),"#REF!")</f>
        <v>#REF!</v>
      </c>
      <c r="B881" s="2"/>
      <c r="C881" s="2"/>
      <c r="D881" s="2"/>
      <c r="E881" s="2"/>
      <c r="F881" s="2"/>
      <c r="G881" s="2" t="s">
        <v>243</v>
      </c>
      <c r="H881" s="2" t="s">
        <v>41</v>
      </c>
      <c r="I881" s="2" t="s">
        <v>231</v>
      </c>
      <c r="J881" s="25" t="s">
        <v>244</v>
      </c>
      <c r="K881" s="2" t="s">
        <v>232</v>
      </c>
      <c r="L881" s="2" t="s">
        <v>44</v>
      </c>
      <c r="M881" s="2" t="s">
        <v>45</v>
      </c>
      <c r="N881" s="2" t="s">
        <v>234</v>
      </c>
    </row>
    <row r="882" spans="1:14" ht="12.75" x14ac:dyDescent="0.2">
      <c r="A882" s="33"/>
      <c r="B882" s="1"/>
      <c r="C882" s="1"/>
      <c r="D882" s="1"/>
      <c r="E882" s="1"/>
      <c r="F882" s="1"/>
      <c r="G882" s="1">
        <v>1</v>
      </c>
      <c r="I882" s="2">
        <f>IFERROR(VLOOKUP($H882, $B882:$F893, 2, FALSE),)</f>
        <v>0</v>
      </c>
      <c r="J882" s="25"/>
      <c r="K882" s="1">
        <f>IFERROR(VLOOKUP($H882, $B882:$F893, 3, FALSE),)</f>
        <v>0</v>
      </c>
      <c r="L882" s="1">
        <f>IFERROR(VLOOKUP($H882, $B882:$F893, 4, FALSE),)</f>
        <v>0</v>
      </c>
      <c r="M882" s="1">
        <f>IFERROR(VLOOKUP($H882, $B882:$F893, 5, FALSE),)</f>
        <v>0</v>
      </c>
    </row>
    <row r="883" spans="1:14" ht="12.75" x14ac:dyDescent="0.2">
      <c r="A883" s="33"/>
      <c r="B883" s="1"/>
      <c r="C883" s="1"/>
      <c r="D883" s="1"/>
      <c r="E883" s="1"/>
      <c r="F883" s="1"/>
      <c r="G883" s="1">
        <v>2</v>
      </c>
      <c r="I883" s="2">
        <f>IFERROR(VLOOKUP($H883, $B882:$F893, 2, FALSE),)</f>
        <v>0</v>
      </c>
      <c r="J883" s="25"/>
      <c r="K883" s="1">
        <f>IFERROR(VLOOKUP($H883, $B882:$F893, 3, FALSE),)</f>
        <v>0</v>
      </c>
      <c r="L883" s="1">
        <f>IFERROR(VLOOKUP($H883, $B882:$F893, 4, FALSE),)</f>
        <v>0</v>
      </c>
      <c r="M883" s="1">
        <f>IFERROR(VLOOKUP($H883, $B882:$F893, 5, FALSE),)</f>
        <v>0</v>
      </c>
    </row>
    <row r="884" spans="1:14" ht="12.75" x14ac:dyDescent="0.2">
      <c r="A884" s="39" t="str">
        <f ca="1">IFERROR(__xludf.DUMMYFUNCTION("query('2 Oswestry'!A:G, ""select G,B,C,D,E,F where G contains '"" &amp; A880 &amp; ""'"", 0)"),"#REF!")</f>
        <v>#REF!</v>
      </c>
      <c r="B884" s="1"/>
      <c r="C884" s="1"/>
      <c r="D884" s="1"/>
      <c r="E884" s="1"/>
      <c r="F884" s="1"/>
      <c r="G884" s="1">
        <v>3</v>
      </c>
      <c r="I884" s="2">
        <f>IFERROR(VLOOKUP($H884, $B882:$F893, 2, FALSE),)</f>
        <v>0</v>
      </c>
      <c r="J884" s="25"/>
      <c r="K884" s="1">
        <f>IFERROR(VLOOKUP($H884, $B882:$F893, 3, FALSE),)</f>
        <v>0</v>
      </c>
      <c r="L884" s="1">
        <f>IFERROR(VLOOKUP($H884, $B882:$F893, 4, FALSE),)</f>
        <v>0</v>
      </c>
      <c r="M884" s="1">
        <f>IFERROR(VLOOKUP($H884, $B882:$F893, 5, FALSE),)</f>
        <v>0</v>
      </c>
    </row>
    <row r="885" spans="1:14" ht="12.75" x14ac:dyDescent="0.2">
      <c r="A885" s="33"/>
      <c r="B885" s="1"/>
      <c r="C885" s="1"/>
      <c r="D885" s="1"/>
      <c r="E885" s="1"/>
      <c r="F885" s="1"/>
      <c r="G885" s="1">
        <v>4</v>
      </c>
      <c r="I885" s="2">
        <f>IFERROR(VLOOKUP($H885, $B882:$F893, 2, FALSE),)</f>
        <v>0</v>
      </c>
      <c r="J885" s="25"/>
      <c r="K885" s="1">
        <f>IFERROR(VLOOKUP($H885, $B882:$F893, 3, FALSE),)</f>
        <v>0</v>
      </c>
      <c r="L885" s="1">
        <f>IFERROR(VLOOKUP($H885, $B882:$F893, 4, FALSE),)</f>
        <v>0</v>
      </c>
      <c r="M885" s="1">
        <f>IFERROR(VLOOKUP($H885, $B882:$F893, 5, FALSE),)</f>
        <v>0</v>
      </c>
    </row>
    <row r="886" spans="1:14" ht="12.75" x14ac:dyDescent="0.2">
      <c r="A886" s="39" t="str">
        <f ca="1">IFERROR(__xludf.DUMMYFUNCTION("query('3 Shrewsbury'!A:G, ""select G,B,C,D,E,F where G contains '"" &amp; A880 &amp; ""'"", 0)"),"#REF!")</f>
        <v>#REF!</v>
      </c>
      <c r="B886" s="1"/>
      <c r="C886" s="1"/>
      <c r="D886" s="1"/>
      <c r="E886" s="1"/>
      <c r="F886" s="1"/>
      <c r="G886" s="1">
        <v>5</v>
      </c>
      <c r="I886" s="2">
        <f>IFERROR(VLOOKUP($H886, $B882:$F893, 2, FALSE),)</f>
        <v>0</v>
      </c>
      <c r="J886" s="25"/>
      <c r="K886" s="1">
        <f>IFERROR(VLOOKUP($H886, $B882:$F893, 3, FALSE),)</f>
        <v>0</v>
      </c>
      <c r="L886" s="1">
        <f>IFERROR(VLOOKUP($H886, $B882:$F893, 4, FALSE),)</f>
        <v>0</v>
      </c>
      <c r="M886" s="1">
        <f>IFERROR(VLOOKUP($H886, $B882:$F893, 5, FALSE),)</f>
        <v>0</v>
      </c>
    </row>
    <row r="887" spans="1:14" ht="12.75" x14ac:dyDescent="0.2">
      <c r="A887" s="33"/>
      <c r="B887" s="1"/>
      <c r="C887" s="1"/>
      <c r="D887" s="1"/>
      <c r="E887" s="1"/>
      <c r="F887" s="1"/>
      <c r="G887" s="1">
        <v>6</v>
      </c>
      <c r="I887" s="2">
        <f>IFERROR(VLOOKUP($H887, $B882:$F893, 2, FALSE),)</f>
        <v>0</v>
      </c>
      <c r="J887" s="25"/>
      <c r="K887" s="1">
        <f>IFERROR(VLOOKUP($H887, $B882:$F893, 3, FALSE),)</f>
        <v>0</v>
      </c>
      <c r="L887" s="1">
        <f>IFERROR(VLOOKUP($H887, $B882:$F893, 4, FALSE),)</f>
        <v>0</v>
      </c>
      <c r="M887" s="1">
        <f>IFERROR(VLOOKUP($H887, $B882:$F893, 5, FALSE),)</f>
        <v>0</v>
      </c>
    </row>
    <row r="888" spans="1:14" ht="12.75" x14ac:dyDescent="0.2">
      <c r="A888" s="39" t="str">
        <f ca="1">IFERROR(__xludf.DUMMYFUNCTION("query('4 Telford'!A:G, ""select G,B,C,D,E,F where G contains '"" &amp; A880 &amp; ""'"", 0)"),"#REF!")</f>
        <v>#REF!</v>
      </c>
      <c r="B888" s="1"/>
      <c r="C888" s="1"/>
      <c r="D888" s="1"/>
      <c r="E888" s="1"/>
      <c r="F888" s="1"/>
      <c r="G888" s="1">
        <v>7</v>
      </c>
      <c r="I888" s="2">
        <f>IFERROR(VLOOKUP($H888, $B882:$F893, 2, FALSE),)</f>
        <v>0</v>
      </c>
      <c r="J888" s="25"/>
      <c r="K888" s="1">
        <f>IFERROR(VLOOKUP($H888, $B882:$F893, 3, FALSE),)</f>
        <v>0</v>
      </c>
      <c r="L888" s="1">
        <f>IFERROR(VLOOKUP($H888, $B882:$F893, 4, FALSE),)</f>
        <v>0</v>
      </c>
      <c r="M888" s="1">
        <f>IFERROR(VLOOKUP($H888, $B882:$F893, 5, FALSE),)</f>
        <v>0</v>
      </c>
    </row>
    <row r="889" spans="1:14" ht="12.75" x14ac:dyDescent="0.2">
      <c r="A889" s="33"/>
      <c r="B889" s="1"/>
      <c r="C889" s="1"/>
      <c r="D889" s="1"/>
      <c r="E889" s="1"/>
      <c r="F889" s="1"/>
      <c r="G889" s="1">
        <v>8</v>
      </c>
      <c r="I889" s="2">
        <f>IFERROR(VLOOKUP($H889, $B882:$F893, 2, FALSE),)</f>
        <v>0</v>
      </c>
      <c r="J889" s="25"/>
      <c r="K889" s="1">
        <f>IFERROR(VLOOKUP($H889, $B882:$F893, 3, FALSE),)</f>
        <v>0</v>
      </c>
      <c r="L889" s="1">
        <f>IFERROR(VLOOKUP($H889, $B882:$F893, 4, FALSE),)</f>
        <v>0</v>
      </c>
      <c r="M889" s="1">
        <f>IFERROR(VLOOKUP($H889, $B882:$F893, 5, FALSE),)</f>
        <v>0</v>
      </c>
    </row>
    <row r="890" spans="1:14" ht="12.75" x14ac:dyDescent="0.2">
      <c r="A890" s="39" t="str">
        <f ca="1">IFERROR(__xludf.DUMMYFUNCTION("query('5 Wenlock'!A:G, ""select G,B,C,D,E,F where G contains '"" &amp; A880 &amp; ""'"", 0)"),"#REF!")</f>
        <v>#REF!</v>
      </c>
      <c r="B890" s="1"/>
      <c r="C890" s="1"/>
      <c r="D890" s="1"/>
      <c r="E890" s="1"/>
      <c r="F890" s="1"/>
      <c r="G890" s="1">
        <v>9</v>
      </c>
      <c r="I890" s="2">
        <f>IFERROR(VLOOKUP($H890, $B882:$F893, 2, FALSE),)</f>
        <v>0</v>
      </c>
      <c r="J890" s="25"/>
      <c r="K890" s="1">
        <f>IFERROR(VLOOKUP($H890, $B882:$F893, 3, FALSE),)</f>
        <v>0</v>
      </c>
      <c r="L890" s="1">
        <f>IFERROR(VLOOKUP($H890, $B882:$F893, 4, FALSE),)</f>
        <v>0</v>
      </c>
      <c r="M890" s="1">
        <f>IFERROR(VLOOKUP($H890, $B882:$F893, 5, FALSE),)</f>
        <v>0</v>
      </c>
    </row>
    <row r="891" spans="1:14" ht="12.75" x14ac:dyDescent="0.2">
      <c r="A891" s="33"/>
      <c r="B891" s="1"/>
      <c r="C891" s="1"/>
      <c r="D891" s="1"/>
      <c r="E891" s="1"/>
      <c r="F891" s="1"/>
      <c r="G891" s="1">
        <v>10</v>
      </c>
      <c r="I891" s="2">
        <f>IFERROR(VLOOKUP($H891, $B882:$F893, 2, FALSE),)</f>
        <v>0</v>
      </c>
      <c r="J891" s="25"/>
      <c r="K891" s="1">
        <f>IFERROR(VLOOKUP($H891, $B882:$F893, 3, FALSE),)</f>
        <v>0</v>
      </c>
      <c r="L891" s="1">
        <f>IFERROR(VLOOKUP($H891, $B882:$F893, 4, FALSE),)</f>
        <v>0</v>
      </c>
      <c r="M891" s="1">
        <f>IFERROR(VLOOKUP($H891, $B882:$F893, 5, FALSE),)</f>
        <v>0</v>
      </c>
    </row>
    <row r="892" spans="1:14" ht="12.75" x14ac:dyDescent="0.2">
      <c r="A892" s="39" t="str">
        <f ca="1">IFERROR(__xludf.DUMMYFUNCTION("query('6 Maldwyn'!A:G, ""select G,B,C,D,E,F where G contains '"" &amp; A880 &amp; ""'"", 0)"),"#REF!")</f>
        <v>#REF!</v>
      </c>
      <c r="B892" s="1"/>
      <c r="C892" s="1"/>
      <c r="D892" s="1"/>
      <c r="E892" s="1"/>
      <c r="F892" s="1"/>
      <c r="G892" s="1">
        <v>11</v>
      </c>
      <c r="I892" s="2">
        <f>IFERROR(VLOOKUP($H892, $B882:$F893, 2, FALSE),)</f>
        <v>0</v>
      </c>
      <c r="J892" s="25"/>
      <c r="K892" s="1">
        <f>IFERROR(VLOOKUP($H892, $B882:$F893, 3, FALSE),)</f>
        <v>0</v>
      </c>
      <c r="L892" s="1">
        <f>IFERROR(VLOOKUP($H892, $B882:$F893, 4, FALSE),)</f>
        <v>0</v>
      </c>
      <c r="M892" s="1">
        <f>IFERROR(VLOOKUP($H892, $B882:$F893, 5, FALSE),)</f>
        <v>0</v>
      </c>
    </row>
    <row r="893" spans="1:14" ht="12.75" x14ac:dyDescent="0.2">
      <c r="A893" s="33"/>
      <c r="B893" s="1"/>
      <c r="C893" s="1"/>
      <c r="D893" s="1"/>
      <c r="E893" s="1"/>
      <c r="F893" s="1"/>
      <c r="G893" s="1">
        <v>12</v>
      </c>
      <c r="I893" s="2">
        <f>IFERROR(VLOOKUP($H893, $B882:$F893, 2, FALSE),)</f>
        <v>0</v>
      </c>
      <c r="J893" s="25"/>
      <c r="K893" s="1">
        <f>IFERROR(VLOOKUP($H893, $B882:$F893, 3, FALSE),)</f>
        <v>0</v>
      </c>
      <c r="L893" s="1">
        <f>IFERROR(VLOOKUP($H893, $B882:$F893, 4, FALSE),)</f>
        <v>0</v>
      </c>
      <c r="M893" s="1">
        <f>IFERROR(VLOOKUP($H893, $B882:$F893, 5, FALSE),)</f>
        <v>0</v>
      </c>
    </row>
    <row r="894" spans="1:14" ht="12.75" x14ac:dyDescent="0.2">
      <c r="A894" s="33"/>
      <c r="B894" s="32"/>
      <c r="C894" s="32"/>
      <c r="D894" s="32"/>
      <c r="E894" s="32"/>
      <c r="F894" s="32"/>
      <c r="G894" s="32"/>
      <c r="H894" s="33"/>
      <c r="I894" s="34"/>
      <c r="J894" s="35"/>
      <c r="K894" s="33"/>
      <c r="L894" s="33"/>
      <c r="M894" s="33"/>
      <c r="N894" s="33"/>
    </row>
    <row r="895" spans="1:14" ht="12.75" x14ac:dyDescent="0.2">
      <c r="A895" s="2" t="e">
        <f>#REF!</f>
        <v>#REF!</v>
      </c>
      <c r="B895" s="2"/>
      <c r="C895" s="2"/>
      <c r="D895" s="2"/>
      <c r="E895" s="2"/>
      <c r="F895" s="2"/>
      <c r="G895" s="2" t="e">
        <f>A895</f>
        <v>#REF!</v>
      </c>
      <c r="H895" s="2" t="s">
        <v>233</v>
      </c>
      <c r="I895" s="2" t="s">
        <v>242</v>
      </c>
      <c r="J895" s="2" t="e">
        <f>#REF!</f>
        <v>#REF!</v>
      </c>
      <c r="K895" s="2"/>
      <c r="L895" s="2"/>
      <c r="M895" s="2" t="e">
        <f>G895</f>
        <v>#REF!</v>
      </c>
      <c r="N895" s="2"/>
    </row>
    <row r="896" spans="1:14" ht="17.25" x14ac:dyDescent="0.4">
      <c r="A896" s="38" t="str">
        <f ca="1">IFERROR(__xludf.DUMMYFUNCTION("query('1 Wrekin'!A:G, ""select G,B,C,D,E,F where G contains '"" &amp; A895 &amp; ""'"", 1)"),"#REF!")</f>
        <v>#REF!</v>
      </c>
      <c r="B896" s="2"/>
      <c r="C896" s="2"/>
      <c r="D896" s="2"/>
      <c r="E896" s="2"/>
      <c r="F896" s="2"/>
      <c r="G896" s="2" t="s">
        <v>243</v>
      </c>
      <c r="H896" s="2" t="s">
        <v>41</v>
      </c>
      <c r="I896" s="2" t="s">
        <v>231</v>
      </c>
      <c r="J896" s="25" t="s">
        <v>244</v>
      </c>
      <c r="K896" s="2" t="s">
        <v>232</v>
      </c>
      <c r="L896" s="2" t="s">
        <v>44</v>
      </c>
      <c r="M896" s="2" t="s">
        <v>45</v>
      </c>
      <c r="N896" s="2" t="s">
        <v>234</v>
      </c>
    </row>
    <row r="897" spans="1:14" ht="12.75" x14ac:dyDescent="0.2">
      <c r="A897" s="33"/>
      <c r="B897" s="1"/>
      <c r="C897" s="1"/>
      <c r="D897" s="1"/>
      <c r="E897" s="1"/>
      <c r="F897" s="1"/>
      <c r="G897" s="1">
        <v>1</v>
      </c>
      <c r="I897" s="2">
        <f>IFERROR(VLOOKUP($H897, $B897:$F908, 2, FALSE),)</f>
        <v>0</v>
      </c>
      <c r="J897" s="25"/>
      <c r="K897" s="1">
        <f>IFERROR(VLOOKUP($H897, $B897:$F908, 3, FALSE),)</f>
        <v>0</v>
      </c>
      <c r="L897" s="1">
        <f>IFERROR(VLOOKUP($H897, $B897:$F908, 4, FALSE),)</f>
        <v>0</v>
      </c>
      <c r="M897" s="1">
        <f>IFERROR(VLOOKUP($H897, $B897:$F908, 5, FALSE),)</f>
        <v>0</v>
      </c>
    </row>
    <row r="898" spans="1:14" ht="12.75" x14ac:dyDescent="0.2">
      <c r="A898" s="33"/>
      <c r="B898" s="1"/>
      <c r="C898" s="1"/>
      <c r="D898" s="1"/>
      <c r="E898" s="1"/>
      <c r="F898" s="1"/>
      <c r="G898" s="1">
        <v>2</v>
      </c>
      <c r="I898" s="2">
        <f>IFERROR(VLOOKUP($H898, $B897:$F908, 2, FALSE),)</f>
        <v>0</v>
      </c>
      <c r="J898" s="25"/>
      <c r="K898" s="1">
        <f>IFERROR(VLOOKUP($H898, $B897:$F908, 3, FALSE),)</f>
        <v>0</v>
      </c>
      <c r="L898" s="1">
        <f>IFERROR(VLOOKUP($H898, $B897:$F908, 4, FALSE),)</f>
        <v>0</v>
      </c>
      <c r="M898" s="1">
        <f>IFERROR(VLOOKUP($H898, $B897:$F908, 5, FALSE),)</f>
        <v>0</v>
      </c>
    </row>
    <row r="899" spans="1:14" ht="12.75" x14ac:dyDescent="0.2">
      <c r="A899" s="39" t="str">
        <f ca="1">IFERROR(__xludf.DUMMYFUNCTION("query('2 Oswestry'!A:G, ""select G,B,C,D,E,F where G contains '"" &amp; A895 &amp; ""'"", 0)"),"#REF!")</f>
        <v>#REF!</v>
      </c>
      <c r="B899" s="1"/>
      <c r="C899" s="1"/>
      <c r="D899" s="1"/>
      <c r="E899" s="1"/>
      <c r="F899" s="1"/>
      <c r="G899" s="1">
        <v>3</v>
      </c>
      <c r="I899" s="2">
        <f>IFERROR(VLOOKUP($H899, $B897:$F908, 2, FALSE),)</f>
        <v>0</v>
      </c>
      <c r="J899" s="25"/>
      <c r="K899" s="1">
        <f>IFERROR(VLOOKUP($H899, $B897:$F908, 3, FALSE),)</f>
        <v>0</v>
      </c>
      <c r="L899" s="1">
        <f>IFERROR(VLOOKUP($H899, $B897:$F908, 4, FALSE),)</f>
        <v>0</v>
      </c>
      <c r="M899" s="1">
        <f>IFERROR(VLOOKUP($H899, $B897:$F908, 5, FALSE),)</f>
        <v>0</v>
      </c>
    </row>
    <row r="900" spans="1:14" ht="12.75" x14ac:dyDescent="0.2">
      <c r="A900" s="33"/>
      <c r="B900" s="1"/>
      <c r="C900" s="1"/>
      <c r="D900" s="1"/>
      <c r="E900" s="1"/>
      <c r="F900" s="1"/>
      <c r="G900" s="1">
        <v>4</v>
      </c>
      <c r="I900" s="2">
        <f>IFERROR(VLOOKUP($H900, $B897:$F908, 2, FALSE),)</f>
        <v>0</v>
      </c>
      <c r="J900" s="25"/>
      <c r="K900" s="1">
        <f>IFERROR(VLOOKUP($H900, $B897:$F908, 3, FALSE),)</f>
        <v>0</v>
      </c>
      <c r="L900" s="1">
        <f>IFERROR(VLOOKUP($H900, $B897:$F908, 4, FALSE),)</f>
        <v>0</v>
      </c>
      <c r="M900" s="1">
        <f>IFERROR(VLOOKUP($H900, $B897:$F908, 5, FALSE),)</f>
        <v>0</v>
      </c>
    </row>
    <row r="901" spans="1:14" ht="12.75" x14ac:dyDescent="0.2">
      <c r="A901" s="39" t="str">
        <f ca="1">IFERROR(__xludf.DUMMYFUNCTION("query('3 Shrewsbury'!A:G, ""select G,B,C,D,E,F where G contains '"" &amp; A895 &amp; ""'"", 0)"),"#REF!")</f>
        <v>#REF!</v>
      </c>
      <c r="B901" s="1"/>
      <c r="C901" s="1"/>
      <c r="D901" s="1"/>
      <c r="E901" s="1"/>
      <c r="F901" s="1"/>
      <c r="G901" s="1">
        <v>5</v>
      </c>
      <c r="I901" s="2">
        <f>IFERROR(VLOOKUP($H901, $B897:$F908, 2, FALSE),)</f>
        <v>0</v>
      </c>
      <c r="J901" s="25"/>
      <c r="K901" s="1">
        <f>IFERROR(VLOOKUP($H901, $B897:$F908, 3, FALSE),)</f>
        <v>0</v>
      </c>
      <c r="L901" s="1">
        <f>IFERROR(VLOOKUP($H901, $B897:$F908, 4, FALSE),)</f>
        <v>0</v>
      </c>
      <c r="M901" s="1">
        <f>IFERROR(VLOOKUP($H901, $B897:$F908, 5, FALSE),)</f>
        <v>0</v>
      </c>
    </row>
    <row r="902" spans="1:14" ht="12.75" x14ac:dyDescent="0.2">
      <c r="A902" s="33"/>
      <c r="B902" s="1"/>
      <c r="C902" s="1"/>
      <c r="D902" s="1"/>
      <c r="E902" s="1"/>
      <c r="F902" s="1"/>
      <c r="G902" s="1">
        <v>6</v>
      </c>
      <c r="I902" s="2">
        <f>IFERROR(VLOOKUP($H902, $B897:$F908, 2, FALSE),)</f>
        <v>0</v>
      </c>
      <c r="J902" s="25"/>
      <c r="K902" s="1">
        <f>IFERROR(VLOOKUP($H902, $B897:$F908, 3, FALSE),)</f>
        <v>0</v>
      </c>
      <c r="L902" s="1">
        <f>IFERROR(VLOOKUP($H902, $B897:$F908, 4, FALSE),)</f>
        <v>0</v>
      </c>
      <c r="M902" s="1">
        <f>IFERROR(VLOOKUP($H902, $B897:$F908, 5, FALSE),)</f>
        <v>0</v>
      </c>
    </row>
    <row r="903" spans="1:14" ht="12.75" x14ac:dyDescent="0.2">
      <c r="A903" s="39" t="str">
        <f ca="1">IFERROR(__xludf.DUMMYFUNCTION("query('4 Telford'!A:G, ""select G,B,C,D,E,F where G contains '"" &amp; A895 &amp; ""'"", 0)"),"#REF!")</f>
        <v>#REF!</v>
      </c>
      <c r="B903" s="1"/>
      <c r="C903" s="1"/>
      <c r="D903" s="1"/>
      <c r="E903" s="1"/>
      <c r="F903" s="1"/>
      <c r="G903" s="1">
        <v>7</v>
      </c>
      <c r="I903" s="2">
        <f>IFERROR(VLOOKUP($H903, $B897:$F908, 2, FALSE),)</f>
        <v>0</v>
      </c>
      <c r="J903" s="25"/>
      <c r="K903" s="1">
        <f>IFERROR(VLOOKUP($H903, $B897:$F908, 3, FALSE),)</f>
        <v>0</v>
      </c>
      <c r="L903" s="1">
        <f>IFERROR(VLOOKUP($H903, $B897:$F908, 4, FALSE),)</f>
        <v>0</v>
      </c>
      <c r="M903" s="1">
        <f>IFERROR(VLOOKUP($H903, $B897:$F908, 5, FALSE),)</f>
        <v>0</v>
      </c>
    </row>
    <row r="904" spans="1:14" ht="12.75" x14ac:dyDescent="0.2">
      <c r="A904" s="33"/>
      <c r="B904" s="1"/>
      <c r="C904" s="1"/>
      <c r="D904" s="1"/>
      <c r="E904" s="1"/>
      <c r="F904" s="1"/>
      <c r="G904" s="1">
        <v>8</v>
      </c>
      <c r="I904" s="2">
        <f>IFERROR(VLOOKUP($H904, $B897:$F908, 2, FALSE),)</f>
        <v>0</v>
      </c>
      <c r="J904" s="25"/>
      <c r="K904" s="1">
        <f>IFERROR(VLOOKUP($H904, $B897:$F908, 3, FALSE),)</f>
        <v>0</v>
      </c>
      <c r="L904" s="1">
        <f>IFERROR(VLOOKUP($H904, $B897:$F908, 4, FALSE),)</f>
        <v>0</v>
      </c>
      <c r="M904" s="1">
        <f>IFERROR(VLOOKUP($H904, $B897:$F908, 5, FALSE),)</f>
        <v>0</v>
      </c>
    </row>
    <row r="905" spans="1:14" ht="12.75" x14ac:dyDescent="0.2">
      <c r="A905" s="39" t="str">
        <f ca="1">IFERROR(__xludf.DUMMYFUNCTION("query('5 Wenlock'!A:G, ""select G,B,C,D,E,F where G contains '"" &amp; A895 &amp; ""'"", 0)"),"#REF!")</f>
        <v>#REF!</v>
      </c>
      <c r="B905" s="1"/>
      <c r="C905" s="1"/>
      <c r="D905" s="1"/>
      <c r="E905" s="1"/>
      <c r="F905" s="1"/>
      <c r="G905" s="1">
        <v>9</v>
      </c>
      <c r="I905" s="2">
        <f>IFERROR(VLOOKUP($H905, $B897:$F908, 2, FALSE),)</f>
        <v>0</v>
      </c>
      <c r="J905" s="25"/>
      <c r="K905" s="1">
        <f>IFERROR(VLOOKUP($H905, $B897:$F908, 3, FALSE),)</f>
        <v>0</v>
      </c>
      <c r="L905" s="1">
        <f>IFERROR(VLOOKUP($H905, $B897:$F908, 4, FALSE),)</f>
        <v>0</v>
      </c>
      <c r="M905" s="1">
        <f>IFERROR(VLOOKUP($H905, $B897:$F908, 5, FALSE),)</f>
        <v>0</v>
      </c>
    </row>
    <row r="906" spans="1:14" ht="12.75" x14ac:dyDescent="0.2">
      <c r="A906" s="33"/>
      <c r="B906" s="1"/>
      <c r="C906" s="1"/>
      <c r="D906" s="1"/>
      <c r="E906" s="1"/>
      <c r="F906" s="1"/>
      <c r="G906" s="1">
        <v>10</v>
      </c>
      <c r="I906" s="2">
        <f>IFERROR(VLOOKUP($H906, $B897:$F908, 2, FALSE),)</f>
        <v>0</v>
      </c>
      <c r="J906" s="25"/>
      <c r="K906" s="1">
        <f>IFERROR(VLOOKUP($H906, $B897:$F908, 3, FALSE),)</f>
        <v>0</v>
      </c>
      <c r="L906" s="1">
        <f>IFERROR(VLOOKUP($H906, $B897:$F908, 4, FALSE),)</f>
        <v>0</v>
      </c>
      <c r="M906" s="1">
        <f>IFERROR(VLOOKUP($H906, $B897:$F908, 5, FALSE),)</f>
        <v>0</v>
      </c>
    </row>
    <row r="907" spans="1:14" ht="12.75" x14ac:dyDescent="0.2">
      <c r="A907" s="39" t="str">
        <f ca="1">IFERROR(__xludf.DUMMYFUNCTION("query('6 Maldwyn'!A:G, ""select G,B,C,D,E,F where G contains '"" &amp; A895 &amp; ""'"", 0)"),"#REF!")</f>
        <v>#REF!</v>
      </c>
      <c r="B907" s="1"/>
      <c r="C907" s="1"/>
      <c r="D907" s="1"/>
      <c r="E907" s="1"/>
      <c r="F907" s="1"/>
      <c r="G907" s="1">
        <v>11</v>
      </c>
      <c r="I907" s="2">
        <f>IFERROR(VLOOKUP($H907, $B897:$F908, 2, FALSE),)</f>
        <v>0</v>
      </c>
      <c r="J907" s="25"/>
      <c r="K907" s="1">
        <f>IFERROR(VLOOKUP($H907, $B897:$F908, 3, FALSE),)</f>
        <v>0</v>
      </c>
      <c r="L907" s="1">
        <f>IFERROR(VLOOKUP($H907, $B897:$F908, 4, FALSE),)</f>
        <v>0</v>
      </c>
      <c r="M907" s="1">
        <f>IFERROR(VLOOKUP($H907, $B897:$F908, 5, FALSE),)</f>
        <v>0</v>
      </c>
    </row>
    <row r="908" spans="1:14" ht="12.75" x14ac:dyDescent="0.2">
      <c r="A908" s="33"/>
      <c r="B908" s="1"/>
      <c r="C908" s="1"/>
      <c r="D908" s="1"/>
      <c r="E908" s="1"/>
      <c r="F908" s="1"/>
      <c r="G908" s="1">
        <v>12</v>
      </c>
      <c r="I908" s="2">
        <f>IFERROR(VLOOKUP($H908, $B897:$F908, 2, FALSE),)</f>
        <v>0</v>
      </c>
      <c r="J908" s="25"/>
      <c r="K908" s="1">
        <f>IFERROR(VLOOKUP($H908, $B897:$F908, 3, FALSE),)</f>
        <v>0</v>
      </c>
      <c r="L908" s="1">
        <f>IFERROR(VLOOKUP($H908, $B897:$F908, 4, FALSE),)</f>
        <v>0</v>
      </c>
      <c r="M908" s="1">
        <f>IFERROR(VLOOKUP($H908, $B897:$F908, 5, FALSE),)</f>
        <v>0</v>
      </c>
    </row>
    <row r="909" spans="1:14" ht="12.75" x14ac:dyDescent="0.2">
      <c r="A909" s="33"/>
      <c r="B909" s="32"/>
      <c r="C909" s="32"/>
      <c r="D909" s="32"/>
      <c r="E909" s="32"/>
      <c r="F909" s="32"/>
      <c r="G909" s="32"/>
      <c r="H909" s="33"/>
      <c r="I909" s="34"/>
      <c r="J909" s="35"/>
      <c r="K909" s="33"/>
      <c r="L909" s="33"/>
      <c r="M909" s="33"/>
      <c r="N909" s="33"/>
    </row>
    <row r="910" spans="1:14" ht="12.75" x14ac:dyDescent="0.2">
      <c r="A910" s="2" t="e">
        <f>#REF!</f>
        <v>#REF!</v>
      </c>
      <c r="B910" s="2"/>
      <c r="C910" s="2"/>
      <c r="D910" s="2"/>
      <c r="E910" s="2"/>
      <c r="F910" s="2"/>
      <c r="G910" s="2" t="e">
        <f>A910</f>
        <v>#REF!</v>
      </c>
      <c r="H910" s="2" t="s">
        <v>233</v>
      </c>
      <c r="I910" s="2" t="s">
        <v>242</v>
      </c>
      <c r="J910" s="2" t="e">
        <f>#REF!</f>
        <v>#REF!</v>
      </c>
      <c r="K910" s="2"/>
      <c r="L910" s="2"/>
      <c r="M910" s="2" t="e">
        <f>G910</f>
        <v>#REF!</v>
      </c>
      <c r="N910" s="2"/>
    </row>
    <row r="911" spans="1:14" ht="17.25" x14ac:dyDescent="0.4">
      <c r="A911" s="38" t="str">
        <f ca="1">IFERROR(__xludf.DUMMYFUNCTION("query('1 Wrekin'!A:G, ""select G,B,C,D,E,F where G contains '"" &amp; A910 &amp; ""'"", 1)"),"#REF!")</f>
        <v>#REF!</v>
      </c>
      <c r="B911" s="2"/>
      <c r="C911" s="2"/>
      <c r="D911" s="2"/>
      <c r="E911" s="2"/>
      <c r="F911" s="2"/>
      <c r="G911" s="2" t="s">
        <v>243</v>
      </c>
      <c r="H911" s="2" t="s">
        <v>41</v>
      </c>
      <c r="I911" s="2" t="s">
        <v>231</v>
      </c>
      <c r="J911" s="25" t="s">
        <v>244</v>
      </c>
      <c r="K911" s="2" t="s">
        <v>232</v>
      </c>
      <c r="L911" s="2" t="s">
        <v>44</v>
      </c>
      <c r="M911" s="2" t="s">
        <v>45</v>
      </c>
      <c r="N911" s="2" t="s">
        <v>234</v>
      </c>
    </row>
    <row r="912" spans="1:14" ht="12.75" x14ac:dyDescent="0.2">
      <c r="A912" s="33"/>
      <c r="B912" s="1"/>
      <c r="C912" s="1"/>
      <c r="D912" s="1"/>
      <c r="E912" s="1"/>
      <c r="F912" s="1"/>
      <c r="G912" s="1">
        <v>1</v>
      </c>
      <c r="I912" s="2">
        <f>IFERROR(VLOOKUP($H912, $B912:$F923, 2, FALSE),)</f>
        <v>0</v>
      </c>
      <c r="J912" s="25"/>
      <c r="K912" s="1">
        <f>IFERROR(VLOOKUP($H912, $B912:$F923, 3, FALSE),)</f>
        <v>0</v>
      </c>
      <c r="L912" s="1">
        <f>IFERROR(VLOOKUP($H912, $B912:$F923, 4, FALSE),)</f>
        <v>0</v>
      </c>
      <c r="M912" s="1">
        <f>IFERROR(VLOOKUP($H912, $B912:$F923, 5, FALSE),)</f>
        <v>0</v>
      </c>
    </row>
    <row r="913" spans="1:14" ht="12.75" x14ac:dyDescent="0.2">
      <c r="A913" s="33"/>
      <c r="B913" s="1"/>
      <c r="C913" s="1"/>
      <c r="D913" s="1"/>
      <c r="E913" s="1"/>
      <c r="F913" s="1"/>
      <c r="G913" s="1">
        <v>2</v>
      </c>
      <c r="I913" s="2">
        <f>IFERROR(VLOOKUP($H913, $B912:$F923, 2, FALSE),)</f>
        <v>0</v>
      </c>
      <c r="J913" s="25"/>
      <c r="K913" s="1">
        <f>IFERROR(VLOOKUP($H913, $B912:$F923, 3, FALSE),)</f>
        <v>0</v>
      </c>
      <c r="L913" s="1">
        <f>IFERROR(VLOOKUP($H913, $B912:$F923, 4, FALSE),)</f>
        <v>0</v>
      </c>
      <c r="M913" s="1">
        <f>IFERROR(VLOOKUP($H913, $B912:$F923, 5, FALSE),)</f>
        <v>0</v>
      </c>
    </row>
    <row r="914" spans="1:14" ht="12.75" x14ac:dyDescent="0.2">
      <c r="A914" s="39" t="str">
        <f ca="1">IFERROR(__xludf.DUMMYFUNCTION("query('2 Oswestry'!A:G, ""select G,B,C,D,E,F where G contains '"" &amp; A910 &amp; ""'"", 0)"),"#REF!")</f>
        <v>#REF!</v>
      </c>
      <c r="B914" s="1"/>
      <c r="C914" s="1"/>
      <c r="D914" s="1"/>
      <c r="E914" s="1"/>
      <c r="F914" s="1"/>
      <c r="G914" s="1">
        <v>3</v>
      </c>
      <c r="I914" s="2">
        <f>IFERROR(VLOOKUP($H914, $B912:$F923, 2, FALSE),)</f>
        <v>0</v>
      </c>
      <c r="J914" s="25"/>
      <c r="K914" s="1">
        <f>IFERROR(VLOOKUP($H914, $B912:$F923, 3, FALSE),)</f>
        <v>0</v>
      </c>
      <c r="L914" s="1">
        <f>IFERROR(VLOOKUP($H914, $B912:$F923, 4, FALSE),)</f>
        <v>0</v>
      </c>
      <c r="M914" s="1">
        <f>IFERROR(VLOOKUP($H914, $B912:$F923, 5, FALSE),)</f>
        <v>0</v>
      </c>
    </row>
    <row r="915" spans="1:14" ht="12.75" x14ac:dyDescent="0.2">
      <c r="A915" s="33"/>
      <c r="B915" s="1"/>
      <c r="C915" s="1"/>
      <c r="D915" s="1"/>
      <c r="E915" s="1"/>
      <c r="F915" s="1"/>
      <c r="G915" s="1">
        <v>4</v>
      </c>
      <c r="I915" s="2">
        <f>IFERROR(VLOOKUP($H915, $B912:$F923, 2, FALSE),)</f>
        <v>0</v>
      </c>
      <c r="J915" s="25"/>
      <c r="K915" s="1">
        <f>IFERROR(VLOOKUP($H915, $B912:$F923, 3, FALSE),)</f>
        <v>0</v>
      </c>
      <c r="L915" s="1">
        <f>IFERROR(VLOOKUP($H915, $B912:$F923, 4, FALSE),)</f>
        <v>0</v>
      </c>
      <c r="M915" s="1">
        <f>IFERROR(VLOOKUP($H915, $B912:$F923, 5, FALSE),)</f>
        <v>0</v>
      </c>
    </row>
    <row r="916" spans="1:14" ht="12.75" x14ac:dyDescent="0.2">
      <c r="A916" s="39" t="str">
        <f ca="1">IFERROR(__xludf.DUMMYFUNCTION("query('3 Shrewsbury'!A:G, ""select G,B,C,D,E,F where G contains '"" &amp; A910 &amp; ""'"", 0)"),"#REF!")</f>
        <v>#REF!</v>
      </c>
      <c r="B916" s="1"/>
      <c r="C916" s="1"/>
      <c r="D916" s="1"/>
      <c r="E916" s="1"/>
      <c r="F916" s="1"/>
      <c r="G916" s="1">
        <v>5</v>
      </c>
      <c r="I916" s="2">
        <f>IFERROR(VLOOKUP($H916, $B912:$F923, 2, FALSE),)</f>
        <v>0</v>
      </c>
      <c r="J916" s="25"/>
      <c r="K916" s="1">
        <f>IFERROR(VLOOKUP($H916, $B912:$F923, 3, FALSE),)</f>
        <v>0</v>
      </c>
      <c r="L916" s="1">
        <f>IFERROR(VLOOKUP($H916, $B912:$F923, 4, FALSE),)</f>
        <v>0</v>
      </c>
      <c r="M916" s="1">
        <f>IFERROR(VLOOKUP($H916, $B912:$F923, 5, FALSE),)</f>
        <v>0</v>
      </c>
    </row>
    <row r="917" spans="1:14" ht="12.75" x14ac:dyDescent="0.2">
      <c r="A917" s="33"/>
      <c r="B917" s="1"/>
      <c r="C917" s="1"/>
      <c r="D917" s="1"/>
      <c r="E917" s="1"/>
      <c r="F917" s="1"/>
      <c r="G917" s="1">
        <v>6</v>
      </c>
      <c r="I917" s="2">
        <f>IFERROR(VLOOKUP($H917, $B912:$F923, 2, FALSE),)</f>
        <v>0</v>
      </c>
      <c r="J917" s="25"/>
      <c r="K917" s="1">
        <f>IFERROR(VLOOKUP($H917, $B912:$F923, 3, FALSE),)</f>
        <v>0</v>
      </c>
      <c r="L917" s="1">
        <f>IFERROR(VLOOKUP($H917, $B912:$F923, 4, FALSE),)</f>
        <v>0</v>
      </c>
      <c r="M917" s="1">
        <f>IFERROR(VLOOKUP($H917, $B912:$F923, 5, FALSE),)</f>
        <v>0</v>
      </c>
    </row>
    <row r="918" spans="1:14" ht="12.75" x14ac:dyDescent="0.2">
      <c r="A918" s="39" t="str">
        <f ca="1">IFERROR(__xludf.DUMMYFUNCTION("query('4 Telford'!A:G, ""select G,B,C,D,E,F where G contains '"" &amp; A910 &amp; ""'"", 0)"),"#REF!")</f>
        <v>#REF!</v>
      </c>
      <c r="B918" s="1"/>
      <c r="C918" s="1"/>
      <c r="D918" s="1"/>
      <c r="E918" s="1"/>
      <c r="F918" s="1"/>
      <c r="G918" s="1">
        <v>7</v>
      </c>
      <c r="I918" s="2">
        <f>IFERROR(VLOOKUP($H918, $B912:$F923, 2, FALSE),)</f>
        <v>0</v>
      </c>
      <c r="J918" s="25"/>
      <c r="K918" s="1">
        <f>IFERROR(VLOOKUP($H918, $B912:$F923, 3, FALSE),)</f>
        <v>0</v>
      </c>
      <c r="L918" s="1">
        <f>IFERROR(VLOOKUP($H918, $B912:$F923, 4, FALSE),)</f>
        <v>0</v>
      </c>
      <c r="M918" s="1">
        <f>IFERROR(VLOOKUP($H918, $B912:$F923, 5, FALSE),)</f>
        <v>0</v>
      </c>
    </row>
    <row r="919" spans="1:14" ht="12.75" x14ac:dyDescent="0.2">
      <c r="A919" s="33"/>
      <c r="B919" s="1"/>
      <c r="C919" s="1"/>
      <c r="D919" s="1"/>
      <c r="E919" s="1"/>
      <c r="F919" s="1"/>
      <c r="G919" s="1">
        <v>8</v>
      </c>
      <c r="I919" s="2">
        <f>IFERROR(VLOOKUP($H919, $B912:$F923, 2, FALSE),)</f>
        <v>0</v>
      </c>
      <c r="J919" s="25"/>
      <c r="K919" s="1">
        <f>IFERROR(VLOOKUP($H919, $B912:$F923, 3, FALSE),)</f>
        <v>0</v>
      </c>
      <c r="L919" s="1">
        <f>IFERROR(VLOOKUP($H919, $B912:$F923, 4, FALSE),)</f>
        <v>0</v>
      </c>
      <c r="M919" s="1">
        <f>IFERROR(VLOOKUP($H919, $B912:$F923, 5, FALSE),)</f>
        <v>0</v>
      </c>
    </row>
    <row r="920" spans="1:14" ht="12.75" x14ac:dyDescent="0.2">
      <c r="A920" s="39" t="str">
        <f ca="1">IFERROR(__xludf.DUMMYFUNCTION("query('5 Wenlock'!A:G, ""select G,B,C,D,E,F where G contains '"" &amp; A910 &amp; ""'"", 0)"),"#REF!")</f>
        <v>#REF!</v>
      </c>
      <c r="B920" s="1"/>
      <c r="C920" s="1"/>
      <c r="D920" s="1"/>
      <c r="E920" s="1"/>
      <c r="F920" s="1"/>
      <c r="G920" s="1">
        <v>9</v>
      </c>
      <c r="I920" s="2">
        <f>IFERROR(VLOOKUP($H920, $B912:$F923, 2, FALSE),)</f>
        <v>0</v>
      </c>
      <c r="J920" s="25"/>
      <c r="K920" s="1">
        <f>IFERROR(VLOOKUP($H920, $B912:$F923, 3, FALSE),)</f>
        <v>0</v>
      </c>
      <c r="L920" s="1">
        <f>IFERROR(VLOOKUP($H920, $B912:$F923, 4, FALSE),)</f>
        <v>0</v>
      </c>
      <c r="M920" s="1">
        <f>IFERROR(VLOOKUP($H920, $B912:$F923, 5, FALSE),)</f>
        <v>0</v>
      </c>
    </row>
    <row r="921" spans="1:14" ht="12.75" x14ac:dyDescent="0.2">
      <c r="A921" s="33"/>
      <c r="B921" s="1"/>
      <c r="C921" s="1"/>
      <c r="D921" s="1"/>
      <c r="E921" s="1"/>
      <c r="F921" s="1"/>
      <c r="G921" s="1">
        <v>10</v>
      </c>
      <c r="I921" s="2">
        <f>IFERROR(VLOOKUP($H921, $B912:$F923, 2, FALSE),)</f>
        <v>0</v>
      </c>
      <c r="J921" s="25"/>
      <c r="K921" s="1">
        <f>IFERROR(VLOOKUP($H921, $B912:$F923, 3, FALSE),)</f>
        <v>0</v>
      </c>
      <c r="L921" s="1">
        <f>IFERROR(VLOOKUP($H921, $B912:$F923, 4, FALSE),)</f>
        <v>0</v>
      </c>
      <c r="M921" s="1">
        <f>IFERROR(VLOOKUP($H921, $B912:$F923, 5, FALSE),)</f>
        <v>0</v>
      </c>
    </row>
    <row r="922" spans="1:14" ht="12.75" x14ac:dyDescent="0.2">
      <c r="A922" s="39" t="str">
        <f ca="1">IFERROR(__xludf.DUMMYFUNCTION("query('6 Maldwyn'!A:G, ""select G,B,C,D,E,F where G contains '"" &amp; A910 &amp; ""'"", 0)"),"#REF!")</f>
        <v>#REF!</v>
      </c>
      <c r="B922" s="1"/>
      <c r="C922" s="1"/>
      <c r="D922" s="1"/>
      <c r="E922" s="1"/>
      <c r="F922" s="1"/>
      <c r="G922" s="1">
        <v>11</v>
      </c>
      <c r="I922" s="2">
        <f>IFERROR(VLOOKUP($H922, $B912:$F923, 2, FALSE),)</f>
        <v>0</v>
      </c>
      <c r="J922" s="25"/>
      <c r="K922" s="1">
        <f>IFERROR(VLOOKUP($H922, $B912:$F923, 3, FALSE),)</f>
        <v>0</v>
      </c>
      <c r="L922" s="1">
        <f>IFERROR(VLOOKUP($H922, $B912:$F923, 4, FALSE),)</f>
        <v>0</v>
      </c>
      <c r="M922" s="1">
        <f>IFERROR(VLOOKUP($H922, $B912:$F923, 5, FALSE),)</f>
        <v>0</v>
      </c>
    </row>
    <row r="923" spans="1:14" ht="12.75" x14ac:dyDescent="0.2">
      <c r="A923" s="33"/>
      <c r="B923" s="1"/>
      <c r="C923" s="1"/>
      <c r="D923" s="1"/>
      <c r="E923" s="1"/>
      <c r="F923" s="1"/>
      <c r="G923" s="1">
        <v>12</v>
      </c>
      <c r="I923" s="2">
        <f>IFERROR(VLOOKUP($H923, $B912:$F923, 2, FALSE),)</f>
        <v>0</v>
      </c>
      <c r="J923" s="25"/>
      <c r="K923" s="1">
        <f>IFERROR(VLOOKUP($H923, $B912:$F923, 3, FALSE),)</f>
        <v>0</v>
      </c>
      <c r="L923" s="1">
        <f>IFERROR(VLOOKUP($H923, $B912:$F923, 4, FALSE),)</f>
        <v>0</v>
      </c>
      <c r="M923" s="1">
        <f>IFERROR(VLOOKUP($H923, $B912:$F923, 5, FALSE),)</f>
        <v>0</v>
      </c>
    </row>
    <row r="924" spans="1:14" ht="12.75" x14ac:dyDescent="0.2">
      <c r="A924" s="33"/>
      <c r="I924" s="2"/>
      <c r="J924" s="25"/>
    </row>
    <row r="925" spans="1:14" ht="12.75" x14ac:dyDescent="0.2">
      <c r="A925" s="2" t="e">
        <f>#REF!</f>
        <v>#REF!</v>
      </c>
      <c r="B925" s="2"/>
      <c r="C925" s="2"/>
      <c r="D925" s="2"/>
      <c r="E925" s="2"/>
      <c r="F925" s="2"/>
      <c r="G925" s="2" t="e">
        <f>A925</f>
        <v>#REF!</v>
      </c>
      <c r="H925" s="2" t="s">
        <v>233</v>
      </c>
      <c r="I925" s="2" t="s">
        <v>242</v>
      </c>
      <c r="J925" s="2" t="e">
        <f>#REF!</f>
        <v>#REF!</v>
      </c>
      <c r="K925" s="2"/>
      <c r="L925" s="2"/>
      <c r="M925" s="2" t="e">
        <f>G925</f>
        <v>#REF!</v>
      </c>
      <c r="N925" s="2"/>
    </row>
    <row r="926" spans="1:14" ht="17.25" x14ac:dyDescent="0.4">
      <c r="A926" s="38" t="str">
        <f ca="1">IFERROR(__xludf.DUMMYFUNCTION("query('1 Wrekin'!A:G, ""select G,B,C,D,E,F where G contains '"" &amp; A925 &amp; ""'"", 1)"),"#REF!")</f>
        <v>#REF!</v>
      </c>
      <c r="B926" s="2"/>
      <c r="C926" s="2"/>
      <c r="D926" s="2"/>
      <c r="E926" s="2"/>
      <c r="F926" s="2"/>
      <c r="G926" s="2" t="s">
        <v>243</v>
      </c>
      <c r="H926" s="2" t="s">
        <v>41</v>
      </c>
      <c r="I926" s="2" t="s">
        <v>231</v>
      </c>
      <c r="J926" s="25" t="s">
        <v>244</v>
      </c>
      <c r="K926" s="2" t="s">
        <v>232</v>
      </c>
      <c r="L926" s="2" t="s">
        <v>44</v>
      </c>
      <c r="M926" s="2" t="s">
        <v>45</v>
      </c>
      <c r="N926" s="2" t="s">
        <v>234</v>
      </c>
    </row>
    <row r="927" spans="1:14" ht="12.75" x14ac:dyDescent="0.2">
      <c r="A927" s="33"/>
      <c r="B927" s="1"/>
      <c r="C927" s="1"/>
      <c r="D927" s="1"/>
      <c r="E927" s="1"/>
      <c r="F927" s="1"/>
      <c r="G927" s="1">
        <v>1</v>
      </c>
      <c r="I927" s="2">
        <f>IFERROR(VLOOKUP($H927, $B927:$F938, 2, FALSE),)</f>
        <v>0</v>
      </c>
      <c r="J927" s="25"/>
      <c r="K927" s="1">
        <f>IFERROR(VLOOKUP($H927, $B927:$F938, 3, FALSE),)</f>
        <v>0</v>
      </c>
      <c r="L927" s="1">
        <f>IFERROR(VLOOKUP($H927, $B927:$F938, 4, FALSE),)</f>
        <v>0</v>
      </c>
      <c r="M927" s="1">
        <f>IFERROR(VLOOKUP($H927, $B927:$F938, 5, FALSE),)</f>
        <v>0</v>
      </c>
    </row>
    <row r="928" spans="1:14" ht="12.75" x14ac:dyDescent="0.2">
      <c r="A928" s="33"/>
      <c r="B928" s="1"/>
      <c r="C928" s="1"/>
      <c r="D928" s="1"/>
      <c r="E928" s="1"/>
      <c r="F928" s="1"/>
      <c r="G928" s="1">
        <v>2</v>
      </c>
      <c r="I928" s="2">
        <f>IFERROR(VLOOKUP($H928, $B927:$F938, 2, FALSE),)</f>
        <v>0</v>
      </c>
      <c r="J928" s="25"/>
      <c r="K928" s="1">
        <f>IFERROR(VLOOKUP($H928, $B927:$F938, 3, FALSE),)</f>
        <v>0</v>
      </c>
      <c r="L928" s="1">
        <f>IFERROR(VLOOKUP($H928, $B927:$F938, 4, FALSE),)</f>
        <v>0</v>
      </c>
      <c r="M928" s="1">
        <f>IFERROR(VLOOKUP($H928, $B927:$F938, 5, FALSE),)</f>
        <v>0</v>
      </c>
    </row>
    <row r="929" spans="1:14" ht="12.75" x14ac:dyDescent="0.2">
      <c r="A929" s="39" t="str">
        <f ca="1">IFERROR(__xludf.DUMMYFUNCTION("query('2 Oswestry'!A:G, ""select G,B,C,D,E,F where G contains '"" &amp; A925 &amp; ""'"", 0)"),"#REF!")</f>
        <v>#REF!</v>
      </c>
      <c r="B929" s="1"/>
      <c r="C929" s="1"/>
      <c r="D929" s="1"/>
      <c r="E929" s="1"/>
      <c r="F929" s="1"/>
      <c r="G929" s="1">
        <v>3</v>
      </c>
      <c r="I929" s="2">
        <f>IFERROR(VLOOKUP($H929, $B927:$F938, 2, FALSE),)</f>
        <v>0</v>
      </c>
      <c r="J929" s="25"/>
      <c r="K929" s="1">
        <f>IFERROR(VLOOKUP($H929, $B927:$F938, 3, FALSE),)</f>
        <v>0</v>
      </c>
      <c r="L929" s="1">
        <f>IFERROR(VLOOKUP($H929, $B927:$F938, 4, FALSE),)</f>
        <v>0</v>
      </c>
      <c r="M929" s="1">
        <f>IFERROR(VLOOKUP($H929, $B927:$F938, 5, FALSE),)</f>
        <v>0</v>
      </c>
    </row>
    <row r="930" spans="1:14" ht="12.75" x14ac:dyDescent="0.2">
      <c r="A930" s="33"/>
      <c r="B930" s="1"/>
      <c r="C930" s="1"/>
      <c r="D930" s="1"/>
      <c r="E930" s="1"/>
      <c r="F930" s="1"/>
      <c r="G930" s="1">
        <v>4</v>
      </c>
      <c r="I930" s="2">
        <f>IFERROR(VLOOKUP($H930, $B927:$F938, 2, FALSE),)</f>
        <v>0</v>
      </c>
      <c r="J930" s="25"/>
      <c r="K930" s="1">
        <f>IFERROR(VLOOKUP($H930, $B927:$F938, 3, FALSE),)</f>
        <v>0</v>
      </c>
      <c r="L930" s="1">
        <f>IFERROR(VLOOKUP($H930, $B927:$F938, 4, FALSE),)</f>
        <v>0</v>
      </c>
      <c r="M930" s="1">
        <f>IFERROR(VLOOKUP($H930, $B927:$F938, 5, FALSE),)</f>
        <v>0</v>
      </c>
    </row>
    <row r="931" spans="1:14" ht="12.75" x14ac:dyDescent="0.2">
      <c r="A931" s="39" t="str">
        <f ca="1">IFERROR(__xludf.DUMMYFUNCTION("query('3 Shrewsbury'!A:G, ""select G,B,C,D,E,F where G contains '"" &amp; A925 &amp; ""'"", 0)"),"#REF!")</f>
        <v>#REF!</v>
      </c>
      <c r="B931" s="1"/>
      <c r="C931" s="1"/>
      <c r="D931" s="1"/>
      <c r="E931" s="1"/>
      <c r="F931" s="1"/>
      <c r="G931" s="1">
        <v>5</v>
      </c>
      <c r="I931" s="2">
        <f>IFERROR(VLOOKUP($H931, $B927:$F938, 2, FALSE),)</f>
        <v>0</v>
      </c>
      <c r="J931" s="25"/>
      <c r="K931" s="1">
        <f>IFERROR(VLOOKUP($H931, $B927:$F938, 3, FALSE),)</f>
        <v>0</v>
      </c>
      <c r="L931" s="1">
        <f>IFERROR(VLOOKUP($H931, $B927:$F938, 4, FALSE),)</f>
        <v>0</v>
      </c>
      <c r="M931" s="1">
        <f>IFERROR(VLOOKUP($H931, $B927:$F938, 5, FALSE),)</f>
        <v>0</v>
      </c>
    </row>
    <row r="932" spans="1:14" ht="12.75" x14ac:dyDescent="0.2">
      <c r="A932" s="33"/>
      <c r="B932" s="1"/>
      <c r="C932" s="1"/>
      <c r="D932" s="1"/>
      <c r="E932" s="1"/>
      <c r="F932" s="1"/>
      <c r="G932" s="1">
        <v>6</v>
      </c>
      <c r="I932" s="2">
        <f>IFERROR(VLOOKUP($H932, $B927:$F938, 2, FALSE),)</f>
        <v>0</v>
      </c>
      <c r="J932" s="25"/>
      <c r="K932" s="1">
        <f>IFERROR(VLOOKUP($H932, $B927:$F938, 3, FALSE),)</f>
        <v>0</v>
      </c>
      <c r="L932" s="1">
        <f>IFERROR(VLOOKUP($H932, $B927:$F938, 4, FALSE),)</f>
        <v>0</v>
      </c>
      <c r="M932" s="1">
        <f>IFERROR(VLOOKUP($H932, $B927:$F938, 5, FALSE),)</f>
        <v>0</v>
      </c>
    </row>
    <row r="933" spans="1:14" ht="12.75" x14ac:dyDescent="0.2">
      <c r="A933" s="39" t="str">
        <f ca="1">IFERROR(__xludf.DUMMYFUNCTION("query('4 Telford'!A:G, ""select G,B,C,D,E,F where G contains '"" &amp; A925 &amp; ""'"", 0)"),"#REF!")</f>
        <v>#REF!</v>
      </c>
      <c r="B933" s="1"/>
      <c r="C933" s="1"/>
      <c r="D933" s="1"/>
      <c r="E933" s="1"/>
      <c r="F933" s="1"/>
      <c r="G933" s="1">
        <v>7</v>
      </c>
      <c r="I933" s="2">
        <f>IFERROR(VLOOKUP($H933, $B927:$F938, 2, FALSE),)</f>
        <v>0</v>
      </c>
      <c r="J933" s="25"/>
      <c r="K933" s="1">
        <f>IFERROR(VLOOKUP($H933, $B927:$F938, 3, FALSE),)</f>
        <v>0</v>
      </c>
      <c r="L933" s="1">
        <f>IFERROR(VLOOKUP($H933, $B927:$F938, 4, FALSE),)</f>
        <v>0</v>
      </c>
      <c r="M933" s="1">
        <f>IFERROR(VLOOKUP($H933, $B927:$F938, 5, FALSE),)</f>
        <v>0</v>
      </c>
    </row>
    <row r="934" spans="1:14" ht="12.75" x14ac:dyDescent="0.2">
      <c r="A934" s="33"/>
      <c r="B934" s="1"/>
      <c r="C934" s="1"/>
      <c r="D934" s="1"/>
      <c r="E934" s="1"/>
      <c r="F934" s="1"/>
      <c r="G934" s="1">
        <v>8</v>
      </c>
      <c r="I934" s="2">
        <f>IFERROR(VLOOKUP($H934, $B927:$F938, 2, FALSE),)</f>
        <v>0</v>
      </c>
      <c r="J934" s="25"/>
      <c r="K934" s="1">
        <f>IFERROR(VLOOKUP($H934, $B927:$F938, 3, FALSE),)</f>
        <v>0</v>
      </c>
      <c r="L934" s="1">
        <f>IFERROR(VLOOKUP($H934, $B927:$F938, 4, FALSE),)</f>
        <v>0</v>
      </c>
      <c r="M934" s="1">
        <f>IFERROR(VLOOKUP($H934, $B927:$F938, 5, FALSE),)</f>
        <v>0</v>
      </c>
    </row>
    <row r="935" spans="1:14" ht="12.75" x14ac:dyDescent="0.2">
      <c r="A935" s="39" t="str">
        <f ca="1">IFERROR(__xludf.DUMMYFUNCTION("query('5 Wenlock'!A:G, ""select G,B,C,D,E,F where G contains '"" &amp; A925 &amp; ""'"", 0)"),"#REF!")</f>
        <v>#REF!</v>
      </c>
      <c r="B935" s="1"/>
      <c r="C935" s="1"/>
      <c r="D935" s="1"/>
      <c r="E935" s="1"/>
      <c r="F935" s="1"/>
      <c r="G935" s="1">
        <v>9</v>
      </c>
      <c r="I935" s="2">
        <f>IFERROR(VLOOKUP($H935, $B927:$F938, 2, FALSE),)</f>
        <v>0</v>
      </c>
      <c r="J935" s="25"/>
      <c r="K935" s="1">
        <f>IFERROR(VLOOKUP($H935, $B927:$F938, 3, FALSE),)</f>
        <v>0</v>
      </c>
      <c r="L935" s="1">
        <f>IFERROR(VLOOKUP($H935, $B927:$F938, 4, FALSE),)</f>
        <v>0</v>
      </c>
      <c r="M935" s="1">
        <f>IFERROR(VLOOKUP($H935, $B927:$F938, 5, FALSE),)</f>
        <v>0</v>
      </c>
    </row>
    <row r="936" spans="1:14" ht="12.75" x14ac:dyDescent="0.2">
      <c r="A936" s="33"/>
      <c r="B936" s="1"/>
      <c r="C936" s="1"/>
      <c r="D936" s="1"/>
      <c r="E936" s="1"/>
      <c r="F936" s="1"/>
      <c r="G936" s="1">
        <v>10</v>
      </c>
      <c r="I936" s="2">
        <f>IFERROR(VLOOKUP($H936, $B927:$F938, 2, FALSE),)</f>
        <v>0</v>
      </c>
      <c r="J936" s="25"/>
      <c r="K936" s="1">
        <f>IFERROR(VLOOKUP($H936, $B927:$F938, 3, FALSE),)</f>
        <v>0</v>
      </c>
      <c r="L936" s="1">
        <f>IFERROR(VLOOKUP($H936, $B927:$F938, 4, FALSE),)</f>
        <v>0</v>
      </c>
      <c r="M936" s="1">
        <f>IFERROR(VLOOKUP($H936, $B927:$F938, 5, FALSE),)</f>
        <v>0</v>
      </c>
    </row>
    <row r="937" spans="1:14" ht="12.75" x14ac:dyDescent="0.2">
      <c r="A937" s="39" t="str">
        <f ca="1">IFERROR(__xludf.DUMMYFUNCTION("query('6 Maldwyn'!A:G, ""select G,B,C,D,E,F where G contains '"" &amp; A925 &amp; ""'"", 0)"),"#REF!")</f>
        <v>#REF!</v>
      </c>
      <c r="B937" s="1"/>
      <c r="C937" s="1"/>
      <c r="D937" s="1"/>
      <c r="E937" s="1"/>
      <c r="F937" s="1"/>
      <c r="G937" s="1">
        <v>11</v>
      </c>
      <c r="I937" s="2">
        <f>IFERROR(VLOOKUP($H937, $B927:$F938, 2, FALSE),)</f>
        <v>0</v>
      </c>
      <c r="J937" s="25"/>
      <c r="K937" s="1">
        <f>IFERROR(VLOOKUP($H937, $B927:$F938, 3, FALSE),)</f>
        <v>0</v>
      </c>
      <c r="L937" s="1">
        <f>IFERROR(VLOOKUP($H937, $B927:$F938, 4, FALSE),)</f>
        <v>0</v>
      </c>
      <c r="M937" s="1">
        <f>IFERROR(VLOOKUP($H937, $B927:$F938, 5, FALSE),)</f>
        <v>0</v>
      </c>
    </row>
    <row r="938" spans="1:14" ht="12.75" x14ac:dyDescent="0.2">
      <c r="A938" s="33"/>
      <c r="B938" s="1"/>
      <c r="C938" s="1"/>
      <c r="D938" s="1"/>
      <c r="E938" s="1"/>
      <c r="F938" s="1"/>
      <c r="G938" s="1">
        <v>12</v>
      </c>
      <c r="I938" s="2">
        <f>IFERROR(VLOOKUP($H938, $B927:$F938, 2, FALSE),)</f>
        <v>0</v>
      </c>
      <c r="J938" s="25"/>
      <c r="K938" s="1">
        <f>IFERROR(VLOOKUP($H938, $B927:$F938, 3, FALSE),)</f>
        <v>0</v>
      </c>
      <c r="L938" s="1">
        <f>IFERROR(VLOOKUP($H938, $B927:$F938, 4, FALSE),)</f>
        <v>0</v>
      </c>
      <c r="M938" s="1">
        <f>IFERROR(VLOOKUP($H938, $B927:$F938, 5, FALSE),)</f>
        <v>0</v>
      </c>
    </row>
    <row r="939" spans="1:14" ht="12.75" x14ac:dyDescent="0.2">
      <c r="A939" s="33"/>
      <c r="B939" s="32"/>
      <c r="C939" s="32"/>
      <c r="D939" s="32"/>
      <c r="E939" s="32"/>
      <c r="F939" s="32"/>
      <c r="G939" s="32"/>
      <c r="H939" s="33"/>
      <c r="I939" s="34"/>
      <c r="J939" s="35"/>
      <c r="K939" s="33"/>
      <c r="L939" s="33"/>
      <c r="M939" s="33"/>
      <c r="N939" s="33"/>
    </row>
    <row r="940" spans="1:14" ht="12.75" x14ac:dyDescent="0.2">
      <c r="A940" s="2" t="e">
        <f>#REF!</f>
        <v>#REF!</v>
      </c>
      <c r="B940" s="2"/>
      <c r="C940" s="2"/>
      <c r="D940" s="2"/>
      <c r="E940" s="2"/>
      <c r="F940" s="2"/>
      <c r="G940" s="2" t="e">
        <f>A940</f>
        <v>#REF!</v>
      </c>
      <c r="H940" s="2" t="s">
        <v>233</v>
      </c>
      <c r="I940" s="2" t="s">
        <v>242</v>
      </c>
      <c r="J940" s="2" t="e">
        <f>#REF!</f>
        <v>#REF!</v>
      </c>
      <c r="K940" s="2"/>
      <c r="L940" s="2"/>
      <c r="M940" s="2" t="e">
        <f>G940</f>
        <v>#REF!</v>
      </c>
      <c r="N940" s="2"/>
    </row>
    <row r="941" spans="1:14" ht="17.25" x14ac:dyDescent="0.4">
      <c r="A941" s="38" t="str">
        <f ca="1">IFERROR(__xludf.DUMMYFUNCTION("query('1 Wrekin'!A:G, ""select G,B,C,D,E,F where G contains '"" &amp; A940 &amp; ""'"", 1)"),"#REF!")</f>
        <v>#REF!</v>
      </c>
      <c r="B941" s="2"/>
      <c r="C941" s="2"/>
      <c r="D941" s="2"/>
      <c r="E941" s="2"/>
      <c r="F941" s="2"/>
      <c r="G941" s="2" t="s">
        <v>243</v>
      </c>
      <c r="H941" s="2" t="s">
        <v>41</v>
      </c>
      <c r="I941" s="2" t="s">
        <v>231</v>
      </c>
      <c r="J941" s="25" t="s">
        <v>244</v>
      </c>
      <c r="K941" s="2" t="s">
        <v>232</v>
      </c>
      <c r="L941" s="2" t="s">
        <v>44</v>
      </c>
      <c r="M941" s="2" t="s">
        <v>45</v>
      </c>
      <c r="N941" s="2" t="s">
        <v>234</v>
      </c>
    </row>
    <row r="942" spans="1:14" ht="12.75" x14ac:dyDescent="0.2">
      <c r="A942" s="33"/>
      <c r="B942" s="1"/>
      <c r="C942" s="1"/>
      <c r="D942" s="1"/>
      <c r="E942" s="1"/>
      <c r="F942" s="1"/>
      <c r="G942" s="1">
        <v>1</v>
      </c>
      <c r="I942" s="2">
        <f>IFERROR(VLOOKUP($H942, $B942:$F953, 2, FALSE),)</f>
        <v>0</v>
      </c>
      <c r="J942" s="25"/>
      <c r="K942" s="1">
        <f>IFERROR(VLOOKUP($H942, $B942:$F953, 3, FALSE),)</f>
        <v>0</v>
      </c>
      <c r="L942" s="1">
        <f>IFERROR(VLOOKUP($H942, $B942:$F953, 4, FALSE),)</f>
        <v>0</v>
      </c>
      <c r="M942" s="1">
        <f>IFERROR(VLOOKUP($H942, $B942:$F953, 5, FALSE),)</f>
        <v>0</v>
      </c>
    </row>
    <row r="943" spans="1:14" ht="12.75" x14ac:dyDescent="0.2">
      <c r="A943" s="33"/>
      <c r="B943" s="1"/>
      <c r="C943" s="1"/>
      <c r="D943" s="1"/>
      <c r="E943" s="1"/>
      <c r="F943" s="1"/>
      <c r="G943" s="1">
        <v>2</v>
      </c>
      <c r="I943" s="2">
        <f>IFERROR(VLOOKUP($H943, $B942:$F953, 2, FALSE),)</f>
        <v>0</v>
      </c>
      <c r="J943" s="25"/>
      <c r="K943" s="1">
        <f>IFERROR(VLOOKUP($H943, $B942:$F953, 3, FALSE),)</f>
        <v>0</v>
      </c>
      <c r="L943" s="1">
        <f>IFERROR(VLOOKUP($H943, $B942:$F953, 4, FALSE),)</f>
        <v>0</v>
      </c>
      <c r="M943" s="1">
        <f>IFERROR(VLOOKUP($H943, $B942:$F953, 5, FALSE),)</f>
        <v>0</v>
      </c>
    </row>
    <row r="944" spans="1:14" ht="12.75" x14ac:dyDescent="0.2">
      <c r="A944" s="39" t="str">
        <f ca="1">IFERROR(__xludf.DUMMYFUNCTION("query('2 Oswestry'!A:G, ""select G,B,C,D,E,F where G contains '"" &amp; A940 &amp; ""'"", 0)"),"#REF!")</f>
        <v>#REF!</v>
      </c>
      <c r="B944" s="1"/>
      <c r="C944" s="1"/>
      <c r="D944" s="1"/>
      <c r="E944" s="1"/>
      <c r="F944" s="1"/>
      <c r="G944" s="1">
        <v>3</v>
      </c>
      <c r="I944" s="2">
        <f>IFERROR(VLOOKUP($H944, $B942:$F953, 2, FALSE),)</f>
        <v>0</v>
      </c>
      <c r="J944" s="25"/>
      <c r="K944" s="1">
        <f>IFERROR(VLOOKUP($H944, $B942:$F953, 3, FALSE),)</f>
        <v>0</v>
      </c>
      <c r="L944" s="1">
        <f>IFERROR(VLOOKUP($H944, $B942:$F953, 4, FALSE),)</f>
        <v>0</v>
      </c>
      <c r="M944" s="1">
        <f>IFERROR(VLOOKUP($H944, $B942:$F953, 5, FALSE),)</f>
        <v>0</v>
      </c>
    </row>
    <row r="945" spans="1:14" ht="12.75" x14ac:dyDescent="0.2">
      <c r="A945" s="33"/>
      <c r="B945" s="1"/>
      <c r="C945" s="1"/>
      <c r="D945" s="1"/>
      <c r="E945" s="1"/>
      <c r="F945" s="1"/>
      <c r="G945" s="1">
        <v>4</v>
      </c>
      <c r="I945" s="2">
        <f>IFERROR(VLOOKUP($H945, $B942:$F953, 2, FALSE),)</f>
        <v>0</v>
      </c>
      <c r="J945" s="25"/>
      <c r="K945" s="1">
        <f>IFERROR(VLOOKUP($H945, $B942:$F953, 3, FALSE),)</f>
        <v>0</v>
      </c>
      <c r="L945" s="1">
        <f>IFERROR(VLOOKUP($H945, $B942:$F953, 4, FALSE),)</f>
        <v>0</v>
      </c>
      <c r="M945" s="1">
        <f>IFERROR(VLOOKUP($H945, $B942:$F953, 5, FALSE),)</f>
        <v>0</v>
      </c>
    </row>
    <row r="946" spans="1:14" ht="12.75" x14ac:dyDescent="0.2">
      <c r="A946" s="39" t="str">
        <f ca="1">IFERROR(__xludf.DUMMYFUNCTION("query('3 Shrewsbury'!A:G, ""select G,B,C,D,E,F where G contains '"" &amp; A940 &amp; ""'"", 0)"),"#REF!")</f>
        <v>#REF!</v>
      </c>
      <c r="B946" s="1"/>
      <c r="C946" s="1"/>
      <c r="D946" s="1"/>
      <c r="E946" s="1"/>
      <c r="F946" s="1"/>
      <c r="G946" s="1">
        <v>5</v>
      </c>
      <c r="I946" s="2">
        <f>IFERROR(VLOOKUP($H946, $B942:$F953, 2, FALSE),)</f>
        <v>0</v>
      </c>
      <c r="J946" s="25"/>
      <c r="K946" s="1">
        <f>IFERROR(VLOOKUP($H946, $B942:$F953, 3, FALSE),)</f>
        <v>0</v>
      </c>
      <c r="L946" s="1">
        <f>IFERROR(VLOOKUP($H946, $B942:$F953, 4, FALSE),)</f>
        <v>0</v>
      </c>
      <c r="M946" s="1">
        <f>IFERROR(VLOOKUP($H946, $B942:$F953, 5, FALSE),)</f>
        <v>0</v>
      </c>
    </row>
    <row r="947" spans="1:14" ht="12.75" x14ac:dyDescent="0.2">
      <c r="A947" s="33"/>
      <c r="B947" s="1"/>
      <c r="C947" s="1"/>
      <c r="D947" s="1"/>
      <c r="E947" s="1"/>
      <c r="F947" s="1"/>
      <c r="G947" s="1">
        <v>6</v>
      </c>
      <c r="I947" s="2">
        <f>IFERROR(VLOOKUP($H947, $B942:$F953, 2, FALSE),)</f>
        <v>0</v>
      </c>
      <c r="J947" s="25"/>
      <c r="K947" s="1">
        <f>IFERROR(VLOOKUP($H947, $B942:$F953, 3, FALSE),)</f>
        <v>0</v>
      </c>
      <c r="L947" s="1">
        <f>IFERROR(VLOOKUP($H947, $B942:$F953, 4, FALSE),)</f>
        <v>0</v>
      </c>
      <c r="M947" s="1">
        <f>IFERROR(VLOOKUP($H947, $B942:$F953, 5, FALSE),)</f>
        <v>0</v>
      </c>
    </row>
    <row r="948" spans="1:14" ht="12.75" x14ac:dyDescent="0.2">
      <c r="A948" s="39" t="str">
        <f ca="1">IFERROR(__xludf.DUMMYFUNCTION("query('4 Telford'!A:G, ""select G,B,C,D,E,F where G contains '"" &amp; A940 &amp; ""'"", 0)"),"#REF!")</f>
        <v>#REF!</v>
      </c>
      <c r="B948" s="1"/>
      <c r="C948" s="1"/>
      <c r="D948" s="1"/>
      <c r="E948" s="1"/>
      <c r="F948" s="1"/>
      <c r="G948" s="1">
        <v>7</v>
      </c>
      <c r="I948" s="2">
        <f>IFERROR(VLOOKUP($H948, $B942:$F953, 2, FALSE),)</f>
        <v>0</v>
      </c>
      <c r="J948" s="25"/>
      <c r="K948" s="1">
        <f>IFERROR(VLOOKUP($H948, $B942:$F953, 3, FALSE),)</f>
        <v>0</v>
      </c>
      <c r="L948" s="1">
        <f>IFERROR(VLOOKUP($H948, $B942:$F953, 4, FALSE),)</f>
        <v>0</v>
      </c>
      <c r="M948" s="1">
        <f>IFERROR(VLOOKUP($H948, $B942:$F953, 5, FALSE),)</f>
        <v>0</v>
      </c>
    </row>
    <row r="949" spans="1:14" ht="12.75" x14ac:dyDescent="0.2">
      <c r="A949" s="33"/>
      <c r="B949" s="1"/>
      <c r="C949" s="1"/>
      <c r="D949" s="1"/>
      <c r="E949" s="1"/>
      <c r="F949" s="1"/>
      <c r="G949" s="1">
        <v>8</v>
      </c>
      <c r="I949" s="2">
        <f>IFERROR(VLOOKUP($H949, $B942:$F953, 2, FALSE),)</f>
        <v>0</v>
      </c>
      <c r="J949" s="25"/>
      <c r="K949" s="1">
        <f>IFERROR(VLOOKUP($H949, $B942:$F953, 3, FALSE),)</f>
        <v>0</v>
      </c>
      <c r="L949" s="1">
        <f>IFERROR(VLOOKUP($H949, $B942:$F953, 4, FALSE),)</f>
        <v>0</v>
      </c>
      <c r="M949" s="1">
        <f>IFERROR(VLOOKUP($H949, $B942:$F953, 5, FALSE),)</f>
        <v>0</v>
      </c>
    </row>
    <row r="950" spans="1:14" ht="12.75" x14ac:dyDescent="0.2">
      <c r="A950" s="39" t="str">
        <f ca="1">IFERROR(__xludf.DUMMYFUNCTION("query('5 Wenlock'!A:G, ""select G,B,C,D,E,F where G contains '"" &amp; A940 &amp; ""'"", 0)"),"#REF!")</f>
        <v>#REF!</v>
      </c>
      <c r="B950" s="1"/>
      <c r="C950" s="1"/>
      <c r="D950" s="1"/>
      <c r="E950" s="1"/>
      <c r="F950" s="1"/>
      <c r="G950" s="1">
        <v>9</v>
      </c>
      <c r="I950" s="2">
        <f>IFERROR(VLOOKUP($H950, $B942:$F953, 2, FALSE),)</f>
        <v>0</v>
      </c>
      <c r="J950" s="25"/>
      <c r="K950" s="1">
        <f>IFERROR(VLOOKUP($H950, $B942:$F953, 3, FALSE),)</f>
        <v>0</v>
      </c>
      <c r="L950" s="1">
        <f>IFERROR(VLOOKUP($H950, $B942:$F953, 4, FALSE),)</f>
        <v>0</v>
      </c>
      <c r="M950" s="1">
        <f>IFERROR(VLOOKUP($H950, $B942:$F953, 5, FALSE),)</f>
        <v>0</v>
      </c>
    </row>
    <row r="951" spans="1:14" ht="12.75" x14ac:dyDescent="0.2">
      <c r="A951" s="33"/>
      <c r="B951" s="1"/>
      <c r="C951" s="1"/>
      <c r="D951" s="1"/>
      <c r="E951" s="1"/>
      <c r="F951" s="1"/>
      <c r="G951" s="1">
        <v>10</v>
      </c>
      <c r="I951" s="2">
        <f>IFERROR(VLOOKUP($H951, $B942:$F953, 2, FALSE),)</f>
        <v>0</v>
      </c>
      <c r="J951" s="25"/>
      <c r="K951" s="1">
        <f>IFERROR(VLOOKUP($H951, $B942:$F953, 3, FALSE),)</f>
        <v>0</v>
      </c>
      <c r="L951" s="1">
        <f>IFERROR(VLOOKUP($H951, $B942:$F953, 4, FALSE),)</f>
        <v>0</v>
      </c>
      <c r="M951" s="1">
        <f>IFERROR(VLOOKUP($H951, $B942:$F953, 5, FALSE),)</f>
        <v>0</v>
      </c>
    </row>
    <row r="952" spans="1:14" ht="12.75" x14ac:dyDescent="0.2">
      <c r="A952" s="39" t="str">
        <f ca="1">IFERROR(__xludf.DUMMYFUNCTION("query('6 Maldwyn'!A:G, ""select G,B,C,D,E,F where G contains '"" &amp; A940 &amp; ""'"", 0)"),"#REF!")</f>
        <v>#REF!</v>
      </c>
      <c r="B952" s="1"/>
      <c r="C952" s="1"/>
      <c r="D952" s="1"/>
      <c r="E952" s="1"/>
      <c r="F952" s="1"/>
      <c r="G952" s="1">
        <v>11</v>
      </c>
      <c r="I952" s="2">
        <f>IFERROR(VLOOKUP($H952, $B942:$F953, 2, FALSE),)</f>
        <v>0</v>
      </c>
      <c r="J952" s="25"/>
      <c r="K952" s="1">
        <f>IFERROR(VLOOKUP($H952, $B942:$F953, 3, FALSE),)</f>
        <v>0</v>
      </c>
      <c r="L952" s="1">
        <f>IFERROR(VLOOKUP($H952, $B942:$F953, 4, FALSE),)</f>
        <v>0</v>
      </c>
      <c r="M952" s="1">
        <f>IFERROR(VLOOKUP($H952, $B942:$F953, 5, FALSE),)</f>
        <v>0</v>
      </c>
    </row>
    <row r="953" spans="1:14" ht="12.75" x14ac:dyDescent="0.2">
      <c r="A953" s="33"/>
      <c r="B953" s="1"/>
      <c r="C953" s="1"/>
      <c r="D953" s="1"/>
      <c r="E953" s="1"/>
      <c r="F953" s="1"/>
      <c r="G953" s="1">
        <v>12</v>
      </c>
      <c r="I953" s="2">
        <f>IFERROR(VLOOKUP($H953, $B942:$F953, 2, FALSE),)</f>
        <v>0</v>
      </c>
      <c r="J953" s="25"/>
      <c r="K953" s="1">
        <f>IFERROR(VLOOKUP($H953, $B942:$F953, 3, FALSE),)</f>
        <v>0</v>
      </c>
      <c r="L953" s="1">
        <f>IFERROR(VLOOKUP($H953, $B942:$F953, 4, FALSE),)</f>
        <v>0</v>
      </c>
      <c r="M953" s="1">
        <f>IFERROR(VLOOKUP($H953, $B942:$F953, 5, FALSE),)</f>
        <v>0</v>
      </c>
    </row>
    <row r="954" spans="1:14" ht="12.75" x14ac:dyDescent="0.2">
      <c r="A954" s="33"/>
      <c r="B954" s="32"/>
      <c r="C954" s="32"/>
      <c r="D954" s="32"/>
      <c r="E954" s="32"/>
      <c r="F954" s="32"/>
      <c r="G954" s="32"/>
      <c r="H954" s="33"/>
      <c r="I954" s="34"/>
      <c r="J954" s="35"/>
      <c r="K954" s="33"/>
      <c r="L954" s="33"/>
      <c r="M954" s="33"/>
      <c r="N954" s="33"/>
    </row>
    <row r="955" spans="1:14" ht="12.75" x14ac:dyDescent="0.2">
      <c r="A955" s="2" t="e">
        <f>#REF!</f>
        <v>#REF!</v>
      </c>
      <c r="B955" s="2"/>
      <c r="C955" s="2"/>
      <c r="D955" s="2"/>
      <c r="E955" s="2"/>
      <c r="F955" s="2"/>
      <c r="G955" s="2" t="e">
        <f>A955</f>
        <v>#REF!</v>
      </c>
      <c r="H955" s="2" t="s">
        <v>233</v>
      </c>
      <c r="I955" s="2" t="s">
        <v>242</v>
      </c>
      <c r="J955" s="2" t="e">
        <f>#REF!</f>
        <v>#REF!</v>
      </c>
      <c r="K955" s="2"/>
      <c r="L955" s="2"/>
      <c r="M955" s="2" t="e">
        <f>G955</f>
        <v>#REF!</v>
      </c>
      <c r="N955" s="2"/>
    </row>
    <row r="956" spans="1:14" ht="17.25" x14ac:dyDescent="0.4">
      <c r="A956" s="38" t="str">
        <f ca="1">IFERROR(__xludf.DUMMYFUNCTION("query('1 Wrekin'!A:G, ""select G,B,C,D,E,F where G contains '"" &amp; A955 &amp; ""'"", 1)"),"#REF!")</f>
        <v>#REF!</v>
      </c>
      <c r="B956" s="2"/>
      <c r="C956" s="2"/>
      <c r="D956" s="2"/>
      <c r="E956" s="2"/>
      <c r="F956" s="2"/>
      <c r="G956" s="2" t="s">
        <v>243</v>
      </c>
      <c r="H956" s="2" t="s">
        <v>41</v>
      </c>
      <c r="I956" s="2" t="s">
        <v>231</v>
      </c>
      <c r="J956" s="25" t="s">
        <v>244</v>
      </c>
      <c r="K956" s="2" t="s">
        <v>232</v>
      </c>
      <c r="L956" s="2" t="s">
        <v>44</v>
      </c>
      <c r="M956" s="2" t="s">
        <v>45</v>
      </c>
      <c r="N956" s="2" t="s">
        <v>234</v>
      </c>
    </row>
    <row r="957" spans="1:14" ht="12.75" x14ac:dyDescent="0.2">
      <c r="A957" s="33"/>
      <c r="B957" s="1"/>
      <c r="C957" s="1"/>
      <c r="D957" s="1"/>
      <c r="E957" s="1"/>
      <c r="F957" s="1"/>
      <c r="G957" s="1">
        <v>1</v>
      </c>
      <c r="I957" s="2">
        <f>IFERROR(VLOOKUP($H957, $B957:$F968, 2, FALSE),)</f>
        <v>0</v>
      </c>
      <c r="J957" s="25"/>
      <c r="K957" s="1">
        <f>IFERROR(VLOOKUP($H957, $B957:$F968, 3, FALSE),)</f>
        <v>0</v>
      </c>
      <c r="L957" s="1">
        <f>IFERROR(VLOOKUP($H957, $B957:$F968, 4, FALSE),)</f>
        <v>0</v>
      </c>
      <c r="M957" s="1">
        <f>IFERROR(VLOOKUP($H957, $B957:$F968, 5, FALSE),)</f>
        <v>0</v>
      </c>
    </row>
    <row r="958" spans="1:14" ht="12.75" x14ac:dyDescent="0.2">
      <c r="A958" s="33"/>
      <c r="B958" s="1"/>
      <c r="C958" s="1"/>
      <c r="D958" s="1"/>
      <c r="E958" s="1"/>
      <c r="F958" s="1"/>
      <c r="G958" s="1">
        <v>2</v>
      </c>
      <c r="I958" s="2">
        <f>IFERROR(VLOOKUP($H958, $B957:$F968, 2, FALSE),)</f>
        <v>0</v>
      </c>
      <c r="J958" s="25"/>
      <c r="K958" s="1">
        <f>IFERROR(VLOOKUP($H958, $B957:$F968, 3, FALSE),)</f>
        <v>0</v>
      </c>
      <c r="L958" s="1">
        <f>IFERROR(VLOOKUP($H958, $B957:$F968, 4, FALSE),)</f>
        <v>0</v>
      </c>
      <c r="M958" s="1">
        <f>IFERROR(VLOOKUP($H958, $B957:$F968, 5, FALSE),)</f>
        <v>0</v>
      </c>
    </row>
    <row r="959" spans="1:14" ht="12.75" x14ac:dyDescent="0.2">
      <c r="A959" s="39" t="str">
        <f ca="1">IFERROR(__xludf.DUMMYFUNCTION("query('2 Oswestry'!A:G, ""select G,B,C,D,E,F where G contains '"" &amp; A955 &amp; ""'"", 0)"),"#REF!")</f>
        <v>#REF!</v>
      </c>
      <c r="B959" s="1"/>
      <c r="C959" s="1"/>
      <c r="D959" s="1"/>
      <c r="E959" s="1"/>
      <c r="F959" s="1"/>
      <c r="G959" s="1">
        <v>3</v>
      </c>
      <c r="I959" s="2">
        <f>IFERROR(VLOOKUP($H959, $B957:$F968, 2, FALSE),)</f>
        <v>0</v>
      </c>
      <c r="J959" s="25"/>
      <c r="K959" s="1">
        <f>IFERROR(VLOOKUP($H959, $B957:$F968, 3, FALSE),)</f>
        <v>0</v>
      </c>
      <c r="L959" s="1">
        <f>IFERROR(VLOOKUP($H959, $B957:$F968, 4, FALSE),)</f>
        <v>0</v>
      </c>
      <c r="M959" s="1">
        <f>IFERROR(VLOOKUP($H959, $B957:$F968, 5, FALSE),)</f>
        <v>0</v>
      </c>
    </row>
    <row r="960" spans="1:14" ht="12.75" x14ac:dyDescent="0.2">
      <c r="A960" s="33"/>
      <c r="B960" s="1"/>
      <c r="C960" s="1"/>
      <c r="D960" s="1"/>
      <c r="E960" s="1"/>
      <c r="F960" s="1"/>
      <c r="G960" s="1">
        <v>4</v>
      </c>
      <c r="I960" s="2">
        <f>IFERROR(VLOOKUP($H960, $B957:$F968, 2, FALSE),)</f>
        <v>0</v>
      </c>
      <c r="J960" s="25"/>
      <c r="K960" s="1">
        <f>IFERROR(VLOOKUP($H960, $B957:$F968, 3, FALSE),)</f>
        <v>0</v>
      </c>
      <c r="L960" s="1">
        <f>IFERROR(VLOOKUP($H960, $B957:$F968, 4, FALSE),)</f>
        <v>0</v>
      </c>
      <c r="M960" s="1">
        <f>IFERROR(VLOOKUP($H960, $B957:$F968, 5, FALSE),)</f>
        <v>0</v>
      </c>
    </row>
    <row r="961" spans="1:14" ht="12.75" x14ac:dyDescent="0.2">
      <c r="A961" s="39" t="str">
        <f ca="1">IFERROR(__xludf.DUMMYFUNCTION("query('3 Shrewsbury'!A:G, ""select G,B,C,D,E,F where G contains '"" &amp; A955 &amp; ""'"", 0)"),"#REF!")</f>
        <v>#REF!</v>
      </c>
      <c r="B961" s="1"/>
      <c r="C961" s="1"/>
      <c r="D961" s="1"/>
      <c r="E961" s="1"/>
      <c r="F961" s="1"/>
      <c r="G961" s="1">
        <v>5</v>
      </c>
      <c r="I961" s="2">
        <f>IFERROR(VLOOKUP($H961, $B957:$F968, 2, FALSE),)</f>
        <v>0</v>
      </c>
      <c r="J961" s="25"/>
      <c r="K961" s="1">
        <f>IFERROR(VLOOKUP($H961, $B957:$F968, 3, FALSE),)</f>
        <v>0</v>
      </c>
      <c r="L961" s="1">
        <f>IFERROR(VLOOKUP($H961, $B957:$F968, 4, FALSE),)</f>
        <v>0</v>
      </c>
      <c r="M961" s="1">
        <f>IFERROR(VLOOKUP($H961, $B957:$F968, 5, FALSE),)</f>
        <v>0</v>
      </c>
    </row>
    <row r="962" spans="1:14" ht="12.75" x14ac:dyDescent="0.2">
      <c r="A962" s="33"/>
      <c r="B962" s="1"/>
      <c r="C962" s="1"/>
      <c r="D962" s="1"/>
      <c r="E962" s="1"/>
      <c r="F962" s="1"/>
      <c r="G962" s="1">
        <v>6</v>
      </c>
      <c r="I962" s="2">
        <f>IFERROR(VLOOKUP($H962, $B957:$F968, 2, FALSE),)</f>
        <v>0</v>
      </c>
      <c r="J962" s="25"/>
      <c r="K962" s="1">
        <f>IFERROR(VLOOKUP($H962, $B957:$F968, 3, FALSE),)</f>
        <v>0</v>
      </c>
      <c r="L962" s="1">
        <f>IFERROR(VLOOKUP($H962, $B957:$F968, 4, FALSE),)</f>
        <v>0</v>
      </c>
      <c r="M962" s="1">
        <f>IFERROR(VLOOKUP($H962, $B957:$F968, 5, FALSE),)</f>
        <v>0</v>
      </c>
    </row>
    <row r="963" spans="1:14" ht="12.75" x14ac:dyDescent="0.2">
      <c r="A963" s="39" t="str">
        <f ca="1">IFERROR(__xludf.DUMMYFUNCTION("query('4 Telford'!A:G, ""select G,B,C,D,E,F where G contains '"" &amp; A955 &amp; ""'"", 0)"),"#REF!")</f>
        <v>#REF!</v>
      </c>
      <c r="B963" s="1"/>
      <c r="C963" s="1"/>
      <c r="D963" s="1"/>
      <c r="E963" s="1"/>
      <c r="F963" s="1"/>
      <c r="G963" s="1">
        <v>7</v>
      </c>
      <c r="I963" s="2">
        <f>IFERROR(VLOOKUP($H963, $B957:$F968, 2, FALSE),)</f>
        <v>0</v>
      </c>
      <c r="J963" s="25"/>
      <c r="K963" s="1">
        <f>IFERROR(VLOOKUP($H963, $B957:$F968, 3, FALSE),)</f>
        <v>0</v>
      </c>
      <c r="L963" s="1">
        <f>IFERROR(VLOOKUP($H963, $B957:$F968, 4, FALSE),)</f>
        <v>0</v>
      </c>
      <c r="M963" s="1">
        <f>IFERROR(VLOOKUP($H963, $B957:$F968, 5, FALSE),)</f>
        <v>0</v>
      </c>
    </row>
    <row r="964" spans="1:14" ht="12.75" x14ac:dyDescent="0.2">
      <c r="A964" s="33"/>
      <c r="B964" s="1"/>
      <c r="C964" s="1"/>
      <c r="D964" s="1"/>
      <c r="E964" s="1"/>
      <c r="F964" s="1"/>
      <c r="G964" s="1">
        <v>8</v>
      </c>
      <c r="I964" s="2">
        <f>IFERROR(VLOOKUP($H964, $B957:$F968, 2, FALSE),)</f>
        <v>0</v>
      </c>
      <c r="J964" s="25"/>
      <c r="K964" s="1">
        <f>IFERROR(VLOOKUP($H964, $B957:$F968, 3, FALSE),)</f>
        <v>0</v>
      </c>
      <c r="L964" s="1">
        <f>IFERROR(VLOOKUP($H964, $B957:$F968, 4, FALSE),)</f>
        <v>0</v>
      </c>
      <c r="M964" s="1">
        <f>IFERROR(VLOOKUP($H964, $B957:$F968, 5, FALSE),)</f>
        <v>0</v>
      </c>
    </row>
    <row r="965" spans="1:14" ht="12.75" x14ac:dyDescent="0.2">
      <c r="A965" s="39" t="str">
        <f ca="1">IFERROR(__xludf.DUMMYFUNCTION("query('5 Wenlock'!A:G, ""select G,B,C,D,E,F where G contains '"" &amp; A955 &amp; ""'"", 0)"),"#REF!")</f>
        <v>#REF!</v>
      </c>
      <c r="B965" s="1"/>
      <c r="C965" s="1"/>
      <c r="D965" s="1"/>
      <c r="E965" s="1"/>
      <c r="F965" s="1"/>
      <c r="G965" s="1">
        <v>9</v>
      </c>
      <c r="I965" s="2">
        <f>IFERROR(VLOOKUP($H965, $B957:$F968, 2, FALSE),)</f>
        <v>0</v>
      </c>
      <c r="J965" s="25"/>
      <c r="K965" s="1">
        <f>IFERROR(VLOOKUP($H965, $B957:$F968, 3, FALSE),)</f>
        <v>0</v>
      </c>
      <c r="L965" s="1">
        <f>IFERROR(VLOOKUP($H965, $B957:$F968, 4, FALSE),)</f>
        <v>0</v>
      </c>
      <c r="M965" s="1">
        <f>IFERROR(VLOOKUP($H965, $B957:$F968, 5, FALSE),)</f>
        <v>0</v>
      </c>
    </row>
    <row r="966" spans="1:14" ht="12.75" x14ac:dyDescent="0.2">
      <c r="A966" s="33"/>
      <c r="B966" s="1"/>
      <c r="C966" s="1"/>
      <c r="D966" s="1"/>
      <c r="E966" s="1"/>
      <c r="F966" s="1"/>
      <c r="G966" s="1">
        <v>10</v>
      </c>
      <c r="I966" s="2">
        <f>IFERROR(VLOOKUP($H966, $B957:$F968, 2, FALSE),)</f>
        <v>0</v>
      </c>
      <c r="J966" s="25"/>
      <c r="K966" s="1">
        <f>IFERROR(VLOOKUP($H966, $B957:$F968, 3, FALSE),)</f>
        <v>0</v>
      </c>
      <c r="L966" s="1">
        <f>IFERROR(VLOOKUP($H966, $B957:$F968, 4, FALSE),)</f>
        <v>0</v>
      </c>
      <c r="M966" s="1">
        <f>IFERROR(VLOOKUP($H966, $B957:$F968, 5, FALSE),)</f>
        <v>0</v>
      </c>
    </row>
    <row r="967" spans="1:14" ht="12.75" x14ac:dyDescent="0.2">
      <c r="A967" s="39" t="str">
        <f ca="1">IFERROR(__xludf.DUMMYFUNCTION("query('6 Maldwyn'!A:G, ""select G,B,C,D,E,F where G contains '"" &amp; A955 &amp; ""'"", 0)"),"#REF!")</f>
        <v>#REF!</v>
      </c>
      <c r="B967" s="1"/>
      <c r="C967" s="1"/>
      <c r="D967" s="1"/>
      <c r="E967" s="1"/>
      <c r="F967" s="1"/>
      <c r="G967" s="1">
        <v>11</v>
      </c>
      <c r="I967" s="2">
        <f>IFERROR(VLOOKUP($H967, $B957:$F968, 2, FALSE),)</f>
        <v>0</v>
      </c>
      <c r="J967" s="25"/>
      <c r="K967" s="1">
        <f>IFERROR(VLOOKUP($H967, $B957:$F968, 3, FALSE),)</f>
        <v>0</v>
      </c>
      <c r="L967" s="1">
        <f>IFERROR(VLOOKUP($H967, $B957:$F968, 4, FALSE),)</f>
        <v>0</v>
      </c>
      <c r="M967" s="1">
        <f>IFERROR(VLOOKUP($H967, $B957:$F968, 5, FALSE),)</f>
        <v>0</v>
      </c>
    </row>
    <row r="968" spans="1:14" ht="12.75" x14ac:dyDescent="0.2">
      <c r="A968" s="33"/>
      <c r="B968" s="1"/>
      <c r="C968" s="1"/>
      <c r="D968" s="1"/>
      <c r="E968" s="1"/>
      <c r="F968" s="1"/>
      <c r="G968" s="1">
        <v>12</v>
      </c>
      <c r="I968" s="2">
        <f>IFERROR(VLOOKUP($H968, $B957:$F968, 2, FALSE),)</f>
        <v>0</v>
      </c>
      <c r="J968" s="25"/>
      <c r="K968" s="1">
        <f>IFERROR(VLOOKUP($H968, $B957:$F968, 3, FALSE),)</f>
        <v>0</v>
      </c>
      <c r="L968" s="1">
        <f>IFERROR(VLOOKUP($H968, $B957:$F968, 4, FALSE),)</f>
        <v>0</v>
      </c>
      <c r="M968" s="1">
        <f>IFERROR(VLOOKUP($H968, $B957:$F968, 5, FALSE),)</f>
        <v>0</v>
      </c>
    </row>
    <row r="969" spans="1:14" ht="12.75" x14ac:dyDescent="0.2">
      <c r="A969" s="32"/>
      <c r="B969" s="32"/>
      <c r="C969" s="32"/>
      <c r="D969" s="32"/>
      <c r="E969" s="32"/>
      <c r="F969" s="32"/>
      <c r="G969" s="32"/>
      <c r="H969" s="33"/>
      <c r="I969" s="34"/>
      <c r="J969" s="35"/>
      <c r="K969" s="33"/>
      <c r="L969" s="33"/>
      <c r="M969" s="33"/>
      <c r="N969" s="33"/>
    </row>
    <row r="970" spans="1:14" ht="12.75" x14ac:dyDescent="0.2">
      <c r="A970" s="32"/>
      <c r="B970" s="32"/>
      <c r="C970" s="32"/>
      <c r="D970" s="32"/>
      <c r="E970" s="32"/>
      <c r="F970" s="32"/>
      <c r="G970" s="32"/>
      <c r="H970" s="33"/>
      <c r="I970" s="34"/>
      <c r="J970" s="35"/>
      <c r="K970" s="33"/>
      <c r="L970" s="33"/>
      <c r="M970" s="33"/>
      <c r="N970" s="33"/>
    </row>
    <row r="971" spans="1:14" ht="12.75" x14ac:dyDescent="0.2">
      <c r="A971" s="32"/>
      <c r="B971" s="32"/>
      <c r="C971" s="32"/>
      <c r="D971" s="32"/>
      <c r="E971" s="32"/>
      <c r="F971" s="32"/>
      <c r="G971" s="32"/>
      <c r="H971" s="33"/>
      <c r="I971" s="34"/>
      <c r="J971" s="35"/>
      <c r="K971" s="33"/>
      <c r="L971" s="33"/>
      <c r="M971" s="33"/>
      <c r="N971" s="33"/>
    </row>
    <row r="972" spans="1:14" ht="12.75" x14ac:dyDescent="0.2">
      <c r="A972" s="32"/>
      <c r="B972" s="32"/>
      <c r="C972" s="32"/>
      <c r="D972" s="32"/>
      <c r="E972" s="32"/>
      <c r="F972" s="32"/>
      <c r="G972" s="32"/>
      <c r="H972" s="33"/>
      <c r="I972" s="34"/>
      <c r="J972" s="35"/>
      <c r="K972" s="33"/>
      <c r="L972" s="33"/>
      <c r="M972" s="33"/>
      <c r="N972" s="33"/>
    </row>
    <row r="973" spans="1:14" ht="12.75" x14ac:dyDescent="0.2">
      <c r="A973" s="32"/>
      <c r="B973" s="32"/>
      <c r="C973" s="32"/>
      <c r="D973" s="32"/>
      <c r="E973" s="32"/>
      <c r="F973" s="32"/>
      <c r="G973" s="32"/>
      <c r="H973" s="33"/>
      <c r="I973" s="34"/>
      <c r="J973" s="35"/>
      <c r="K973" s="33"/>
      <c r="L973" s="33"/>
      <c r="M973" s="33"/>
      <c r="N973" s="33"/>
    </row>
    <row r="974" spans="1:14" ht="12.75" x14ac:dyDescent="0.2">
      <c r="A974" s="32"/>
      <c r="B974" s="32"/>
      <c r="C974" s="32"/>
      <c r="D974" s="32"/>
      <c r="E974" s="32"/>
      <c r="F974" s="32"/>
      <c r="G974" s="32"/>
      <c r="H974" s="33"/>
      <c r="I974" s="34"/>
      <c r="J974" s="35"/>
      <c r="K974" s="33"/>
      <c r="L974" s="33"/>
      <c r="M974" s="33"/>
      <c r="N974" s="33"/>
    </row>
    <row r="975" spans="1:14" ht="12.75" x14ac:dyDescent="0.2">
      <c r="A975" s="32"/>
      <c r="B975" s="32"/>
      <c r="C975" s="32"/>
      <c r="D975" s="32"/>
      <c r="E975" s="32"/>
      <c r="F975" s="32"/>
      <c r="G975" s="32"/>
      <c r="H975" s="33"/>
      <c r="I975" s="34"/>
      <c r="J975" s="35"/>
      <c r="K975" s="33"/>
      <c r="L975" s="33"/>
      <c r="M975" s="33"/>
      <c r="N975" s="33"/>
    </row>
    <row r="976" spans="1:14" ht="12.75" x14ac:dyDescent="0.2">
      <c r="A976" s="32"/>
      <c r="B976" s="32"/>
      <c r="C976" s="32"/>
      <c r="D976" s="32"/>
      <c r="E976" s="32"/>
      <c r="F976" s="32"/>
      <c r="G976" s="32"/>
      <c r="H976" s="33"/>
      <c r="I976" s="34"/>
      <c r="J976" s="35"/>
      <c r="K976" s="33"/>
      <c r="L976" s="33"/>
      <c r="M976" s="33"/>
      <c r="N976" s="33"/>
    </row>
    <row r="977" spans="1:14" ht="12.75" x14ac:dyDescent="0.2">
      <c r="A977" s="32"/>
      <c r="B977" s="32"/>
      <c r="C977" s="32"/>
      <c r="D977" s="32"/>
      <c r="E977" s="32"/>
      <c r="F977" s="32"/>
      <c r="G977" s="32"/>
      <c r="H977" s="33"/>
      <c r="I977" s="34"/>
      <c r="J977" s="35"/>
      <c r="K977" s="33"/>
      <c r="L977" s="33"/>
      <c r="M977" s="33"/>
      <c r="N977" s="33"/>
    </row>
    <row r="978" spans="1:14" ht="12.75" x14ac:dyDescent="0.2">
      <c r="A978" s="32"/>
      <c r="B978" s="32"/>
      <c r="C978" s="32"/>
      <c r="D978" s="32"/>
      <c r="E978" s="32"/>
      <c r="F978" s="32"/>
      <c r="G978" s="32"/>
      <c r="H978" s="33"/>
      <c r="I978" s="34"/>
      <c r="J978" s="35"/>
      <c r="K978" s="33"/>
      <c r="L978" s="33"/>
      <c r="M978" s="33"/>
      <c r="N978" s="33"/>
    </row>
    <row r="979" spans="1:14" ht="12.75" x14ac:dyDescent="0.2">
      <c r="A979" s="32"/>
      <c r="B979" s="32"/>
      <c r="C979" s="32"/>
      <c r="D979" s="32"/>
      <c r="E979" s="32"/>
      <c r="F979" s="32"/>
      <c r="G979" s="32"/>
      <c r="H979" s="33"/>
      <c r="I979" s="34"/>
      <c r="J979" s="35"/>
      <c r="K979" s="33"/>
      <c r="L979" s="33"/>
      <c r="M979" s="33"/>
      <c r="N979" s="33"/>
    </row>
    <row r="980" spans="1:14" ht="12.75" x14ac:dyDescent="0.2">
      <c r="A980" s="32"/>
      <c r="B980" s="32"/>
      <c r="C980" s="32"/>
      <c r="D980" s="32"/>
      <c r="E980" s="32"/>
      <c r="F980" s="32"/>
      <c r="G980" s="32"/>
      <c r="H980" s="33"/>
      <c r="I980" s="34"/>
      <c r="J980" s="35"/>
      <c r="K980" s="33"/>
      <c r="L980" s="33"/>
      <c r="M980" s="33"/>
      <c r="N980" s="33"/>
    </row>
    <row r="981" spans="1:14" ht="12.75" x14ac:dyDescent="0.2">
      <c r="A981" s="32"/>
      <c r="B981" s="32"/>
      <c r="C981" s="32"/>
      <c r="D981" s="32"/>
      <c r="E981" s="32"/>
      <c r="F981" s="32"/>
      <c r="G981" s="32"/>
      <c r="H981" s="33"/>
      <c r="I981" s="34"/>
      <c r="J981" s="35"/>
      <c r="K981" s="33"/>
      <c r="L981" s="33"/>
      <c r="M981" s="33"/>
      <c r="N981" s="33"/>
    </row>
    <row r="982" spans="1:14" ht="12.75" x14ac:dyDescent="0.2">
      <c r="A982" s="32"/>
      <c r="B982" s="32"/>
      <c r="C982" s="32"/>
      <c r="D982" s="32"/>
      <c r="E982" s="32"/>
      <c r="F982" s="32"/>
      <c r="G982" s="32"/>
      <c r="H982" s="33"/>
      <c r="I982" s="34"/>
      <c r="J982" s="35"/>
      <c r="K982" s="33"/>
      <c r="L982" s="33"/>
      <c r="M982" s="33"/>
      <c r="N982" s="33"/>
    </row>
    <row r="983" spans="1:14" ht="12.75" x14ac:dyDescent="0.2">
      <c r="A983" s="32"/>
      <c r="B983" s="32"/>
      <c r="C983" s="32"/>
      <c r="D983" s="32"/>
      <c r="E983" s="32"/>
      <c r="F983" s="32"/>
      <c r="G983" s="32"/>
      <c r="H983" s="33"/>
      <c r="I983" s="34"/>
      <c r="J983" s="35"/>
      <c r="K983" s="33"/>
      <c r="L983" s="33"/>
      <c r="M983" s="33"/>
      <c r="N983" s="33"/>
    </row>
    <row r="984" spans="1:14" ht="12.75" x14ac:dyDescent="0.2">
      <c r="A984" s="32"/>
      <c r="B984" s="32"/>
      <c r="C984" s="32"/>
      <c r="D984" s="32"/>
      <c r="E984" s="32"/>
      <c r="F984" s="32"/>
      <c r="G984" s="32"/>
      <c r="H984" s="33"/>
      <c r="I984" s="34"/>
      <c r="J984" s="35"/>
      <c r="K984" s="33"/>
      <c r="L984" s="33"/>
      <c r="M984" s="33"/>
      <c r="N984" s="33"/>
    </row>
    <row r="985" spans="1:14" ht="12.75" x14ac:dyDescent="0.2">
      <c r="A985" s="32"/>
      <c r="B985" s="32"/>
      <c r="C985" s="32"/>
      <c r="D985" s="32"/>
      <c r="E985" s="32"/>
      <c r="F985" s="32"/>
      <c r="G985" s="32"/>
      <c r="H985" s="33"/>
      <c r="I985" s="34"/>
      <c r="J985" s="35"/>
      <c r="K985" s="33"/>
      <c r="L985" s="33"/>
      <c r="M985" s="33"/>
      <c r="N985" s="33"/>
    </row>
    <row r="986" spans="1:14" ht="12.75" x14ac:dyDescent="0.2">
      <c r="A986" s="32"/>
      <c r="B986" s="32"/>
      <c r="C986" s="32"/>
      <c r="D986" s="32"/>
      <c r="E986" s="32"/>
      <c r="F986" s="32"/>
      <c r="G986" s="32"/>
      <c r="H986" s="33"/>
      <c r="I986" s="34"/>
      <c r="J986" s="35"/>
      <c r="K986" s="33"/>
      <c r="L986" s="33"/>
      <c r="M986" s="33"/>
      <c r="N986" s="33"/>
    </row>
    <row r="987" spans="1:14" ht="12.75" x14ac:dyDescent="0.2">
      <c r="A987" s="32"/>
      <c r="B987" s="32"/>
      <c r="C987" s="32"/>
      <c r="D987" s="32"/>
      <c r="E987" s="32"/>
      <c r="F987" s="32"/>
      <c r="G987" s="32"/>
      <c r="H987" s="33"/>
      <c r="I987" s="34"/>
      <c r="J987" s="35"/>
      <c r="K987" s="33"/>
      <c r="L987" s="33"/>
      <c r="M987" s="33"/>
      <c r="N987" s="33"/>
    </row>
    <row r="988" spans="1:14" ht="12.75" x14ac:dyDescent="0.2">
      <c r="A988" s="32"/>
      <c r="B988" s="32"/>
      <c r="C988" s="32"/>
      <c r="D988" s="32"/>
      <c r="E988" s="32"/>
      <c r="F988" s="32"/>
      <c r="G988" s="32"/>
      <c r="H988" s="33"/>
      <c r="I988" s="34"/>
      <c r="J988" s="35"/>
      <c r="K988" s="33"/>
      <c r="L988" s="33"/>
      <c r="M988" s="33"/>
      <c r="N988" s="33"/>
    </row>
    <row r="989" spans="1:14" ht="12.75" x14ac:dyDescent="0.2">
      <c r="A989" s="32"/>
      <c r="B989" s="32"/>
      <c r="C989" s="32"/>
      <c r="D989" s="32"/>
      <c r="E989" s="32"/>
      <c r="F989" s="32"/>
      <c r="G989" s="32"/>
      <c r="H989" s="33"/>
      <c r="I989" s="34"/>
      <c r="J989" s="35"/>
      <c r="K989" s="33"/>
      <c r="L989" s="33"/>
      <c r="M989" s="33"/>
      <c r="N989" s="33"/>
    </row>
    <row r="990" spans="1:14" ht="12.75" x14ac:dyDescent="0.2">
      <c r="A990" s="32"/>
      <c r="B990" s="32"/>
      <c r="C990" s="32"/>
      <c r="D990" s="32"/>
      <c r="E990" s="32"/>
      <c r="F990" s="32"/>
      <c r="G990" s="32"/>
      <c r="H990" s="33"/>
      <c r="I990" s="34"/>
      <c r="J990" s="35"/>
      <c r="K990" s="33"/>
      <c r="L990" s="33"/>
      <c r="M990" s="33"/>
      <c r="N990" s="33"/>
    </row>
    <row r="991" spans="1:14" ht="12.75" x14ac:dyDescent="0.2">
      <c r="A991" s="32"/>
      <c r="B991" s="32"/>
      <c r="C991" s="32"/>
      <c r="D991" s="32"/>
      <c r="E991" s="32"/>
      <c r="F991" s="32"/>
      <c r="G991" s="32"/>
      <c r="H991" s="33"/>
      <c r="I991" s="34"/>
      <c r="J991" s="35"/>
      <c r="K991" s="33"/>
      <c r="L991" s="33"/>
      <c r="M991" s="33"/>
      <c r="N991" s="33"/>
    </row>
    <row r="992" spans="1:14" ht="12.75" x14ac:dyDescent="0.2">
      <c r="A992" s="32"/>
      <c r="B992" s="32"/>
      <c r="C992" s="32"/>
      <c r="D992" s="32"/>
      <c r="E992" s="32"/>
      <c r="F992" s="32"/>
      <c r="G992" s="32"/>
      <c r="H992" s="33"/>
      <c r="I992" s="34"/>
      <c r="J992" s="35"/>
      <c r="K992" s="33"/>
      <c r="L992" s="33"/>
      <c r="M992" s="33"/>
      <c r="N992" s="33"/>
    </row>
    <row r="993" spans="1:29" ht="12.75" x14ac:dyDescent="0.2">
      <c r="A993" s="32"/>
      <c r="B993" s="32"/>
      <c r="C993" s="32"/>
      <c r="D993" s="32"/>
      <c r="E993" s="32"/>
      <c r="F993" s="32"/>
      <c r="G993" s="32"/>
      <c r="H993" s="33"/>
      <c r="I993" s="34"/>
      <c r="J993" s="35"/>
      <c r="K993" s="33"/>
      <c r="L993" s="33"/>
      <c r="M993" s="33"/>
      <c r="N993" s="33"/>
    </row>
    <row r="994" spans="1:29" ht="12.75" x14ac:dyDescent="0.2">
      <c r="A994" s="32"/>
      <c r="B994" s="32"/>
      <c r="C994" s="32"/>
      <c r="D994" s="32"/>
      <c r="E994" s="32"/>
      <c r="F994" s="32"/>
      <c r="G994" s="32"/>
      <c r="H994" s="33"/>
      <c r="I994" s="34"/>
      <c r="J994" s="35"/>
      <c r="K994" s="33"/>
      <c r="L994" s="33"/>
      <c r="M994" s="33"/>
      <c r="N994" s="33"/>
    </row>
    <row r="995" spans="1:29" ht="12.75" x14ac:dyDescent="0.2">
      <c r="A995" s="32"/>
      <c r="B995" s="32"/>
      <c r="C995" s="32"/>
      <c r="D995" s="32"/>
      <c r="E995" s="32"/>
      <c r="F995" s="32"/>
      <c r="G995" s="32"/>
      <c r="H995" s="33"/>
      <c r="I995" s="34"/>
      <c r="J995" s="35"/>
      <c r="K995" s="33"/>
      <c r="L995" s="33"/>
      <c r="M995" s="33"/>
      <c r="N995" s="33"/>
    </row>
    <row r="996" spans="1:29" ht="12.75" x14ac:dyDescent="0.2">
      <c r="A996" s="32"/>
      <c r="B996" s="32"/>
      <c r="C996" s="32"/>
      <c r="D996" s="32"/>
      <c r="E996" s="32"/>
      <c r="F996" s="32"/>
      <c r="G996" s="32"/>
      <c r="H996" s="33"/>
      <c r="I996" s="34"/>
      <c r="J996" s="35"/>
      <c r="K996" s="33"/>
      <c r="L996" s="33"/>
      <c r="M996" s="33"/>
      <c r="N996" s="33"/>
    </row>
    <row r="997" spans="1:29" ht="12.75" x14ac:dyDescent="0.2">
      <c r="A997" s="32"/>
      <c r="B997" s="32"/>
      <c r="C997" s="32"/>
      <c r="D997" s="32"/>
      <c r="E997" s="32"/>
      <c r="F997" s="32"/>
      <c r="G997" s="32"/>
      <c r="H997" s="33"/>
      <c r="I997" s="34"/>
      <c r="J997" s="35"/>
      <c r="K997" s="33"/>
      <c r="L997" s="33"/>
      <c r="M997" s="33"/>
      <c r="N997" s="33"/>
    </row>
    <row r="998" spans="1:29" ht="12.75" x14ac:dyDescent="0.2">
      <c r="A998" s="32"/>
      <c r="B998" s="32"/>
      <c r="C998" s="32"/>
      <c r="D998" s="32"/>
      <c r="E998" s="32"/>
      <c r="F998" s="32"/>
      <c r="G998" s="32"/>
      <c r="H998" s="33"/>
      <c r="I998" s="34"/>
      <c r="J998" s="35"/>
      <c r="K998" s="33"/>
      <c r="L998" s="33"/>
      <c r="M998" s="33"/>
      <c r="N998" s="33"/>
    </row>
    <row r="999" spans="1:29" ht="12.75" x14ac:dyDescent="0.2">
      <c r="A999" s="34"/>
      <c r="B999" s="34"/>
      <c r="C999" s="34"/>
      <c r="D999" s="34"/>
      <c r="E999" s="34"/>
      <c r="F999" s="34"/>
      <c r="G999" s="34"/>
      <c r="H999" s="34"/>
      <c r="I999" s="34"/>
      <c r="J999" s="35"/>
      <c r="K999" s="34"/>
      <c r="L999" s="34"/>
      <c r="M999" s="34"/>
      <c r="N999" s="34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</row>
    <row r="1000" spans="1:29" ht="12.75" x14ac:dyDescent="0.2">
      <c r="A1000" s="34"/>
      <c r="B1000" s="34"/>
      <c r="C1000" s="34"/>
      <c r="D1000" s="34"/>
      <c r="E1000" s="34"/>
      <c r="F1000" s="34"/>
      <c r="G1000" s="34" t="s">
        <v>330</v>
      </c>
      <c r="H1000" s="34"/>
      <c r="I1000" s="34" t="s">
        <v>242</v>
      </c>
      <c r="J1000" s="35"/>
      <c r="K1000" s="34"/>
      <c r="L1000" s="34"/>
      <c r="M1000" s="34"/>
      <c r="N1000" s="34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</row>
    <row r="1001" spans="1:29" ht="12.75" x14ac:dyDescent="0.2">
      <c r="A1001" s="34"/>
      <c r="B1001" s="34"/>
      <c r="C1001" s="34"/>
      <c r="D1001" s="34"/>
      <c r="E1001" s="34"/>
      <c r="F1001" s="34"/>
      <c r="G1001" s="34" t="s">
        <v>243</v>
      </c>
      <c r="H1001" s="34" t="s">
        <v>41</v>
      </c>
      <c r="I1001" s="34" t="s">
        <v>231</v>
      </c>
      <c r="J1001" s="35" t="s">
        <v>244</v>
      </c>
      <c r="K1001" s="34" t="s">
        <v>232</v>
      </c>
      <c r="L1001" s="34" t="s">
        <v>44</v>
      </c>
      <c r="M1001" s="34" t="s">
        <v>45</v>
      </c>
      <c r="N1001" s="34" t="s">
        <v>234</v>
      </c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2"/>
      <c r="AA1001" s="2"/>
      <c r="AB1001" s="2"/>
      <c r="AC1001" s="2"/>
    </row>
    <row r="1002" spans="1:29" ht="12.75" x14ac:dyDescent="0.2">
      <c r="A1002" s="32"/>
      <c r="B1002" s="32"/>
      <c r="C1002" s="32"/>
      <c r="D1002" s="32"/>
      <c r="E1002" s="32"/>
      <c r="F1002" s="32"/>
      <c r="G1002" s="32">
        <v>1</v>
      </c>
      <c r="H1002" s="32"/>
      <c r="I1002" s="34"/>
      <c r="J1002" s="35"/>
      <c r="K1002" s="33"/>
      <c r="L1002" s="33"/>
      <c r="M1002" s="33">
        <f t="shared" ref="M1002:M1007" si="0">I1002</f>
        <v>0</v>
      </c>
      <c r="N1002" s="33"/>
    </row>
    <row r="1003" spans="1:29" ht="12.75" x14ac:dyDescent="0.2">
      <c r="A1003" s="32"/>
      <c r="B1003" s="32"/>
      <c r="C1003" s="32"/>
      <c r="D1003" s="32"/>
      <c r="E1003" s="32"/>
      <c r="F1003" s="32"/>
      <c r="G1003" s="32">
        <v>2</v>
      </c>
      <c r="H1003" s="33"/>
      <c r="I1003" s="34"/>
      <c r="J1003" s="35"/>
      <c r="K1003" s="33"/>
      <c r="L1003" s="33"/>
      <c r="M1003" s="33">
        <f t="shared" si="0"/>
        <v>0</v>
      </c>
      <c r="N1003" s="33"/>
    </row>
    <row r="1004" spans="1:29" ht="12.75" x14ac:dyDescent="0.2">
      <c r="A1004" s="32"/>
      <c r="B1004" s="32"/>
      <c r="C1004" s="32"/>
      <c r="D1004" s="32"/>
      <c r="E1004" s="32"/>
      <c r="F1004" s="32"/>
      <c r="G1004" s="32">
        <v>3</v>
      </c>
      <c r="H1004" s="33"/>
      <c r="I1004" s="34"/>
      <c r="J1004" s="35"/>
      <c r="K1004" s="33"/>
      <c r="L1004" s="33"/>
      <c r="M1004" s="33">
        <f t="shared" si="0"/>
        <v>0</v>
      </c>
      <c r="N1004" s="33"/>
    </row>
    <row r="1005" spans="1:29" ht="12.75" x14ac:dyDescent="0.2">
      <c r="A1005" s="32"/>
      <c r="B1005" s="32"/>
      <c r="C1005" s="32"/>
      <c r="D1005" s="32"/>
      <c r="E1005" s="32"/>
      <c r="F1005" s="32"/>
      <c r="G1005" s="32">
        <v>4</v>
      </c>
      <c r="H1005" s="33"/>
      <c r="I1005" s="34"/>
      <c r="J1005" s="35"/>
      <c r="K1005" s="33"/>
      <c r="L1005" s="33"/>
      <c r="M1005" s="33">
        <f t="shared" si="0"/>
        <v>0</v>
      </c>
      <c r="N1005" s="33"/>
    </row>
    <row r="1006" spans="1:29" ht="12.75" x14ac:dyDescent="0.2">
      <c r="A1006" s="32"/>
      <c r="B1006" s="32"/>
      <c r="C1006" s="32"/>
      <c r="D1006" s="32"/>
      <c r="E1006" s="32"/>
      <c r="F1006" s="32"/>
      <c r="G1006" s="32">
        <v>5</v>
      </c>
      <c r="H1006" s="33"/>
      <c r="I1006" s="34"/>
      <c r="J1006" s="35"/>
      <c r="K1006" s="33"/>
      <c r="L1006" s="33"/>
      <c r="M1006" s="33">
        <f t="shared" si="0"/>
        <v>0</v>
      </c>
      <c r="N1006" s="33"/>
    </row>
    <row r="1007" spans="1:29" ht="12.75" x14ac:dyDescent="0.2">
      <c r="A1007" s="32"/>
      <c r="B1007" s="32"/>
      <c r="C1007" s="32"/>
      <c r="D1007" s="32"/>
      <c r="E1007" s="32"/>
      <c r="F1007" s="32"/>
      <c r="G1007" s="32">
        <v>6</v>
      </c>
      <c r="H1007" s="33"/>
      <c r="I1007" s="34"/>
      <c r="J1007" s="35"/>
      <c r="K1007" s="33"/>
      <c r="L1007" s="33"/>
      <c r="M1007" s="33">
        <f t="shared" si="0"/>
        <v>0</v>
      </c>
      <c r="N1007" s="33"/>
    </row>
    <row r="1008" spans="1:29" ht="12.75" x14ac:dyDescent="0.2">
      <c r="I1008" s="2"/>
      <c r="J1008" s="25"/>
      <c r="M1008" s="33"/>
    </row>
    <row r="1009" spans="1:29" ht="12.75" x14ac:dyDescent="0.2">
      <c r="A1009" s="34"/>
      <c r="B1009" s="34"/>
      <c r="C1009" s="34"/>
      <c r="D1009" s="34"/>
      <c r="E1009" s="34"/>
      <c r="F1009" s="34"/>
      <c r="G1009" s="34" t="s">
        <v>331</v>
      </c>
      <c r="H1009" s="34"/>
      <c r="I1009" s="34"/>
      <c r="J1009" s="35"/>
      <c r="K1009" s="34"/>
      <c r="L1009" s="34"/>
      <c r="M1009" s="34"/>
      <c r="N1009" s="34"/>
      <c r="O1009" s="2"/>
      <c r="P1009" s="2"/>
      <c r="Q1009" s="2"/>
      <c r="R1009" s="2"/>
      <c r="S1009" s="2"/>
      <c r="T1009" s="2"/>
      <c r="U1009" s="2"/>
      <c r="V1009" s="2"/>
      <c r="W1009" s="2"/>
      <c r="X1009" s="2"/>
      <c r="Y1009" s="2"/>
      <c r="Z1009" s="2"/>
      <c r="AA1009" s="2"/>
      <c r="AB1009" s="2"/>
      <c r="AC1009" s="2"/>
    </row>
    <row r="1010" spans="1:29" ht="12.75" x14ac:dyDescent="0.2">
      <c r="A1010" s="34"/>
      <c r="B1010" s="34"/>
      <c r="C1010" s="34"/>
      <c r="D1010" s="34"/>
      <c r="E1010" s="34"/>
      <c r="F1010" s="34"/>
      <c r="G1010" s="34" t="s">
        <v>243</v>
      </c>
      <c r="H1010" s="34" t="s">
        <v>41</v>
      </c>
      <c r="I1010" s="34" t="s">
        <v>231</v>
      </c>
      <c r="J1010" s="35" t="s">
        <v>244</v>
      </c>
      <c r="K1010" s="34" t="s">
        <v>232</v>
      </c>
      <c r="L1010" s="34" t="s">
        <v>44</v>
      </c>
      <c r="M1010" s="34" t="s">
        <v>45</v>
      </c>
      <c r="N1010" s="34" t="s">
        <v>234</v>
      </c>
      <c r="O1010" s="2"/>
      <c r="P1010" s="2"/>
      <c r="Q1010" s="2"/>
      <c r="R1010" s="2"/>
      <c r="S1010" s="2"/>
      <c r="T1010" s="2"/>
      <c r="U1010" s="2"/>
      <c r="V1010" s="2"/>
      <c r="W1010" s="2"/>
      <c r="X1010" s="2"/>
      <c r="Y1010" s="2"/>
      <c r="Z1010" s="2"/>
      <c r="AA1010" s="2"/>
      <c r="AB1010" s="2"/>
      <c r="AC1010" s="2"/>
    </row>
    <row r="1011" spans="1:29" ht="12.75" x14ac:dyDescent="0.2">
      <c r="A1011" s="32"/>
      <c r="B1011" s="32"/>
      <c r="C1011" s="32"/>
      <c r="D1011" s="32"/>
      <c r="E1011" s="32"/>
      <c r="F1011" s="32"/>
      <c r="G1011" s="32">
        <v>1</v>
      </c>
      <c r="H1011" s="32"/>
      <c r="I1011" s="34"/>
      <c r="J1011" s="35"/>
      <c r="K1011" s="33"/>
      <c r="L1011" s="33"/>
      <c r="M1011" s="33">
        <f t="shared" ref="M1011:M1016" si="1">I1011</f>
        <v>0</v>
      </c>
      <c r="N1011" s="33"/>
    </row>
    <row r="1012" spans="1:29" ht="12.75" x14ac:dyDescent="0.2">
      <c r="A1012" s="32"/>
      <c r="B1012" s="32"/>
      <c r="C1012" s="32"/>
      <c r="D1012" s="32"/>
      <c r="E1012" s="32"/>
      <c r="F1012" s="32"/>
      <c r="G1012" s="32">
        <v>2</v>
      </c>
      <c r="H1012" s="33"/>
      <c r="I1012" s="34"/>
      <c r="J1012" s="35"/>
      <c r="K1012" s="33"/>
      <c r="L1012" s="33"/>
      <c r="M1012" s="33">
        <f t="shared" si="1"/>
        <v>0</v>
      </c>
      <c r="N1012" s="33"/>
    </row>
    <row r="1013" spans="1:29" ht="12.75" x14ac:dyDescent="0.2">
      <c r="A1013" s="32"/>
      <c r="B1013" s="32"/>
      <c r="C1013" s="32"/>
      <c r="D1013" s="32"/>
      <c r="E1013" s="32"/>
      <c r="F1013" s="32"/>
      <c r="G1013" s="32">
        <v>3</v>
      </c>
      <c r="H1013" s="33"/>
      <c r="I1013" s="34"/>
      <c r="J1013" s="35"/>
      <c r="K1013" s="33"/>
      <c r="L1013" s="33"/>
      <c r="M1013" s="33">
        <f t="shared" si="1"/>
        <v>0</v>
      </c>
      <c r="N1013" s="33"/>
    </row>
    <row r="1014" spans="1:29" ht="12.75" x14ac:dyDescent="0.2">
      <c r="A1014" s="32"/>
      <c r="B1014" s="32"/>
      <c r="C1014" s="32"/>
      <c r="D1014" s="32"/>
      <c r="E1014" s="32"/>
      <c r="F1014" s="32"/>
      <c r="G1014" s="32">
        <v>4</v>
      </c>
      <c r="H1014" s="33"/>
      <c r="I1014" s="34"/>
      <c r="J1014" s="35"/>
      <c r="K1014" s="33"/>
      <c r="L1014" s="33"/>
      <c r="M1014" s="33">
        <f t="shared" si="1"/>
        <v>0</v>
      </c>
      <c r="N1014" s="33"/>
    </row>
    <row r="1015" spans="1:29" ht="12.75" x14ac:dyDescent="0.2">
      <c r="A1015" s="32"/>
      <c r="B1015" s="32"/>
      <c r="C1015" s="32"/>
      <c r="D1015" s="32"/>
      <c r="E1015" s="32"/>
      <c r="F1015" s="32"/>
      <c r="G1015" s="32">
        <v>5</v>
      </c>
      <c r="H1015" s="33"/>
      <c r="I1015" s="34"/>
      <c r="J1015" s="35"/>
      <c r="K1015" s="33"/>
      <c r="L1015" s="33"/>
      <c r="M1015" s="33">
        <f t="shared" si="1"/>
        <v>0</v>
      </c>
      <c r="N1015" s="33"/>
    </row>
    <row r="1016" spans="1:29" ht="12.75" x14ac:dyDescent="0.2">
      <c r="A1016" s="32"/>
      <c r="B1016" s="32"/>
      <c r="C1016" s="32"/>
      <c r="D1016" s="32"/>
      <c r="E1016" s="32"/>
      <c r="F1016" s="32"/>
      <c r="G1016" s="32">
        <v>6</v>
      </c>
      <c r="H1016" s="33"/>
      <c r="I1016" s="34"/>
      <c r="J1016" s="35"/>
      <c r="K1016" s="33"/>
      <c r="L1016" s="33"/>
      <c r="M1016" s="33">
        <f t="shared" si="1"/>
        <v>0</v>
      </c>
      <c r="N1016" s="33"/>
    </row>
    <row r="1017" spans="1:29" ht="12.75" x14ac:dyDescent="0.2">
      <c r="I1017" s="2"/>
      <c r="J1017" s="25"/>
    </row>
    <row r="1018" spans="1:29" ht="12.75" x14ac:dyDescent="0.2">
      <c r="A1018" s="34"/>
      <c r="B1018" s="34"/>
      <c r="C1018" s="34"/>
      <c r="D1018" s="34"/>
      <c r="E1018" s="34"/>
      <c r="F1018" s="34"/>
      <c r="G1018" s="34" t="s">
        <v>332</v>
      </c>
      <c r="H1018" s="34"/>
      <c r="I1018" s="34"/>
      <c r="J1018" s="35"/>
      <c r="K1018" s="34"/>
      <c r="L1018" s="34"/>
      <c r="M1018" s="34"/>
      <c r="N1018" s="34"/>
      <c r="O1018" s="2"/>
      <c r="P1018" s="2"/>
      <c r="Q1018" s="2"/>
      <c r="R1018" s="2"/>
      <c r="S1018" s="2"/>
      <c r="T1018" s="2"/>
      <c r="U1018" s="2"/>
      <c r="V1018" s="2"/>
      <c r="W1018" s="2"/>
      <c r="X1018" s="2"/>
      <c r="Y1018" s="2"/>
      <c r="Z1018" s="2"/>
      <c r="AA1018" s="2"/>
      <c r="AB1018" s="2"/>
      <c r="AC1018" s="2"/>
    </row>
    <row r="1019" spans="1:29" ht="12.75" x14ac:dyDescent="0.2">
      <c r="A1019" s="34"/>
      <c r="B1019" s="34"/>
      <c r="C1019" s="34"/>
      <c r="D1019" s="34"/>
      <c r="E1019" s="34"/>
      <c r="F1019" s="34"/>
      <c r="G1019" s="34" t="s">
        <v>243</v>
      </c>
      <c r="H1019" s="34" t="s">
        <v>41</v>
      </c>
      <c r="I1019" s="34" t="s">
        <v>231</v>
      </c>
      <c r="J1019" s="35" t="s">
        <v>244</v>
      </c>
      <c r="K1019" s="34" t="s">
        <v>232</v>
      </c>
      <c r="L1019" s="34" t="s">
        <v>44</v>
      </c>
      <c r="M1019" s="34" t="s">
        <v>45</v>
      </c>
      <c r="N1019" s="34" t="s">
        <v>234</v>
      </c>
      <c r="O1019" s="2"/>
      <c r="P1019" s="2"/>
      <c r="Q1019" s="2"/>
      <c r="R1019" s="2"/>
      <c r="S1019" s="2"/>
      <c r="T1019" s="2"/>
      <c r="U1019" s="2"/>
      <c r="V1019" s="2"/>
      <c r="W1019" s="2"/>
      <c r="X1019" s="2"/>
      <c r="Y1019" s="2"/>
      <c r="Z1019" s="2"/>
      <c r="AA1019" s="2"/>
      <c r="AB1019" s="2"/>
      <c r="AC1019" s="2"/>
    </row>
    <row r="1020" spans="1:29" ht="12.75" x14ac:dyDescent="0.2">
      <c r="A1020" s="32"/>
      <c r="B1020" s="32"/>
      <c r="C1020" s="32"/>
      <c r="D1020" s="32"/>
      <c r="E1020" s="32"/>
      <c r="F1020" s="32"/>
      <c r="G1020" s="32">
        <v>1</v>
      </c>
      <c r="H1020" s="32"/>
      <c r="I1020" s="34"/>
      <c r="J1020" s="35"/>
      <c r="K1020" s="33"/>
      <c r="L1020" s="33"/>
      <c r="M1020" s="33">
        <f t="shared" ref="M1020:M1025" si="2">I1020</f>
        <v>0</v>
      </c>
      <c r="N1020" s="33"/>
    </row>
    <row r="1021" spans="1:29" ht="12.75" x14ac:dyDescent="0.2">
      <c r="A1021" s="32"/>
      <c r="B1021" s="32"/>
      <c r="C1021" s="32"/>
      <c r="D1021" s="32"/>
      <c r="E1021" s="32"/>
      <c r="F1021" s="32"/>
      <c r="G1021" s="32">
        <v>2</v>
      </c>
      <c r="H1021" s="33"/>
      <c r="I1021" s="34"/>
      <c r="J1021" s="35"/>
      <c r="K1021" s="33"/>
      <c r="L1021" s="33"/>
      <c r="M1021" s="33">
        <f t="shared" si="2"/>
        <v>0</v>
      </c>
      <c r="N1021" s="33"/>
    </row>
    <row r="1022" spans="1:29" ht="12.75" x14ac:dyDescent="0.2">
      <c r="A1022" s="32"/>
      <c r="B1022" s="32"/>
      <c r="C1022" s="32"/>
      <c r="D1022" s="32"/>
      <c r="E1022" s="32"/>
      <c r="F1022" s="32"/>
      <c r="G1022" s="32">
        <v>3</v>
      </c>
      <c r="H1022" s="33"/>
      <c r="I1022" s="34"/>
      <c r="J1022" s="35"/>
      <c r="K1022" s="33"/>
      <c r="L1022" s="33"/>
      <c r="M1022" s="33">
        <f t="shared" si="2"/>
        <v>0</v>
      </c>
      <c r="N1022" s="33"/>
    </row>
    <row r="1023" spans="1:29" ht="12.75" x14ac:dyDescent="0.2">
      <c r="A1023" s="32"/>
      <c r="B1023" s="32"/>
      <c r="C1023" s="32"/>
      <c r="D1023" s="32"/>
      <c r="E1023" s="32"/>
      <c r="F1023" s="32"/>
      <c r="G1023" s="32">
        <v>4</v>
      </c>
      <c r="H1023" s="33"/>
      <c r="I1023" s="34"/>
      <c r="J1023" s="35"/>
      <c r="K1023" s="33"/>
      <c r="L1023" s="33"/>
      <c r="M1023" s="33">
        <f t="shared" si="2"/>
        <v>0</v>
      </c>
      <c r="N1023" s="33"/>
    </row>
    <row r="1024" spans="1:29" ht="12.75" x14ac:dyDescent="0.2">
      <c r="A1024" s="32"/>
      <c r="B1024" s="32"/>
      <c r="C1024" s="32"/>
      <c r="D1024" s="32"/>
      <c r="E1024" s="32"/>
      <c r="F1024" s="32"/>
      <c r="G1024" s="32">
        <v>5</v>
      </c>
      <c r="H1024" s="33"/>
      <c r="I1024" s="34"/>
      <c r="J1024" s="35"/>
      <c r="K1024" s="33"/>
      <c r="L1024" s="33"/>
      <c r="M1024" s="33">
        <f t="shared" si="2"/>
        <v>0</v>
      </c>
      <c r="N1024" s="33"/>
    </row>
    <row r="1025" spans="1:29" ht="12.75" x14ac:dyDescent="0.2">
      <c r="A1025" s="32"/>
      <c r="B1025" s="32"/>
      <c r="C1025" s="32"/>
      <c r="D1025" s="32"/>
      <c r="E1025" s="32"/>
      <c r="F1025" s="32"/>
      <c r="G1025" s="32">
        <v>6</v>
      </c>
      <c r="H1025" s="33"/>
      <c r="I1025" s="34"/>
      <c r="J1025" s="35"/>
      <c r="K1025" s="33"/>
      <c r="L1025" s="33"/>
      <c r="M1025" s="33">
        <f t="shared" si="2"/>
        <v>0</v>
      </c>
      <c r="N1025" s="33"/>
    </row>
    <row r="1026" spans="1:29" ht="12.75" x14ac:dyDescent="0.2">
      <c r="I1026" s="2"/>
      <c r="J1026" s="25"/>
    </row>
    <row r="1027" spans="1:29" ht="12.75" x14ac:dyDescent="0.2">
      <c r="A1027" s="34"/>
      <c r="B1027" s="34"/>
      <c r="C1027" s="34"/>
      <c r="D1027" s="34"/>
      <c r="E1027" s="34"/>
      <c r="F1027" s="34"/>
      <c r="G1027" s="34" t="s">
        <v>333</v>
      </c>
      <c r="H1027" s="34"/>
      <c r="I1027" s="34"/>
      <c r="J1027" s="35"/>
      <c r="K1027" s="34"/>
      <c r="L1027" s="34"/>
      <c r="M1027" s="34"/>
      <c r="N1027" s="34"/>
      <c r="O1027" s="2"/>
      <c r="P1027" s="2"/>
      <c r="Q1027" s="2"/>
      <c r="R1027" s="2"/>
      <c r="S1027" s="2"/>
      <c r="T1027" s="2"/>
      <c r="U1027" s="2"/>
      <c r="V1027" s="2"/>
      <c r="W1027" s="2"/>
      <c r="X1027" s="2"/>
      <c r="Y1027" s="2"/>
      <c r="Z1027" s="2"/>
      <c r="AA1027" s="2"/>
      <c r="AB1027" s="2"/>
      <c r="AC1027" s="2"/>
    </row>
    <row r="1028" spans="1:29" ht="12.75" x14ac:dyDescent="0.2">
      <c r="A1028" s="34"/>
      <c r="B1028" s="34"/>
      <c r="C1028" s="34"/>
      <c r="D1028" s="34"/>
      <c r="E1028" s="34"/>
      <c r="F1028" s="34"/>
      <c r="G1028" s="34" t="s">
        <v>243</v>
      </c>
      <c r="H1028" s="34" t="s">
        <v>41</v>
      </c>
      <c r="I1028" s="34" t="s">
        <v>231</v>
      </c>
      <c r="J1028" s="35" t="s">
        <v>244</v>
      </c>
      <c r="K1028" s="34" t="s">
        <v>232</v>
      </c>
      <c r="L1028" s="34" t="s">
        <v>44</v>
      </c>
      <c r="M1028" s="34" t="s">
        <v>45</v>
      </c>
      <c r="N1028" s="34" t="s">
        <v>234</v>
      </c>
      <c r="O1028" s="2"/>
      <c r="P1028" s="2"/>
      <c r="Q1028" s="2"/>
      <c r="R1028" s="2"/>
      <c r="S1028" s="2"/>
      <c r="T1028" s="2"/>
      <c r="U1028" s="2"/>
      <c r="V1028" s="2"/>
      <c r="W1028" s="2"/>
      <c r="X1028" s="2"/>
      <c r="Y1028" s="2"/>
      <c r="Z1028" s="2"/>
      <c r="AA1028" s="2"/>
      <c r="AB1028" s="2"/>
      <c r="AC1028" s="2"/>
    </row>
    <row r="1029" spans="1:29" ht="12.75" x14ac:dyDescent="0.2">
      <c r="A1029" s="32"/>
      <c r="B1029" s="32"/>
      <c r="C1029" s="32"/>
      <c r="D1029" s="32"/>
      <c r="E1029" s="32"/>
      <c r="F1029" s="32"/>
      <c r="G1029" s="32">
        <v>1</v>
      </c>
      <c r="H1029" s="32"/>
      <c r="I1029" s="34"/>
      <c r="J1029" s="35"/>
      <c r="K1029" s="33"/>
      <c r="L1029" s="33"/>
      <c r="M1029" s="33">
        <f t="shared" ref="M1029:M1034" si="3">I1029</f>
        <v>0</v>
      </c>
      <c r="N1029" s="33"/>
    </row>
    <row r="1030" spans="1:29" ht="12.75" x14ac:dyDescent="0.2">
      <c r="A1030" s="32"/>
      <c r="B1030" s="32"/>
      <c r="C1030" s="32"/>
      <c r="D1030" s="32"/>
      <c r="E1030" s="32"/>
      <c r="F1030" s="32"/>
      <c r="G1030" s="32">
        <v>2</v>
      </c>
      <c r="H1030" s="33"/>
      <c r="I1030" s="34"/>
      <c r="J1030" s="35"/>
      <c r="K1030" s="33"/>
      <c r="L1030" s="33"/>
      <c r="M1030" s="33">
        <f t="shared" si="3"/>
        <v>0</v>
      </c>
      <c r="N1030" s="33"/>
    </row>
    <row r="1031" spans="1:29" ht="12.75" x14ac:dyDescent="0.2">
      <c r="A1031" s="32"/>
      <c r="B1031" s="32"/>
      <c r="C1031" s="32"/>
      <c r="D1031" s="32"/>
      <c r="E1031" s="32"/>
      <c r="F1031" s="32"/>
      <c r="G1031" s="32">
        <v>3</v>
      </c>
      <c r="H1031" s="33"/>
      <c r="I1031" s="34"/>
      <c r="J1031" s="35"/>
      <c r="K1031" s="33"/>
      <c r="L1031" s="33"/>
      <c r="M1031" s="33">
        <f t="shared" si="3"/>
        <v>0</v>
      </c>
      <c r="N1031" s="33"/>
    </row>
    <row r="1032" spans="1:29" ht="12.75" x14ac:dyDescent="0.2">
      <c r="A1032" s="32"/>
      <c r="B1032" s="32"/>
      <c r="C1032" s="32"/>
      <c r="D1032" s="32"/>
      <c r="E1032" s="32"/>
      <c r="F1032" s="32"/>
      <c r="G1032" s="32">
        <v>4</v>
      </c>
      <c r="H1032" s="33"/>
      <c r="I1032" s="34"/>
      <c r="J1032" s="35"/>
      <c r="K1032" s="33"/>
      <c r="L1032" s="33"/>
      <c r="M1032" s="33">
        <f t="shared" si="3"/>
        <v>0</v>
      </c>
      <c r="N1032" s="33"/>
    </row>
    <row r="1033" spans="1:29" ht="12.75" x14ac:dyDescent="0.2">
      <c r="A1033" s="32"/>
      <c r="B1033" s="32"/>
      <c r="C1033" s="32"/>
      <c r="D1033" s="32"/>
      <c r="E1033" s="32"/>
      <c r="F1033" s="32"/>
      <c r="G1033" s="32">
        <v>5</v>
      </c>
      <c r="H1033" s="33"/>
      <c r="I1033" s="34"/>
      <c r="J1033" s="35"/>
      <c r="K1033" s="33"/>
      <c r="L1033" s="33"/>
      <c r="M1033" s="33">
        <f t="shared" si="3"/>
        <v>0</v>
      </c>
      <c r="N1033" s="33"/>
    </row>
    <row r="1034" spans="1:29" ht="12.75" x14ac:dyDescent="0.2">
      <c r="A1034" s="32"/>
      <c r="B1034" s="32"/>
      <c r="C1034" s="32"/>
      <c r="D1034" s="32"/>
      <c r="E1034" s="32"/>
      <c r="F1034" s="32"/>
      <c r="G1034" s="32">
        <v>6</v>
      </c>
      <c r="H1034" s="33"/>
      <c r="I1034" s="34"/>
      <c r="J1034" s="35"/>
      <c r="K1034" s="33"/>
      <c r="L1034" s="33"/>
      <c r="M1034" s="33">
        <f t="shared" si="3"/>
        <v>0</v>
      </c>
      <c r="N1034" s="33"/>
    </row>
    <row r="1035" spans="1:29" ht="12.75" x14ac:dyDescent="0.2">
      <c r="I1035" s="2"/>
      <c r="J1035" s="25"/>
    </row>
    <row r="1036" spans="1:29" ht="12.75" x14ac:dyDescent="0.2">
      <c r="A1036" s="34"/>
      <c r="B1036" s="34"/>
      <c r="C1036" s="34"/>
      <c r="D1036" s="34"/>
      <c r="E1036" s="34"/>
      <c r="F1036" s="34"/>
      <c r="G1036" s="34" t="s">
        <v>334</v>
      </c>
      <c r="H1036" s="34"/>
      <c r="I1036" s="34"/>
      <c r="J1036" s="35"/>
      <c r="K1036" s="34"/>
      <c r="L1036" s="34"/>
      <c r="M1036" s="34"/>
      <c r="N1036" s="34"/>
      <c r="O1036" s="2"/>
      <c r="P1036" s="2"/>
      <c r="Q1036" s="2"/>
      <c r="R1036" s="2"/>
      <c r="S1036" s="2"/>
      <c r="T1036" s="2"/>
      <c r="U1036" s="2"/>
      <c r="V1036" s="2"/>
      <c r="W1036" s="2"/>
      <c r="X1036" s="2"/>
      <c r="Y1036" s="2"/>
      <c r="Z1036" s="2"/>
      <c r="AA1036" s="2"/>
      <c r="AB1036" s="2"/>
      <c r="AC1036" s="2"/>
    </row>
    <row r="1037" spans="1:29" ht="12.75" x14ac:dyDescent="0.2">
      <c r="A1037" s="34"/>
      <c r="B1037" s="34"/>
      <c r="C1037" s="34"/>
      <c r="D1037" s="34"/>
      <c r="E1037" s="34"/>
      <c r="F1037" s="34"/>
      <c r="G1037" s="34" t="s">
        <v>243</v>
      </c>
      <c r="H1037" s="34" t="s">
        <v>41</v>
      </c>
      <c r="I1037" s="34" t="s">
        <v>231</v>
      </c>
      <c r="J1037" s="35" t="s">
        <v>244</v>
      </c>
      <c r="K1037" s="34" t="s">
        <v>232</v>
      </c>
      <c r="L1037" s="34" t="s">
        <v>44</v>
      </c>
      <c r="M1037" s="34" t="s">
        <v>45</v>
      </c>
      <c r="N1037" s="34" t="s">
        <v>234</v>
      </c>
      <c r="O1037" s="2"/>
      <c r="P1037" s="2"/>
      <c r="Q1037" s="2"/>
      <c r="R1037" s="2"/>
      <c r="S1037" s="2"/>
      <c r="T1037" s="2"/>
      <c r="U1037" s="2"/>
      <c r="V1037" s="2"/>
      <c r="W1037" s="2"/>
      <c r="X1037" s="2"/>
      <c r="Y1037" s="2"/>
      <c r="Z1037" s="2"/>
      <c r="AA1037" s="2"/>
      <c r="AB1037" s="2"/>
      <c r="AC1037" s="2"/>
    </row>
    <row r="1038" spans="1:29" ht="12.75" x14ac:dyDescent="0.2">
      <c r="A1038" s="32"/>
      <c r="B1038" s="32"/>
      <c r="C1038" s="32"/>
      <c r="D1038" s="32"/>
      <c r="E1038" s="32"/>
      <c r="F1038" s="32"/>
      <c r="G1038" s="32">
        <v>1</v>
      </c>
      <c r="H1038" s="32"/>
      <c r="I1038" s="34"/>
      <c r="J1038" s="35"/>
      <c r="K1038" s="33"/>
      <c r="L1038" s="33"/>
      <c r="M1038" s="33">
        <f t="shared" ref="M1038:M1043" si="4">I1038</f>
        <v>0</v>
      </c>
      <c r="N1038" s="33"/>
    </row>
    <row r="1039" spans="1:29" ht="12.75" x14ac:dyDescent="0.2">
      <c r="A1039" s="32"/>
      <c r="B1039" s="32"/>
      <c r="C1039" s="32"/>
      <c r="D1039" s="32"/>
      <c r="E1039" s="32"/>
      <c r="F1039" s="32"/>
      <c r="G1039" s="32">
        <v>2</v>
      </c>
      <c r="H1039" s="33"/>
      <c r="I1039" s="34"/>
      <c r="J1039" s="35"/>
      <c r="K1039" s="33"/>
      <c r="L1039" s="33"/>
      <c r="M1039" s="33">
        <f t="shared" si="4"/>
        <v>0</v>
      </c>
      <c r="N1039" s="33"/>
    </row>
    <row r="1040" spans="1:29" ht="12.75" x14ac:dyDescent="0.2">
      <c r="A1040" s="32"/>
      <c r="B1040" s="32"/>
      <c r="C1040" s="32"/>
      <c r="D1040" s="32"/>
      <c r="E1040" s="32"/>
      <c r="F1040" s="32"/>
      <c r="G1040" s="32">
        <v>3</v>
      </c>
      <c r="H1040" s="33"/>
      <c r="I1040" s="34"/>
      <c r="J1040" s="35"/>
      <c r="K1040" s="33"/>
      <c r="L1040" s="33"/>
      <c r="M1040" s="33">
        <f t="shared" si="4"/>
        <v>0</v>
      </c>
      <c r="N1040" s="33"/>
    </row>
    <row r="1041" spans="1:29" ht="12.75" x14ac:dyDescent="0.2">
      <c r="A1041" s="32"/>
      <c r="B1041" s="32"/>
      <c r="C1041" s="32"/>
      <c r="D1041" s="32"/>
      <c r="E1041" s="32"/>
      <c r="F1041" s="32"/>
      <c r="G1041" s="32">
        <v>4</v>
      </c>
      <c r="H1041" s="33"/>
      <c r="I1041" s="34"/>
      <c r="J1041" s="35"/>
      <c r="K1041" s="33"/>
      <c r="L1041" s="33"/>
      <c r="M1041" s="33">
        <f t="shared" si="4"/>
        <v>0</v>
      </c>
      <c r="N1041" s="33"/>
    </row>
    <row r="1042" spans="1:29" ht="12.75" x14ac:dyDescent="0.2">
      <c r="A1042" s="32"/>
      <c r="B1042" s="32"/>
      <c r="C1042" s="32"/>
      <c r="D1042" s="32"/>
      <c r="E1042" s="32"/>
      <c r="F1042" s="32"/>
      <c r="G1042" s="32">
        <v>5</v>
      </c>
      <c r="H1042" s="33"/>
      <c r="I1042" s="34"/>
      <c r="J1042" s="35"/>
      <c r="K1042" s="33"/>
      <c r="L1042" s="33"/>
      <c r="M1042" s="33">
        <f t="shared" si="4"/>
        <v>0</v>
      </c>
      <c r="N1042" s="33"/>
    </row>
    <row r="1043" spans="1:29" ht="12.75" x14ac:dyDescent="0.2">
      <c r="A1043" s="32"/>
      <c r="B1043" s="32"/>
      <c r="C1043" s="32"/>
      <c r="D1043" s="32"/>
      <c r="E1043" s="32"/>
      <c r="F1043" s="32"/>
      <c r="G1043" s="32">
        <v>6</v>
      </c>
      <c r="H1043" s="33"/>
      <c r="I1043" s="34"/>
      <c r="J1043" s="35"/>
      <c r="K1043" s="33"/>
      <c r="L1043" s="33"/>
      <c r="M1043" s="33">
        <f t="shared" si="4"/>
        <v>0</v>
      </c>
      <c r="N1043" s="33"/>
    </row>
    <row r="1044" spans="1:29" ht="12.75" x14ac:dyDescent="0.2">
      <c r="I1044" s="2"/>
      <c r="J1044" s="25"/>
    </row>
    <row r="1045" spans="1:29" ht="12.75" x14ac:dyDescent="0.2">
      <c r="A1045" s="34"/>
      <c r="B1045" s="34"/>
      <c r="C1045" s="34"/>
      <c r="D1045" s="34"/>
      <c r="E1045" s="34"/>
      <c r="F1045" s="34"/>
      <c r="G1045" s="34" t="s">
        <v>335</v>
      </c>
      <c r="H1045" s="34"/>
      <c r="I1045" s="34"/>
      <c r="J1045" s="35"/>
      <c r="K1045" s="34"/>
      <c r="L1045" s="34"/>
      <c r="M1045" s="34"/>
      <c r="N1045" s="34"/>
      <c r="O1045" s="2"/>
      <c r="P1045" s="2"/>
      <c r="Q1045" s="2"/>
      <c r="R1045" s="2"/>
      <c r="S1045" s="2"/>
      <c r="T1045" s="2"/>
      <c r="U1045" s="2"/>
      <c r="V1045" s="2"/>
      <c r="W1045" s="2"/>
      <c r="X1045" s="2"/>
      <c r="Y1045" s="2"/>
      <c r="Z1045" s="2"/>
      <c r="AA1045" s="2"/>
      <c r="AB1045" s="2"/>
      <c r="AC1045" s="2"/>
    </row>
    <row r="1046" spans="1:29" ht="12.75" x14ac:dyDescent="0.2">
      <c r="A1046" s="34"/>
      <c r="B1046" s="34"/>
      <c r="C1046" s="34"/>
      <c r="D1046" s="34"/>
      <c r="E1046" s="34"/>
      <c r="F1046" s="34"/>
      <c r="G1046" s="34" t="s">
        <v>243</v>
      </c>
      <c r="H1046" s="34" t="s">
        <v>41</v>
      </c>
      <c r="I1046" s="34" t="s">
        <v>231</v>
      </c>
      <c r="J1046" s="35" t="s">
        <v>244</v>
      </c>
      <c r="K1046" s="34" t="s">
        <v>232</v>
      </c>
      <c r="L1046" s="34" t="s">
        <v>44</v>
      </c>
      <c r="M1046" s="34" t="s">
        <v>45</v>
      </c>
      <c r="N1046" s="34" t="s">
        <v>234</v>
      </c>
      <c r="O1046" s="2"/>
      <c r="P1046" s="2"/>
      <c r="Q1046" s="2"/>
      <c r="R1046" s="2"/>
      <c r="S1046" s="2"/>
      <c r="T1046" s="2"/>
      <c r="U1046" s="2"/>
      <c r="V1046" s="2"/>
      <c r="W1046" s="2"/>
      <c r="X1046" s="2"/>
      <c r="Y1046" s="2"/>
      <c r="Z1046" s="2"/>
      <c r="AA1046" s="2"/>
      <c r="AB1046" s="2"/>
      <c r="AC1046" s="2"/>
    </row>
    <row r="1047" spans="1:29" ht="12.75" x14ac:dyDescent="0.2">
      <c r="A1047" s="32"/>
      <c r="B1047" s="32"/>
      <c r="C1047" s="32"/>
      <c r="D1047" s="32"/>
      <c r="E1047" s="32"/>
      <c r="F1047" s="32"/>
      <c r="G1047" s="32">
        <v>1</v>
      </c>
      <c r="H1047" s="32"/>
      <c r="I1047" s="34"/>
      <c r="J1047" s="35"/>
      <c r="K1047" s="33"/>
      <c r="L1047" s="33"/>
      <c r="M1047" s="33">
        <f t="shared" ref="M1047:M1052" si="5">I1047</f>
        <v>0</v>
      </c>
      <c r="N1047" s="33"/>
    </row>
    <row r="1048" spans="1:29" ht="12.75" x14ac:dyDescent="0.2">
      <c r="A1048" s="32"/>
      <c r="B1048" s="32"/>
      <c r="C1048" s="32"/>
      <c r="D1048" s="32"/>
      <c r="E1048" s="32"/>
      <c r="F1048" s="32"/>
      <c r="G1048" s="32">
        <v>2</v>
      </c>
      <c r="H1048" s="33"/>
      <c r="I1048" s="34"/>
      <c r="J1048" s="35"/>
      <c r="K1048" s="33"/>
      <c r="L1048" s="33"/>
      <c r="M1048" s="33">
        <f t="shared" si="5"/>
        <v>0</v>
      </c>
      <c r="N1048" s="33"/>
    </row>
    <row r="1049" spans="1:29" ht="12.75" x14ac:dyDescent="0.2">
      <c r="A1049" s="32"/>
      <c r="B1049" s="32"/>
      <c r="C1049" s="32"/>
      <c r="D1049" s="32"/>
      <c r="E1049" s="32"/>
      <c r="F1049" s="32"/>
      <c r="G1049" s="32">
        <v>3</v>
      </c>
      <c r="H1049" s="33"/>
      <c r="I1049" s="34"/>
      <c r="J1049" s="35"/>
      <c r="K1049" s="33"/>
      <c r="L1049" s="33"/>
      <c r="M1049" s="33">
        <f t="shared" si="5"/>
        <v>0</v>
      </c>
      <c r="N1049" s="33"/>
    </row>
    <row r="1050" spans="1:29" ht="12.75" x14ac:dyDescent="0.2">
      <c r="A1050" s="32"/>
      <c r="B1050" s="32"/>
      <c r="C1050" s="32"/>
      <c r="D1050" s="32"/>
      <c r="E1050" s="32"/>
      <c r="F1050" s="32"/>
      <c r="G1050" s="32">
        <v>4</v>
      </c>
      <c r="H1050" s="33"/>
      <c r="I1050" s="34"/>
      <c r="J1050" s="35"/>
      <c r="K1050" s="33"/>
      <c r="L1050" s="33"/>
      <c r="M1050" s="33">
        <f t="shared" si="5"/>
        <v>0</v>
      </c>
      <c r="N1050" s="33"/>
    </row>
    <row r="1051" spans="1:29" ht="12.75" x14ac:dyDescent="0.2">
      <c r="A1051" s="32"/>
      <c r="B1051" s="32"/>
      <c r="C1051" s="32"/>
      <c r="D1051" s="32"/>
      <c r="E1051" s="32"/>
      <c r="F1051" s="32"/>
      <c r="G1051" s="32">
        <v>5</v>
      </c>
      <c r="H1051" s="33"/>
      <c r="I1051" s="34"/>
      <c r="J1051" s="35"/>
      <c r="K1051" s="33"/>
      <c r="L1051" s="33"/>
      <c r="M1051" s="33">
        <f t="shared" si="5"/>
        <v>0</v>
      </c>
      <c r="N1051" s="33"/>
    </row>
    <row r="1052" spans="1:29" ht="12.75" x14ac:dyDescent="0.2">
      <c r="A1052" s="32"/>
      <c r="B1052" s="32"/>
      <c r="C1052" s="32"/>
      <c r="D1052" s="32"/>
      <c r="E1052" s="32"/>
      <c r="F1052" s="32"/>
      <c r="G1052" s="32">
        <v>6</v>
      </c>
      <c r="H1052" s="33"/>
      <c r="I1052" s="34"/>
      <c r="J1052" s="35"/>
      <c r="K1052" s="33"/>
      <c r="L1052" s="33"/>
      <c r="M1052" s="33">
        <f t="shared" si="5"/>
        <v>0</v>
      </c>
      <c r="N1052" s="33"/>
    </row>
    <row r="1053" spans="1:29" ht="12.75" x14ac:dyDescent="0.2">
      <c r="I1053" s="2"/>
      <c r="J1053" s="25"/>
    </row>
    <row r="1054" spans="1:29" ht="12.75" x14ac:dyDescent="0.2">
      <c r="A1054" s="34"/>
      <c r="B1054" s="34"/>
      <c r="C1054" s="34"/>
      <c r="D1054" s="34"/>
      <c r="E1054" s="34"/>
      <c r="F1054" s="34"/>
      <c r="G1054" s="34" t="s">
        <v>336</v>
      </c>
      <c r="H1054" s="34"/>
      <c r="I1054" s="34"/>
      <c r="J1054" s="35"/>
      <c r="K1054" s="34"/>
      <c r="L1054" s="34"/>
      <c r="M1054" s="34"/>
      <c r="N1054" s="34"/>
      <c r="O1054" s="2"/>
      <c r="P1054" s="2"/>
      <c r="Q1054" s="2"/>
      <c r="R1054" s="2"/>
      <c r="S1054" s="2"/>
      <c r="T1054" s="2"/>
      <c r="U1054" s="2"/>
      <c r="V1054" s="2"/>
      <c r="W1054" s="2"/>
      <c r="X1054" s="2"/>
      <c r="Y1054" s="2"/>
      <c r="Z1054" s="2"/>
      <c r="AA1054" s="2"/>
      <c r="AB1054" s="2"/>
      <c r="AC1054" s="2"/>
    </row>
    <row r="1055" spans="1:29" ht="12.75" x14ac:dyDescent="0.2">
      <c r="A1055" s="34"/>
      <c r="B1055" s="34"/>
      <c r="C1055" s="34"/>
      <c r="D1055" s="34"/>
      <c r="E1055" s="34"/>
      <c r="F1055" s="34"/>
      <c r="G1055" s="34" t="s">
        <v>243</v>
      </c>
      <c r="H1055" s="34" t="s">
        <v>41</v>
      </c>
      <c r="I1055" s="34" t="s">
        <v>231</v>
      </c>
      <c r="J1055" s="35" t="s">
        <v>244</v>
      </c>
      <c r="K1055" s="34" t="s">
        <v>232</v>
      </c>
      <c r="L1055" s="34" t="s">
        <v>44</v>
      </c>
      <c r="M1055" s="34" t="s">
        <v>45</v>
      </c>
      <c r="N1055" s="34" t="s">
        <v>234</v>
      </c>
      <c r="O1055" s="2"/>
      <c r="P1055" s="2"/>
      <c r="Q1055" s="2"/>
      <c r="R1055" s="2"/>
      <c r="S1055" s="2"/>
      <c r="T1055" s="2"/>
      <c r="U1055" s="2"/>
      <c r="V1055" s="2"/>
      <c r="W1055" s="2"/>
      <c r="X1055" s="2"/>
      <c r="Y1055" s="2"/>
      <c r="Z1055" s="2"/>
      <c r="AA1055" s="2"/>
      <c r="AB1055" s="2"/>
      <c r="AC1055" s="2"/>
    </row>
    <row r="1056" spans="1:29" ht="12.75" x14ac:dyDescent="0.2">
      <c r="A1056" s="32"/>
      <c r="B1056" s="32"/>
      <c r="C1056" s="32"/>
      <c r="D1056" s="32"/>
      <c r="E1056" s="32"/>
      <c r="F1056" s="32"/>
      <c r="G1056" s="32">
        <v>1</v>
      </c>
      <c r="H1056" s="32"/>
      <c r="I1056" s="34"/>
      <c r="J1056" s="35"/>
      <c r="K1056" s="33"/>
      <c r="L1056" s="33"/>
      <c r="M1056" s="33">
        <f t="shared" ref="M1056:M1061" si="6">I1056</f>
        <v>0</v>
      </c>
      <c r="N1056" s="33"/>
    </row>
    <row r="1057" spans="1:14" ht="12.75" x14ac:dyDescent="0.2">
      <c r="A1057" s="32"/>
      <c r="B1057" s="32"/>
      <c r="C1057" s="32"/>
      <c r="D1057" s="32"/>
      <c r="E1057" s="32"/>
      <c r="F1057" s="32"/>
      <c r="G1057" s="32">
        <v>2</v>
      </c>
      <c r="H1057" s="33"/>
      <c r="I1057" s="34"/>
      <c r="J1057" s="35"/>
      <c r="K1057" s="33"/>
      <c r="L1057" s="33"/>
      <c r="M1057" s="33">
        <f t="shared" si="6"/>
        <v>0</v>
      </c>
      <c r="N1057" s="33"/>
    </row>
    <row r="1058" spans="1:14" ht="12.75" x14ac:dyDescent="0.2">
      <c r="A1058" s="32"/>
      <c r="B1058" s="32"/>
      <c r="C1058" s="32"/>
      <c r="D1058" s="32"/>
      <c r="E1058" s="32"/>
      <c r="F1058" s="32"/>
      <c r="G1058" s="32">
        <v>3</v>
      </c>
      <c r="H1058" s="33"/>
      <c r="I1058" s="34"/>
      <c r="J1058" s="35"/>
      <c r="K1058" s="33"/>
      <c r="L1058" s="33"/>
      <c r="M1058" s="33">
        <f t="shared" si="6"/>
        <v>0</v>
      </c>
      <c r="N1058" s="33"/>
    </row>
    <row r="1059" spans="1:14" ht="12.75" x14ac:dyDescent="0.2">
      <c r="A1059" s="32"/>
      <c r="B1059" s="32"/>
      <c r="C1059" s="32"/>
      <c r="D1059" s="32"/>
      <c r="E1059" s="32"/>
      <c r="F1059" s="32"/>
      <c r="G1059" s="32">
        <v>4</v>
      </c>
      <c r="H1059" s="33"/>
      <c r="I1059" s="34"/>
      <c r="J1059" s="35"/>
      <c r="K1059" s="33"/>
      <c r="L1059" s="33"/>
      <c r="M1059" s="33">
        <f t="shared" si="6"/>
        <v>0</v>
      </c>
      <c r="N1059" s="33"/>
    </row>
    <row r="1060" spans="1:14" ht="12.75" x14ac:dyDescent="0.2">
      <c r="A1060" s="32"/>
      <c r="B1060" s="32"/>
      <c r="C1060" s="32"/>
      <c r="D1060" s="32"/>
      <c r="E1060" s="32"/>
      <c r="F1060" s="32"/>
      <c r="G1060" s="32">
        <v>5</v>
      </c>
      <c r="H1060" s="33"/>
      <c r="I1060" s="34"/>
      <c r="J1060" s="35"/>
      <c r="K1060" s="33"/>
      <c r="L1060" s="33"/>
      <c r="M1060" s="33">
        <f t="shared" si="6"/>
        <v>0</v>
      </c>
      <c r="N1060" s="33"/>
    </row>
    <row r="1061" spans="1:14" ht="12.75" x14ac:dyDescent="0.2">
      <c r="A1061" s="32"/>
      <c r="B1061" s="32"/>
      <c r="C1061" s="32"/>
      <c r="D1061" s="32"/>
      <c r="E1061" s="32"/>
      <c r="F1061" s="32"/>
      <c r="G1061" s="32">
        <v>6</v>
      </c>
      <c r="H1061" s="33"/>
      <c r="I1061" s="34"/>
      <c r="J1061" s="35"/>
      <c r="K1061" s="33"/>
      <c r="L1061" s="33"/>
      <c r="M1061" s="33">
        <f t="shared" si="6"/>
        <v>0</v>
      </c>
      <c r="N1061" s="33"/>
    </row>
    <row r="1062" spans="1:14" ht="12.75" x14ac:dyDescent="0.2">
      <c r="I1062" s="2"/>
      <c r="J1062" s="25"/>
    </row>
    <row r="1063" spans="1:14" ht="12.75" x14ac:dyDescent="0.2">
      <c r="I1063" s="2"/>
      <c r="J1063" s="25"/>
    </row>
    <row r="1064" spans="1:14" ht="12.75" x14ac:dyDescent="0.2">
      <c r="I1064" s="2"/>
      <c r="J1064" s="25"/>
    </row>
    <row r="1065" spans="1:14" ht="12.75" x14ac:dyDescent="0.2">
      <c r="I1065" s="2"/>
      <c r="J1065" s="25"/>
    </row>
    <row r="1066" spans="1:14" ht="12.75" x14ac:dyDescent="0.2">
      <c r="I1066" s="2"/>
      <c r="J1066" s="25"/>
    </row>
    <row r="1067" spans="1:14" ht="12.75" x14ac:dyDescent="0.2">
      <c r="I1067" s="2"/>
      <c r="J1067" s="25"/>
    </row>
    <row r="1068" spans="1:14" ht="12.75" x14ac:dyDescent="0.2">
      <c r="I1068" s="2"/>
      <c r="J1068" s="25"/>
    </row>
    <row r="1069" spans="1:14" ht="12.75" x14ac:dyDescent="0.2">
      <c r="I1069" s="2"/>
      <c r="J1069" s="25"/>
    </row>
    <row r="1070" spans="1:14" ht="12.75" x14ac:dyDescent="0.2">
      <c r="I1070" s="2"/>
      <c r="J1070" s="25"/>
    </row>
    <row r="1071" spans="1:14" ht="12.75" x14ac:dyDescent="0.2">
      <c r="I1071" s="2"/>
      <c r="J1071" s="25"/>
    </row>
    <row r="1072" spans="1:14" ht="12.75" x14ac:dyDescent="0.2">
      <c r="I1072" s="2"/>
      <c r="J1072" s="25"/>
    </row>
    <row r="1073" spans="9:10" ht="12.75" x14ac:dyDescent="0.2">
      <c r="I1073" s="2"/>
      <c r="J1073" s="25"/>
    </row>
    <row r="1074" spans="9:10" ht="12.75" x14ac:dyDescent="0.2">
      <c r="I1074" s="2"/>
      <c r="J1074" s="25"/>
    </row>
    <row r="1075" spans="9:10" ht="12.75" x14ac:dyDescent="0.2">
      <c r="I1075" s="2"/>
      <c r="J1075" s="25"/>
    </row>
    <row r="1076" spans="9:10" ht="12.75" x14ac:dyDescent="0.2">
      <c r="I1076" s="2"/>
      <c r="J1076" s="25"/>
    </row>
    <row r="1077" spans="9:10" ht="12.75" x14ac:dyDescent="0.2">
      <c r="I1077" s="2"/>
      <c r="J1077" s="25"/>
    </row>
    <row r="1078" spans="9:10" ht="12.75" x14ac:dyDescent="0.2">
      <c r="I1078" s="2"/>
      <c r="J1078" s="25"/>
    </row>
    <row r="1079" spans="9:10" ht="12.75" x14ac:dyDescent="0.2">
      <c r="I1079" s="2"/>
      <c r="J1079" s="25"/>
    </row>
    <row r="1080" spans="9:10" ht="12.75" x14ac:dyDescent="0.2">
      <c r="I1080" s="2"/>
      <c r="J1080" s="25"/>
    </row>
    <row r="1081" spans="9:10" ht="12.75" x14ac:dyDescent="0.2">
      <c r="I1081" s="2"/>
      <c r="J1081" s="25"/>
    </row>
    <row r="1082" spans="9:10" ht="12.75" x14ac:dyDescent="0.2">
      <c r="I1082" s="2"/>
      <c r="J1082" s="25"/>
    </row>
    <row r="1083" spans="9:10" ht="12.75" x14ac:dyDescent="0.2">
      <c r="I1083" s="2"/>
      <c r="J1083" s="25"/>
    </row>
    <row r="1084" spans="9:10" ht="12.75" x14ac:dyDescent="0.2">
      <c r="I1084" s="2"/>
      <c r="J1084" s="25"/>
    </row>
    <row r="1085" spans="9:10" ht="12.75" x14ac:dyDescent="0.2">
      <c r="I1085" s="2"/>
      <c r="J1085" s="25"/>
    </row>
    <row r="1086" spans="9:10" ht="12.75" x14ac:dyDescent="0.2">
      <c r="I1086" s="2"/>
      <c r="J1086" s="25"/>
    </row>
    <row r="1087" spans="9:10" ht="12.75" x14ac:dyDescent="0.2">
      <c r="I1087" s="2"/>
      <c r="J1087" s="25"/>
    </row>
    <row r="1088" spans="9:10" ht="12.75" x14ac:dyDescent="0.2">
      <c r="I1088" s="2"/>
      <c r="J1088" s="25"/>
    </row>
    <row r="1089" spans="9:10" ht="12.75" x14ac:dyDescent="0.2">
      <c r="I1089" s="2"/>
      <c r="J1089" s="25"/>
    </row>
    <row r="1090" spans="9:10" ht="12.75" x14ac:dyDescent="0.2">
      <c r="I1090" s="2"/>
      <c r="J1090" s="25"/>
    </row>
    <row r="1091" spans="9:10" ht="12.75" x14ac:dyDescent="0.2">
      <c r="I1091" s="2"/>
      <c r="J1091" s="25"/>
    </row>
    <row r="1092" spans="9:10" ht="12.75" x14ac:dyDescent="0.2">
      <c r="I1092" s="2"/>
      <c r="J1092" s="25"/>
    </row>
    <row r="1093" spans="9:10" ht="12.75" x14ac:dyDescent="0.2">
      <c r="I1093" s="2"/>
      <c r="J1093" s="25"/>
    </row>
    <row r="1094" spans="9:10" ht="12.75" x14ac:dyDescent="0.2">
      <c r="I1094" s="2"/>
      <c r="J1094" s="25"/>
    </row>
    <row r="1095" spans="9:10" ht="12.75" x14ac:dyDescent="0.2">
      <c r="I1095" s="2"/>
      <c r="J1095" s="25"/>
    </row>
    <row r="1096" spans="9:10" ht="12.75" x14ac:dyDescent="0.2">
      <c r="I1096" s="2"/>
      <c r="J1096" s="25"/>
    </row>
    <row r="1097" spans="9:10" ht="12.75" x14ac:dyDescent="0.2">
      <c r="I1097" s="2"/>
      <c r="J1097" s="25"/>
    </row>
    <row r="1098" spans="9:10" ht="12.75" x14ac:dyDescent="0.2">
      <c r="I1098" s="2"/>
      <c r="J1098" s="25"/>
    </row>
    <row r="1099" spans="9:10" ht="12.75" x14ac:dyDescent="0.2">
      <c r="I1099" s="2"/>
      <c r="J1099" s="25"/>
    </row>
    <row r="1100" spans="9:10" ht="12.75" x14ac:dyDescent="0.2">
      <c r="I1100" s="2"/>
      <c r="J1100" s="25"/>
    </row>
    <row r="1101" spans="9:10" ht="12.75" x14ac:dyDescent="0.2">
      <c r="I1101" s="2"/>
      <c r="J1101" s="25"/>
    </row>
    <row r="1102" spans="9:10" ht="12.75" x14ac:dyDescent="0.2">
      <c r="I1102" s="2"/>
      <c r="J1102" s="25"/>
    </row>
    <row r="1103" spans="9:10" ht="12.75" x14ac:dyDescent="0.2">
      <c r="I1103" s="2"/>
      <c r="J1103" s="25"/>
    </row>
    <row r="1104" spans="9:10" ht="12.75" x14ac:dyDescent="0.2">
      <c r="I1104" s="2"/>
      <c r="J1104" s="25"/>
    </row>
    <row r="1105" spans="9:10" ht="12.75" x14ac:dyDescent="0.2">
      <c r="I1105" s="2"/>
      <c r="J1105" s="25"/>
    </row>
    <row r="1106" spans="9:10" ht="12.75" x14ac:dyDescent="0.2">
      <c r="I1106" s="2"/>
      <c r="J1106" s="25"/>
    </row>
    <row r="1107" spans="9:10" ht="12.75" x14ac:dyDescent="0.2">
      <c r="I1107" s="2"/>
      <c r="J1107" s="25"/>
    </row>
    <row r="1108" spans="9:10" ht="12.75" x14ac:dyDescent="0.2">
      <c r="I1108" s="2"/>
      <c r="J1108" s="25"/>
    </row>
    <row r="1109" spans="9:10" ht="12.75" x14ac:dyDescent="0.2">
      <c r="I1109" s="2"/>
      <c r="J1109" s="25"/>
    </row>
    <row r="1110" spans="9:10" ht="12.75" x14ac:dyDescent="0.2">
      <c r="I1110" s="2"/>
      <c r="J1110" s="25"/>
    </row>
    <row r="1111" spans="9:10" ht="12.75" x14ac:dyDescent="0.2">
      <c r="I1111" s="2"/>
      <c r="J1111" s="25"/>
    </row>
    <row r="1112" spans="9:10" ht="12.75" x14ac:dyDescent="0.2">
      <c r="I1112" s="2"/>
      <c r="J1112" s="25"/>
    </row>
    <row r="1113" spans="9:10" ht="12.75" x14ac:dyDescent="0.2">
      <c r="I1113" s="2"/>
      <c r="J1113" s="25"/>
    </row>
    <row r="1114" spans="9:10" ht="12.75" x14ac:dyDescent="0.2">
      <c r="I1114" s="2"/>
      <c r="J1114" s="25"/>
    </row>
    <row r="1115" spans="9:10" ht="12.75" x14ac:dyDescent="0.2">
      <c r="I1115" s="2"/>
      <c r="J1115" s="25"/>
    </row>
    <row r="1116" spans="9:10" ht="12.75" x14ac:dyDescent="0.2">
      <c r="I1116" s="2"/>
      <c r="J1116" s="25"/>
    </row>
    <row r="1117" spans="9:10" ht="12.75" x14ac:dyDescent="0.2">
      <c r="I1117" s="2"/>
      <c r="J1117" s="25"/>
    </row>
    <row r="1118" spans="9:10" ht="12.75" x14ac:dyDescent="0.2">
      <c r="I1118" s="2"/>
      <c r="J1118" s="25"/>
    </row>
    <row r="1119" spans="9:10" ht="12.75" x14ac:dyDescent="0.2">
      <c r="I1119" s="2"/>
      <c r="J1119" s="25"/>
    </row>
    <row r="1120" spans="9:10" ht="12.75" x14ac:dyDescent="0.2">
      <c r="I1120" s="2"/>
      <c r="J1120" s="25"/>
    </row>
    <row r="1121" spans="9:10" ht="12.75" x14ac:dyDescent="0.2">
      <c r="I1121" s="2"/>
      <c r="J1121" s="25"/>
    </row>
    <row r="1122" spans="9:10" ht="12.75" x14ac:dyDescent="0.2">
      <c r="I1122" s="2"/>
      <c r="J1122" s="25"/>
    </row>
    <row r="1123" spans="9:10" ht="12.75" x14ac:dyDescent="0.2">
      <c r="I1123" s="2"/>
      <c r="J1123" s="25"/>
    </row>
    <row r="1124" spans="9:10" ht="12.75" x14ac:dyDescent="0.2">
      <c r="I1124" s="2"/>
      <c r="J1124" s="25"/>
    </row>
    <row r="1125" spans="9:10" ht="12.75" x14ac:dyDescent="0.2">
      <c r="I1125" s="2"/>
      <c r="J1125" s="25"/>
    </row>
    <row r="1126" spans="9:10" ht="12.75" x14ac:dyDescent="0.2">
      <c r="I1126" s="2"/>
      <c r="J1126" s="25"/>
    </row>
    <row r="1127" spans="9:10" ht="12.75" x14ac:dyDescent="0.2">
      <c r="I1127" s="2"/>
      <c r="J1127" s="25"/>
    </row>
    <row r="1128" spans="9:10" ht="12.75" x14ac:dyDescent="0.2">
      <c r="I1128" s="2"/>
      <c r="J1128" s="25"/>
    </row>
    <row r="1129" spans="9:10" ht="12.75" x14ac:dyDescent="0.2">
      <c r="I1129" s="2"/>
      <c r="J1129" s="25"/>
    </row>
    <row r="1130" spans="9:10" ht="12.75" x14ac:dyDescent="0.2">
      <c r="I1130" s="2"/>
      <c r="J1130" s="25"/>
    </row>
    <row r="1131" spans="9:10" ht="12.75" x14ac:dyDescent="0.2">
      <c r="I1131" s="2"/>
      <c r="J1131" s="25"/>
    </row>
    <row r="1132" spans="9:10" ht="12.75" x14ac:dyDescent="0.2">
      <c r="I1132" s="2"/>
      <c r="J1132" s="25"/>
    </row>
    <row r="1133" spans="9:10" ht="12.75" x14ac:dyDescent="0.2">
      <c r="I1133" s="2"/>
      <c r="J1133" s="25"/>
    </row>
    <row r="1134" spans="9:10" ht="12.75" x14ac:dyDescent="0.2">
      <c r="I1134" s="2"/>
      <c r="J1134" s="25"/>
    </row>
    <row r="1135" spans="9:10" ht="12.75" x14ac:dyDescent="0.2">
      <c r="I1135" s="2"/>
      <c r="J1135" s="25"/>
    </row>
    <row r="1136" spans="9:10" ht="12.75" x14ac:dyDescent="0.2">
      <c r="I1136" s="2"/>
      <c r="J1136" s="25"/>
    </row>
    <row r="1137" spans="9:10" ht="12.75" x14ac:dyDescent="0.2">
      <c r="I1137" s="2"/>
      <c r="J1137" s="25"/>
    </row>
    <row r="1138" spans="9:10" ht="12.75" x14ac:dyDescent="0.2">
      <c r="I1138" s="2"/>
      <c r="J1138" s="25"/>
    </row>
    <row r="1139" spans="9:10" ht="12.75" x14ac:dyDescent="0.2">
      <c r="I1139" s="2"/>
      <c r="J1139" s="25"/>
    </row>
    <row r="1140" spans="9:10" ht="12.75" x14ac:dyDescent="0.2">
      <c r="I1140" s="2"/>
      <c r="J1140" s="25"/>
    </row>
    <row r="1141" spans="9:10" ht="12.75" x14ac:dyDescent="0.2">
      <c r="I1141" s="2"/>
      <c r="J1141" s="25"/>
    </row>
    <row r="1142" spans="9:10" ht="12.75" x14ac:dyDescent="0.2">
      <c r="I1142" s="2"/>
      <c r="J1142" s="25"/>
    </row>
    <row r="1143" spans="9:10" ht="12.75" x14ac:dyDescent="0.2">
      <c r="I1143" s="2"/>
      <c r="J1143" s="25"/>
    </row>
    <row r="1144" spans="9:10" ht="12.75" x14ac:dyDescent="0.2">
      <c r="I1144" s="2"/>
      <c r="J1144" s="25"/>
    </row>
    <row r="1145" spans="9:10" ht="12.75" x14ac:dyDescent="0.2">
      <c r="I1145" s="2"/>
      <c r="J1145" s="25"/>
    </row>
    <row r="1146" spans="9:10" ht="12.75" x14ac:dyDescent="0.2">
      <c r="I1146" s="2"/>
      <c r="J1146" s="25"/>
    </row>
    <row r="1147" spans="9:10" ht="12.75" x14ac:dyDescent="0.2">
      <c r="I1147" s="2"/>
      <c r="J1147" s="25"/>
    </row>
    <row r="1148" spans="9:10" ht="12.75" x14ac:dyDescent="0.2">
      <c r="I1148" s="2"/>
      <c r="J1148" s="25"/>
    </row>
    <row r="1149" spans="9:10" ht="12.75" x14ac:dyDescent="0.2">
      <c r="I1149" s="2"/>
      <c r="J1149" s="25"/>
    </row>
    <row r="1150" spans="9:10" ht="12.75" x14ac:dyDescent="0.2">
      <c r="I1150" s="2"/>
      <c r="J1150" s="25"/>
    </row>
    <row r="1151" spans="9:10" ht="12.75" x14ac:dyDescent="0.2">
      <c r="I1151" s="2"/>
      <c r="J1151" s="25"/>
    </row>
    <row r="1152" spans="9:10" ht="12.75" x14ac:dyDescent="0.2">
      <c r="I1152" s="2"/>
      <c r="J1152" s="25"/>
    </row>
    <row r="1153" spans="9:10" ht="12.75" x14ac:dyDescent="0.2">
      <c r="I1153" s="2"/>
      <c r="J1153" s="25"/>
    </row>
    <row r="1154" spans="9:10" ht="12.75" x14ac:dyDescent="0.2">
      <c r="I1154" s="2"/>
      <c r="J1154" s="25"/>
    </row>
    <row r="1155" spans="9:10" ht="12.75" x14ac:dyDescent="0.2">
      <c r="I1155" s="2"/>
      <c r="J1155" s="25"/>
    </row>
    <row r="1156" spans="9:10" ht="12.75" x14ac:dyDescent="0.2">
      <c r="I1156" s="2"/>
      <c r="J1156" s="25"/>
    </row>
    <row r="1157" spans="9:10" ht="12.75" x14ac:dyDescent="0.2">
      <c r="I1157" s="2"/>
      <c r="J1157" s="25"/>
    </row>
    <row r="1158" spans="9:10" ht="12.75" x14ac:dyDescent="0.2">
      <c r="I1158" s="2"/>
      <c r="J1158" s="25"/>
    </row>
    <row r="1159" spans="9:10" ht="12.75" x14ac:dyDescent="0.2">
      <c r="I1159" s="2"/>
      <c r="J1159" s="25"/>
    </row>
    <row r="1160" spans="9:10" ht="12.75" x14ac:dyDescent="0.2">
      <c r="I1160" s="2"/>
      <c r="J1160" s="25"/>
    </row>
    <row r="1161" spans="9:10" ht="12.75" x14ac:dyDescent="0.2">
      <c r="I1161" s="2"/>
      <c r="J1161" s="25"/>
    </row>
    <row r="1162" spans="9:10" ht="12.75" x14ac:dyDescent="0.2">
      <c r="I1162" s="2"/>
      <c r="J1162" s="25"/>
    </row>
    <row r="1163" spans="9:10" ht="12.75" x14ac:dyDescent="0.2">
      <c r="I1163" s="2"/>
      <c r="J1163" s="25"/>
    </row>
    <row r="1164" spans="9:10" ht="12.75" x14ac:dyDescent="0.2">
      <c r="I1164" s="2"/>
      <c r="J1164" s="25"/>
    </row>
    <row r="1165" spans="9:10" ht="12.75" x14ac:dyDescent="0.2">
      <c r="I1165" s="2"/>
      <c r="J1165" s="25"/>
    </row>
    <row r="1166" spans="9:10" ht="12.75" x14ac:dyDescent="0.2">
      <c r="I1166" s="2"/>
      <c r="J1166" s="25"/>
    </row>
    <row r="1167" spans="9:10" ht="12.75" x14ac:dyDescent="0.2">
      <c r="I1167" s="2"/>
      <c r="J1167" s="25"/>
    </row>
    <row r="1168" spans="9:10" ht="12.75" x14ac:dyDescent="0.2">
      <c r="I1168" s="2"/>
      <c r="J1168" s="25"/>
    </row>
    <row r="1169" spans="9:10" ht="12.75" x14ac:dyDescent="0.2">
      <c r="I1169" s="2"/>
      <c r="J1169" s="25"/>
    </row>
    <row r="1170" spans="9:10" ht="12.75" x14ac:dyDescent="0.2">
      <c r="I1170" s="2"/>
      <c r="J1170" s="25"/>
    </row>
    <row r="1171" spans="9:10" ht="12.75" x14ac:dyDescent="0.2">
      <c r="I1171" s="2"/>
      <c r="J1171" s="25"/>
    </row>
    <row r="1172" spans="9:10" ht="12.75" x14ac:dyDescent="0.2">
      <c r="I1172" s="2"/>
      <c r="J1172" s="25"/>
    </row>
    <row r="1173" spans="9:10" ht="12.75" x14ac:dyDescent="0.2">
      <c r="I1173" s="2"/>
      <c r="J1173" s="25"/>
    </row>
    <row r="1174" spans="9:10" ht="12.75" x14ac:dyDescent="0.2">
      <c r="I1174" s="2"/>
      <c r="J1174" s="25"/>
    </row>
    <row r="1175" spans="9:10" ht="12.75" x14ac:dyDescent="0.2">
      <c r="I1175" s="2"/>
      <c r="J1175" s="25"/>
    </row>
    <row r="1176" spans="9:10" ht="12.75" x14ac:dyDescent="0.2">
      <c r="I1176" s="2"/>
      <c r="J1176" s="25"/>
    </row>
    <row r="1177" spans="9:10" ht="12.75" x14ac:dyDescent="0.2">
      <c r="I1177" s="2"/>
      <c r="J1177" s="25"/>
    </row>
    <row r="1178" spans="9:10" ht="12.75" x14ac:dyDescent="0.2">
      <c r="I1178" s="2"/>
      <c r="J1178" s="25"/>
    </row>
    <row r="1179" spans="9:10" ht="12.75" x14ac:dyDescent="0.2">
      <c r="I1179" s="2"/>
      <c r="J1179" s="25"/>
    </row>
    <row r="1180" spans="9:10" ht="12.75" x14ac:dyDescent="0.2">
      <c r="I1180" s="2"/>
      <c r="J1180" s="25"/>
    </row>
    <row r="1181" spans="9:10" ht="12.75" x14ac:dyDescent="0.2">
      <c r="I1181" s="2"/>
      <c r="J1181" s="25"/>
    </row>
    <row r="1182" spans="9:10" ht="12.75" x14ac:dyDescent="0.2">
      <c r="I1182" s="2"/>
      <c r="J1182" s="25"/>
    </row>
    <row r="1183" spans="9:10" ht="12.75" x14ac:dyDescent="0.2">
      <c r="I1183" s="2"/>
      <c r="J1183" s="25"/>
    </row>
    <row r="1184" spans="9:10" ht="12.75" x14ac:dyDescent="0.2">
      <c r="I1184" s="2"/>
      <c r="J1184" s="25"/>
    </row>
    <row r="1185" spans="9:10" ht="12.75" x14ac:dyDescent="0.2">
      <c r="I1185" s="2"/>
      <c r="J1185" s="25"/>
    </row>
    <row r="1186" spans="9:10" ht="12.75" x14ac:dyDescent="0.2">
      <c r="I1186" s="2"/>
      <c r="J1186" s="25"/>
    </row>
    <row r="1187" spans="9:10" ht="12.75" x14ac:dyDescent="0.2">
      <c r="I1187" s="2"/>
      <c r="J1187" s="25"/>
    </row>
    <row r="1188" spans="9:10" ht="12.75" x14ac:dyDescent="0.2">
      <c r="I1188" s="2"/>
      <c r="J1188" s="25"/>
    </row>
    <row r="1189" spans="9:10" ht="12.75" x14ac:dyDescent="0.2">
      <c r="I1189" s="2"/>
      <c r="J1189" s="25"/>
    </row>
    <row r="1190" spans="9:10" ht="12.75" x14ac:dyDescent="0.2">
      <c r="I1190" s="2"/>
      <c r="J1190" s="25"/>
    </row>
    <row r="1191" spans="9:10" ht="12.75" x14ac:dyDescent="0.2">
      <c r="I1191" s="2"/>
      <c r="J1191" s="25"/>
    </row>
    <row r="1192" spans="9:10" ht="12.75" x14ac:dyDescent="0.2">
      <c r="I1192" s="2"/>
      <c r="J1192" s="25"/>
    </row>
    <row r="1193" spans="9:10" ht="12.75" x14ac:dyDescent="0.2">
      <c r="I1193" s="2"/>
      <c r="J1193" s="25"/>
    </row>
    <row r="1194" spans="9:10" ht="12.75" x14ac:dyDescent="0.2">
      <c r="I1194" s="2"/>
      <c r="J1194" s="25"/>
    </row>
    <row r="1195" spans="9:10" ht="12.75" x14ac:dyDescent="0.2">
      <c r="I1195" s="2"/>
      <c r="J1195" s="25"/>
    </row>
    <row r="1196" spans="9:10" ht="12.75" x14ac:dyDescent="0.2">
      <c r="I1196" s="2"/>
      <c r="J1196" s="25"/>
    </row>
    <row r="1197" spans="9:10" ht="12.75" x14ac:dyDescent="0.2">
      <c r="I1197" s="2"/>
      <c r="J1197" s="25"/>
    </row>
    <row r="1198" spans="9:10" ht="12.75" x14ac:dyDescent="0.2">
      <c r="I1198" s="2"/>
      <c r="J1198" s="25"/>
    </row>
    <row r="1199" spans="9:10" ht="12.75" x14ac:dyDescent="0.2">
      <c r="I1199" s="2"/>
      <c r="J1199" s="25"/>
    </row>
    <row r="1200" spans="9:10" ht="12.75" x14ac:dyDescent="0.2">
      <c r="I1200" s="2"/>
      <c r="J1200" s="25"/>
    </row>
    <row r="1201" spans="9:10" ht="12.75" x14ac:dyDescent="0.2">
      <c r="I1201" s="2"/>
      <c r="J1201" s="25"/>
    </row>
    <row r="1202" spans="9:10" ht="12.75" x14ac:dyDescent="0.2">
      <c r="I1202" s="2"/>
      <c r="J1202" s="25"/>
    </row>
    <row r="1203" spans="9:10" ht="12.75" x14ac:dyDescent="0.2">
      <c r="I1203" s="2"/>
      <c r="J1203" s="25"/>
    </row>
    <row r="1204" spans="9:10" ht="12.75" x14ac:dyDescent="0.2">
      <c r="I1204" s="2"/>
      <c r="J1204" s="25"/>
    </row>
    <row r="1205" spans="9:10" ht="12.75" x14ac:dyDescent="0.2">
      <c r="I1205" s="2"/>
      <c r="J1205" s="25"/>
    </row>
    <row r="1206" spans="9:10" ht="12.75" x14ac:dyDescent="0.2">
      <c r="I1206" s="2"/>
      <c r="J1206" s="25"/>
    </row>
    <row r="1207" spans="9:10" ht="12.75" x14ac:dyDescent="0.2">
      <c r="I1207" s="2"/>
      <c r="J1207" s="25"/>
    </row>
    <row r="1208" spans="9:10" ht="12.75" x14ac:dyDescent="0.2">
      <c r="I1208" s="2"/>
      <c r="J1208" s="25"/>
    </row>
    <row r="1209" spans="9:10" ht="12.75" x14ac:dyDescent="0.2">
      <c r="I1209" s="2"/>
      <c r="J1209" s="25"/>
    </row>
    <row r="1210" spans="9:10" ht="12.75" x14ac:dyDescent="0.2">
      <c r="I1210" s="2"/>
      <c r="J1210" s="25"/>
    </row>
    <row r="1211" spans="9:10" ht="12.75" x14ac:dyDescent="0.2">
      <c r="I1211" s="2"/>
      <c r="J1211" s="25"/>
    </row>
    <row r="1212" spans="9:10" ht="12.75" x14ac:dyDescent="0.2">
      <c r="I1212" s="2"/>
      <c r="J1212" s="25"/>
    </row>
    <row r="1213" spans="9:10" ht="12.75" x14ac:dyDescent="0.2">
      <c r="I1213" s="2"/>
      <c r="J1213" s="25"/>
    </row>
    <row r="1214" spans="9:10" ht="12.75" x14ac:dyDescent="0.2">
      <c r="I1214" s="2"/>
      <c r="J1214" s="25"/>
    </row>
    <row r="1215" spans="9:10" ht="12.75" x14ac:dyDescent="0.2">
      <c r="I1215" s="2"/>
      <c r="J1215" s="25"/>
    </row>
    <row r="1216" spans="9:10" ht="12.75" x14ac:dyDescent="0.2">
      <c r="I1216" s="2"/>
      <c r="J1216" s="25"/>
    </row>
    <row r="1217" spans="9:10" ht="12.75" x14ac:dyDescent="0.2">
      <c r="I1217" s="2"/>
      <c r="J1217" s="25"/>
    </row>
    <row r="1218" spans="9:10" ht="12.75" x14ac:dyDescent="0.2">
      <c r="I1218" s="2"/>
      <c r="J1218" s="25"/>
    </row>
    <row r="1219" spans="9:10" ht="12.75" x14ac:dyDescent="0.2">
      <c r="I1219" s="2"/>
      <c r="J1219" s="25"/>
    </row>
    <row r="1220" spans="9:10" ht="12.75" x14ac:dyDescent="0.2">
      <c r="I1220" s="2"/>
      <c r="J1220" s="25"/>
    </row>
    <row r="1221" spans="9:10" ht="12.75" x14ac:dyDescent="0.2">
      <c r="I1221" s="2"/>
      <c r="J1221" s="25"/>
    </row>
    <row r="1222" spans="9:10" ht="12.75" x14ac:dyDescent="0.2">
      <c r="I1222" s="2"/>
      <c r="J1222" s="25"/>
    </row>
    <row r="1223" spans="9:10" ht="12.75" x14ac:dyDescent="0.2">
      <c r="I1223" s="2"/>
      <c r="J1223" s="25"/>
    </row>
    <row r="1224" spans="9:10" ht="12.75" x14ac:dyDescent="0.2">
      <c r="I1224" s="2"/>
      <c r="J1224" s="25"/>
    </row>
    <row r="1225" spans="9:10" ht="12.75" x14ac:dyDescent="0.2">
      <c r="I1225" s="2"/>
      <c r="J1225" s="25"/>
    </row>
    <row r="1226" spans="9:10" ht="12.75" x14ac:dyDescent="0.2">
      <c r="I1226" s="2"/>
      <c r="J1226" s="25"/>
    </row>
    <row r="1227" spans="9:10" ht="12.75" x14ac:dyDescent="0.2">
      <c r="I1227" s="2"/>
      <c r="J1227" s="25"/>
    </row>
    <row r="1228" spans="9:10" ht="12.75" x14ac:dyDescent="0.2">
      <c r="I1228" s="2"/>
      <c r="J1228" s="25"/>
    </row>
    <row r="1229" spans="9:10" ht="12.75" x14ac:dyDescent="0.2">
      <c r="I1229" s="2"/>
      <c r="J1229" s="25"/>
    </row>
    <row r="1230" spans="9:10" ht="12.75" x14ac:dyDescent="0.2">
      <c r="I1230" s="2"/>
      <c r="J1230" s="25"/>
    </row>
    <row r="1231" spans="9:10" ht="12.75" x14ac:dyDescent="0.2">
      <c r="I1231" s="2"/>
      <c r="J1231" s="25"/>
    </row>
    <row r="1232" spans="9:10" ht="12.75" x14ac:dyDescent="0.2">
      <c r="I1232" s="2"/>
      <c r="J1232" s="25"/>
    </row>
    <row r="1233" spans="9:10" ht="12.75" x14ac:dyDescent="0.2">
      <c r="I1233" s="2"/>
      <c r="J1233" s="25"/>
    </row>
    <row r="1234" spans="9:10" ht="12.75" x14ac:dyDescent="0.2">
      <c r="I1234" s="2"/>
      <c r="J1234" s="25"/>
    </row>
    <row r="1235" spans="9:10" ht="12.75" x14ac:dyDescent="0.2">
      <c r="I1235" s="2"/>
      <c r="J1235" s="25"/>
    </row>
    <row r="1236" spans="9:10" ht="12.75" x14ac:dyDescent="0.2">
      <c r="I1236" s="2"/>
      <c r="J1236" s="25"/>
    </row>
    <row r="1237" spans="9:10" ht="12.75" x14ac:dyDescent="0.2">
      <c r="I1237" s="2"/>
      <c r="J1237" s="25"/>
    </row>
    <row r="1238" spans="9:10" ht="12.75" x14ac:dyDescent="0.2">
      <c r="I1238" s="2"/>
      <c r="J1238" s="25"/>
    </row>
    <row r="1239" spans="9:10" ht="12.75" x14ac:dyDescent="0.2">
      <c r="I1239" s="2"/>
      <c r="J1239" s="25"/>
    </row>
    <row r="1240" spans="9:10" ht="12.75" x14ac:dyDescent="0.2">
      <c r="I1240" s="2"/>
      <c r="J1240" s="25"/>
    </row>
    <row r="1241" spans="9:10" ht="12.75" x14ac:dyDescent="0.2">
      <c r="I1241" s="2"/>
      <c r="J1241" s="25"/>
    </row>
    <row r="1242" spans="9:10" ht="12.75" x14ac:dyDescent="0.2">
      <c r="I1242" s="2"/>
      <c r="J1242" s="25"/>
    </row>
    <row r="1243" spans="9:10" ht="12.75" x14ac:dyDescent="0.2">
      <c r="I1243" s="2"/>
      <c r="J1243" s="25"/>
    </row>
    <row r="1244" spans="9:10" ht="12.75" x14ac:dyDescent="0.2">
      <c r="I1244" s="2"/>
      <c r="J1244" s="25"/>
    </row>
    <row r="1245" spans="9:10" ht="12.75" x14ac:dyDescent="0.2">
      <c r="I1245" s="2"/>
      <c r="J1245" s="25"/>
    </row>
    <row r="1246" spans="9:10" ht="12.75" x14ac:dyDescent="0.2">
      <c r="I1246" s="2"/>
      <c r="J1246" s="25"/>
    </row>
    <row r="1247" spans="9:10" ht="12.75" x14ac:dyDescent="0.2">
      <c r="I1247" s="2"/>
      <c r="J1247" s="25"/>
    </row>
    <row r="1248" spans="9:10" ht="12.75" x14ac:dyDescent="0.2">
      <c r="I1248" s="2"/>
      <c r="J1248" s="25"/>
    </row>
    <row r="1249" spans="9:10" ht="12.75" x14ac:dyDescent="0.2">
      <c r="I1249" s="2"/>
      <c r="J1249" s="25"/>
    </row>
    <row r="1250" spans="9:10" ht="12.75" x14ac:dyDescent="0.2">
      <c r="I1250" s="2"/>
      <c r="J1250" s="25"/>
    </row>
    <row r="1251" spans="9:10" ht="12.75" x14ac:dyDescent="0.2">
      <c r="I1251" s="2"/>
      <c r="J1251" s="25"/>
    </row>
    <row r="1252" spans="9:10" ht="12.75" x14ac:dyDescent="0.2">
      <c r="I1252" s="2"/>
      <c r="J1252" s="25"/>
    </row>
    <row r="1253" spans="9:10" ht="12.75" x14ac:dyDescent="0.2">
      <c r="I1253" s="2"/>
      <c r="J1253" s="25"/>
    </row>
    <row r="1254" spans="9:10" ht="12.75" x14ac:dyDescent="0.2">
      <c r="I1254" s="2"/>
      <c r="J1254" s="25"/>
    </row>
    <row r="1255" spans="9:10" ht="12.75" x14ac:dyDescent="0.2">
      <c r="I1255" s="2"/>
      <c r="J1255" s="25"/>
    </row>
    <row r="1256" spans="9:10" ht="12.75" x14ac:dyDescent="0.2">
      <c r="I1256" s="2"/>
      <c r="J1256" s="25"/>
    </row>
    <row r="1257" spans="9:10" ht="12.75" x14ac:dyDescent="0.2">
      <c r="I1257" s="2"/>
      <c r="J1257" s="25"/>
    </row>
    <row r="1258" spans="9:10" ht="12.75" x14ac:dyDescent="0.2">
      <c r="I1258" s="2"/>
      <c r="J1258" s="25"/>
    </row>
    <row r="1259" spans="9:10" ht="12.75" x14ac:dyDescent="0.2">
      <c r="I1259" s="2"/>
      <c r="J1259" s="25"/>
    </row>
    <row r="1260" spans="9:10" ht="12.75" x14ac:dyDescent="0.2">
      <c r="I1260" s="2"/>
      <c r="J1260" s="25"/>
    </row>
    <row r="1261" spans="9:10" ht="12.75" x14ac:dyDescent="0.2">
      <c r="I1261" s="2"/>
      <c r="J1261" s="25"/>
    </row>
    <row r="1262" spans="9:10" ht="12.75" x14ac:dyDescent="0.2">
      <c r="I1262" s="2"/>
      <c r="J1262" s="25"/>
    </row>
    <row r="1263" spans="9:10" ht="12.75" x14ac:dyDescent="0.2">
      <c r="I1263" s="2"/>
      <c r="J1263" s="25"/>
    </row>
    <row r="1264" spans="9:10" ht="12.75" x14ac:dyDescent="0.2">
      <c r="I1264" s="2"/>
      <c r="J1264" s="25"/>
    </row>
    <row r="1265" spans="9:10" ht="12.75" x14ac:dyDescent="0.2">
      <c r="I1265" s="2"/>
      <c r="J1265" s="25"/>
    </row>
    <row r="1266" spans="9:10" ht="12.75" x14ac:dyDescent="0.2">
      <c r="I1266" s="2"/>
      <c r="J1266" s="25"/>
    </row>
    <row r="1267" spans="9:10" ht="12.75" x14ac:dyDescent="0.2">
      <c r="I1267" s="2"/>
      <c r="J1267" s="25"/>
    </row>
    <row r="1268" spans="9:10" ht="12.75" x14ac:dyDescent="0.2">
      <c r="I1268" s="2"/>
      <c r="J1268" s="25"/>
    </row>
    <row r="1269" spans="9:10" ht="12.75" x14ac:dyDescent="0.2">
      <c r="I1269" s="2"/>
      <c r="J1269" s="25"/>
    </row>
    <row r="1270" spans="9:10" ht="12.75" x14ac:dyDescent="0.2">
      <c r="I1270" s="2"/>
      <c r="J1270" s="25"/>
    </row>
    <row r="1271" spans="9:10" ht="12.75" x14ac:dyDescent="0.2">
      <c r="I1271" s="2"/>
      <c r="J1271" s="25"/>
    </row>
    <row r="1272" spans="9:10" ht="12.75" x14ac:dyDescent="0.2">
      <c r="I1272" s="2"/>
      <c r="J1272" s="25"/>
    </row>
    <row r="1273" spans="9:10" ht="12.75" x14ac:dyDescent="0.2">
      <c r="I1273" s="2"/>
      <c r="J1273" s="25"/>
    </row>
    <row r="1274" spans="9:10" ht="12.75" x14ac:dyDescent="0.2">
      <c r="I1274" s="2"/>
      <c r="J1274" s="25"/>
    </row>
    <row r="1275" spans="9:10" ht="12.75" x14ac:dyDescent="0.2">
      <c r="I1275" s="2"/>
      <c r="J1275" s="25"/>
    </row>
    <row r="1276" spans="9:10" ht="12.75" x14ac:dyDescent="0.2">
      <c r="I1276" s="2"/>
      <c r="J1276" s="25"/>
    </row>
    <row r="1277" spans="9:10" ht="12.75" x14ac:dyDescent="0.2">
      <c r="I1277" s="2"/>
      <c r="J1277" s="25"/>
    </row>
    <row r="1278" spans="9:10" ht="12.75" x14ac:dyDescent="0.2">
      <c r="I1278" s="2"/>
      <c r="J1278" s="25"/>
    </row>
    <row r="1279" spans="9:10" ht="12.75" x14ac:dyDescent="0.2">
      <c r="I1279" s="2"/>
      <c r="J1279" s="25"/>
    </row>
    <row r="1280" spans="9:10" ht="12.75" x14ac:dyDescent="0.2">
      <c r="I1280" s="2"/>
      <c r="J1280" s="25"/>
    </row>
    <row r="1281" spans="9:10" ht="12.75" x14ac:dyDescent="0.2">
      <c r="I1281" s="2"/>
      <c r="J1281" s="25"/>
    </row>
    <row r="1282" spans="9:10" ht="12.75" x14ac:dyDescent="0.2">
      <c r="I1282" s="2"/>
      <c r="J1282" s="25"/>
    </row>
    <row r="1283" spans="9:10" ht="12.75" x14ac:dyDescent="0.2">
      <c r="I1283" s="2"/>
      <c r="J1283" s="25"/>
    </row>
    <row r="1284" spans="9:10" ht="12.75" x14ac:dyDescent="0.2">
      <c r="I1284" s="2"/>
      <c r="J1284" s="25"/>
    </row>
    <row r="1285" spans="9:10" ht="12.75" x14ac:dyDescent="0.2">
      <c r="I1285" s="2"/>
      <c r="J1285" s="25"/>
    </row>
    <row r="1286" spans="9:10" ht="12.75" x14ac:dyDescent="0.2">
      <c r="I1286" s="2"/>
      <c r="J1286" s="25"/>
    </row>
    <row r="1287" spans="9:10" ht="12.75" x14ac:dyDescent="0.2">
      <c r="I1287" s="2"/>
      <c r="J1287" s="25"/>
    </row>
    <row r="1288" spans="9:10" ht="12.75" x14ac:dyDescent="0.2">
      <c r="I1288" s="2"/>
      <c r="J1288" s="25"/>
    </row>
    <row r="1289" spans="9:10" ht="12.75" x14ac:dyDescent="0.2">
      <c r="I1289" s="2"/>
      <c r="J1289" s="25"/>
    </row>
    <row r="1290" spans="9:10" ht="12.75" x14ac:dyDescent="0.2">
      <c r="I1290" s="2"/>
      <c r="J1290" s="25"/>
    </row>
    <row r="1291" spans="9:10" ht="12.75" x14ac:dyDescent="0.2">
      <c r="I1291" s="2"/>
      <c r="J1291" s="25"/>
    </row>
    <row r="1292" spans="9:10" ht="12.75" x14ac:dyDescent="0.2">
      <c r="I1292" s="2"/>
      <c r="J1292" s="25"/>
    </row>
    <row r="1293" spans="9:10" ht="12.75" x14ac:dyDescent="0.2">
      <c r="I1293" s="2"/>
      <c r="J1293" s="25"/>
    </row>
    <row r="1294" spans="9:10" ht="12.75" x14ac:dyDescent="0.2">
      <c r="I1294" s="2"/>
      <c r="J1294" s="25"/>
    </row>
    <row r="1295" spans="9:10" ht="12.75" x14ac:dyDescent="0.2">
      <c r="I1295" s="2"/>
      <c r="J1295" s="25"/>
    </row>
    <row r="1296" spans="9:10" ht="12.75" x14ac:dyDescent="0.2">
      <c r="I1296" s="2"/>
      <c r="J1296" s="25"/>
    </row>
    <row r="1297" spans="9:10" ht="12.75" x14ac:dyDescent="0.2">
      <c r="I1297" s="2"/>
      <c r="J1297" s="25"/>
    </row>
    <row r="1298" spans="9:10" ht="12.75" x14ac:dyDescent="0.2">
      <c r="I1298" s="2"/>
      <c r="J1298" s="25"/>
    </row>
    <row r="1299" spans="9:10" ht="12.75" x14ac:dyDescent="0.2">
      <c r="I1299" s="2"/>
      <c r="J1299" s="25"/>
    </row>
    <row r="1300" spans="9:10" ht="12.75" x14ac:dyDescent="0.2">
      <c r="I1300" s="2"/>
      <c r="J1300" s="25"/>
    </row>
    <row r="1301" spans="9:10" ht="12.75" x14ac:dyDescent="0.2">
      <c r="I1301" s="2"/>
      <c r="J1301" s="25"/>
    </row>
    <row r="1302" spans="9:10" ht="12.75" x14ac:dyDescent="0.2">
      <c r="I1302" s="2"/>
      <c r="J1302" s="25"/>
    </row>
    <row r="1303" spans="9:10" ht="12.75" x14ac:dyDescent="0.2">
      <c r="I1303" s="2"/>
      <c r="J1303" s="25"/>
    </row>
    <row r="1304" spans="9:10" ht="12.75" x14ac:dyDescent="0.2">
      <c r="I1304" s="2"/>
      <c r="J1304" s="25"/>
    </row>
    <row r="1305" spans="9:10" ht="12.75" x14ac:dyDescent="0.2">
      <c r="I1305" s="2"/>
      <c r="J1305" s="25"/>
    </row>
    <row r="1306" spans="9:10" ht="12.75" x14ac:dyDescent="0.2">
      <c r="I1306" s="2"/>
      <c r="J1306" s="25"/>
    </row>
    <row r="1307" spans="9:10" ht="12.75" x14ac:dyDescent="0.2">
      <c r="I1307" s="2"/>
      <c r="J1307" s="25"/>
    </row>
    <row r="1308" spans="9:10" ht="12.75" x14ac:dyDescent="0.2">
      <c r="I1308" s="2"/>
      <c r="J1308" s="25"/>
    </row>
    <row r="1309" spans="9:10" ht="12.75" x14ac:dyDescent="0.2">
      <c r="I1309" s="2"/>
      <c r="J1309" s="25"/>
    </row>
    <row r="1310" spans="9:10" ht="12.75" x14ac:dyDescent="0.2">
      <c r="I1310" s="2"/>
      <c r="J1310" s="25"/>
    </row>
    <row r="1311" spans="9:10" ht="12.75" x14ac:dyDescent="0.2">
      <c r="I1311" s="2"/>
      <c r="J1311" s="25"/>
    </row>
    <row r="1312" spans="9:10" ht="12.75" x14ac:dyDescent="0.2">
      <c r="I1312" s="2"/>
      <c r="J1312" s="25"/>
    </row>
    <row r="1313" spans="9:10" ht="12.75" x14ac:dyDescent="0.2">
      <c r="I1313" s="2"/>
      <c r="J1313" s="25"/>
    </row>
    <row r="1314" spans="9:10" ht="12.75" x14ac:dyDescent="0.2">
      <c r="I1314" s="2"/>
      <c r="J1314" s="25"/>
    </row>
    <row r="1315" spans="9:10" ht="12.75" x14ac:dyDescent="0.2">
      <c r="I1315" s="2"/>
      <c r="J1315" s="25"/>
    </row>
    <row r="1316" spans="9:10" ht="12.75" x14ac:dyDescent="0.2">
      <c r="I1316" s="2"/>
      <c r="J1316" s="25"/>
    </row>
    <row r="1317" spans="9:10" ht="12.75" x14ac:dyDescent="0.2">
      <c r="I1317" s="2"/>
      <c r="J1317" s="25"/>
    </row>
    <row r="1318" spans="9:10" ht="12.75" x14ac:dyDescent="0.2">
      <c r="I1318" s="2"/>
      <c r="J1318" s="25"/>
    </row>
    <row r="1319" spans="9:10" ht="12.75" x14ac:dyDescent="0.2">
      <c r="I1319" s="2"/>
      <c r="J1319" s="25"/>
    </row>
    <row r="1320" spans="9:10" ht="12.75" x14ac:dyDescent="0.2">
      <c r="I1320" s="2"/>
      <c r="J1320" s="25"/>
    </row>
    <row r="1321" spans="9:10" ht="12.75" x14ac:dyDescent="0.2">
      <c r="I1321" s="2"/>
      <c r="J1321" s="25"/>
    </row>
    <row r="1322" spans="9:10" ht="12.75" x14ac:dyDescent="0.2">
      <c r="I1322" s="2"/>
      <c r="J1322" s="25"/>
    </row>
    <row r="1323" spans="9:10" ht="12.75" x14ac:dyDescent="0.2">
      <c r="I1323" s="2"/>
      <c r="J1323" s="25"/>
    </row>
    <row r="1324" spans="9:10" ht="12.75" x14ac:dyDescent="0.2">
      <c r="I1324" s="2"/>
      <c r="J1324" s="25"/>
    </row>
    <row r="1325" spans="9:10" ht="12.75" x14ac:dyDescent="0.2">
      <c r="I1325" s="2"/>
      <c r="J1325" s="25"/>
    </row>
    <row r="1326" spans="9:10" ht="12.75" x14ac:dyDescent="0.2">
      <c r="I1326" s="2"/>
      <c r="J1326" s="25"/>
    </row>
    <row r="1327" spans="9:10" ht="12.75" x14ac:dyDescent="0.2">
      <c r="I1327" s="2"/>
      <c r="J1327" s="25"/>
    </row>
    <row r="1328" spans="9:10" ht="12.75" x14ac:dyDescent="0.2">
      <c r="I1328" s="2"/>
      <c r="J1328" s="25"/>
    </row>
    <row r="1329" spans="9:10" ht="12.75" x14ac:dyDescent="0.2">
      <c r="I1329" s="2"/>
      <c r="J1329" s="25"/>
    </row>
    <row r="1330" spans="9:10" ht="12.75" x14ac:dyDescent="0.2">
      <c r="I1330" s="2"/>
      <c r="J1330" s="25"/>
    </row>
    <row r="1331" spans="9:10" ht="12.75" x14ac:dyDescent="0.2">
      <c r="I1331" s="2"/>
      <c r="J1331" s="25"/>
    </row>
    <row r="1332" spans="9:10" ht="12.75" x14ac:dyDescent="0.2">
      <c r="I1332" s="2"/>
      <c r="J1332" s="25"/>
    </row>
    <row r="1333" spans="9:10" ht="12.75" x14ac:dyDescent="0.2">
      <c r="I1333" s="2"/>
      <c r="J1333" s="25"/>
    </row>
    <row r="1334" spans="9:10" ht="12.75" x14ac:dyDescent="0.2">
      <c r="I1334" s="2"/>
      <c r="J1334" s="25"/>
    </row>
    <row r="1335" spans="9:10" ht="12.75" x14ac:dyDescent="0.2">
      <c r="I1335" s="2"/>
      <c r="J1335" s="25"/>
    </row>
    <row r="1336" spans="9:10" ht="12.75" x14ac:dyDescent="0.2">
      <c r="I1336" s="2"/>
      <c r="J1336" s="25"/>
    </row>
    <row r="1337" spans="9:10" ht="12.75" x14ac:dyDescent="0.2">
      <c r="I1337" s="2"/>
      <c r="J1337" s="25"/>
    </row>
    <row r="1338" spans="9:10" ht="12.75" x14ac:dyDescent="0.2">
      <c r="I1338" s="2"/>
      <c r="J1338" s="25"/>
    </row>
    <row r="1339" spans="9:10" ht="12.75" x14ac:dyDescent="0.2">
      <c r="I1339" s="2"/>
      <c r="J1339" s="25"/>
    </row>
    <row r="1340" spans="9:10" ht="12.75" x14ac:dyDescent="0.2">
      <c r="I1340" s="2"/>
      <c r="J1340" s="25"/>
    </row>
    <row r="1341" spans="9:10" ht="12.75" x14ac:dyDescent="0.2">
      <c r="I1341" s="2"/>
      <c r="J1341" s="25"/>
    </row>
    <row r="1342" spans="9:10" ht="12.75" x14ac:dyDescent="0.2">
      <c r="I1342" s="2"/>
      <c r="J1342" s="25"/>
    </row>
    <row r="1343" spans="9:10" ht="12.75" x14ac:dyDescent="0.2">
      <c r="I1343" s="2"/>
      <c r="J1343" s="25"/>
    </row>
    <row r="1344" spans="9:10" ht="12.75" x14ac:dyDescent="0.2">
      <c r="I1344" s="2"/>
      <c r="J1344" s="25"/>
    </row>
    <row r="1345" spans="9:10" ht="12.75" x14ac:dyDescent="0.2">
      <c r="I1345" s="2"/>
      <c r="J1345" s="25"/>
    </row>
    <row r="1346" spans="9:10" ht="12.75" x14ac:dyDescent="0.2">
      <c r="I1346" s="2"/>
      <c r="J1346" s="25"/>
    </row>
    <row r="1347" spans="9:10" ht="12.75" x14ac:dyDescent="0.2">
      <c r="I1347" s="2"/>
      <c r="J1347" s="25"/>
    </row>
    <row r="1348" spans="9:10" ht="12.75" x14ac:dyDescent="0.2">
      <c r="I1348" s="2"/>
      <c r="J1348" s="25"/>
    </row>
    <row r="1349" spans="9:10" ht="12.75" x14ac:dyDescent="0.2">
      <c r="I1349" s="2"/>
      <c r="J1349" s="25"/>
    </row>
    <row r="1350" spans="9:10" ht="12.75" x14ac:dyDescent="0.2">
      <c r="I1350" s="2"/>
      <c r="J1350" s="25"/>
    </row>
    <row r="1351" spans="9:10" ht="12.75" x14ac:dyDescent="0.2">
      <c r="I1351" s="2"/>
      <c r="J1351" s="25"/>
    </row>
    <row r="1352" spans="9:10" ht="12.75" x14ac:dyDescent="0.2">
      <c r="I1352" s="2"/>
      <c r="J1352" s="25"/>
    </row>
    <row r="1353" spans="9:10" ht="12.75" x14ac:dyDescent="0.2">
      <c r="I1353" s="2"/>
      <c r="J1353" s="25"/>
    </row>
    <row r="1354" spans="9:10" ht="12.75" x14ac:dyDescent="0.2">
      <c r="I1354" s="2"/>
      <c r="J1354" s="25"/>
    </row>
    <row r="1355" spans="9:10" ht="12.75" x14ac:dyDescent="0.2">
      <c r="I1355" s="2"/>
      <c r="J1355" s="25"/>
    </row>
    <row r="1356" spans="9:10" ht="12.75" x14ac:dyDescent="0.2">
      <c r="I1356" s="2"/>
      <c r="J1356" s="25"/>
    </row>
    <row r="1357" spans="9:10" ht="12.75" x14ac:dyDescent="0.2">
      <c r="I1357" s="2"/>
      <c r="J1357" s="25"/>
    </row>
    <row r="1358" spans="9:10" ht="12.75" x14ac:dyDescent="0.2">
      <c r="I1358" s="2"/>
      <c r="J1358" s="25"/>
    </row>
    <row r="1359" spans="9:10" ht="12.75" x14ac:dyDescent="0.2">
      <c r="I1359" s="2"/>
      <c r="J1359" s="25"/>
    </row>
    <row r="1360" spans="9:10" ht="12.75" x14ac:dyDescent="0.2">
      <c r="I1360" s="2"/>
      <c r="J1360" s="25"/>
    </row>
    <row r="1361" spans="9:10" ht="12.75" x14ac:dyDescent="0.2">
      <c r="I1361" s="2"/>
      <c r="J1361" s="25"/>
    </row>
    <row r="1362" spans="9:10" ht="12.75" x14ac:dyDescent="0.2">
      <c r="I1362" s="2"/>
      <c r="J1362" s="25"/>
    </row>
    <row r="1363" spans="9:10" ht="12.75" x14ac:dyDescent="0.2">
      <c r="I1363" s="2"/>
      <c r="J1363" s="25"/>
    </row>
    <row r="1364" spans="9:10" ht="12.75" x14ac:dyDescent="0.2">
      <c r="I1364" s="2"/>
      <c r="J1364" s="25"/>
    </row>
    <row r="1365" spans="9:10" ht="12.75" x14ac:dyDescent="0.2">
      <c r="I1365" s="2"/>
      <c r="J1365" s="25"/>
    </row>
    <row r="1366" spans="9:10" ht="12.75" x14ac:dyDescent="0.2">
      <c r="I1366" s="2"/>
      <c r="J1366" s="25"/>
    </row>
    <row r="1367" spans="9:10" ht="12.75" x14ac:dyDescent="0.2">
      <c r="I1367" s="2"/>
      <c r="J1367" s="25"/>
    </row>
    <row r="1368" spans="9:10" ht="12.75" x14ac:dyDescent="0.2">
      <c r="I1368" s="2"/>
      <c r="J1368" s="25"/>
    </row>
    <row r="1369" spans="9:10" ht="12.75" x14ac:dyDescent="0.2">
      <c r="I1369" s="2"/>
      <c r="J1369" s="25"/>
    </row>
    <row r="1370" spans="9:10" ht="12.75" x14ac:dyDescent="0.2">
      <c r="I1370" s="2"/>
      <c r="J1370" s="25"/>
    </row>
    <row r="1371" spans="9:10" ht="12.75" x14ac:dyDescent="0.2">
      <c r="I1371" s="2"/>
      <c r="J1371" s="25"/>
    </row>
    <row r="1372" spans="9:10" ht="12.75" x14ac:dyDescent="0.2">
      <c r="I1372" s="2"/>
      <c r="J1372" s="25"/>
    </row>
    <row r="1373" spans="9:10" ht="12.75" x14ac:dyDescent="0.2">
      <c r="I1373" s="2"/>
      <c r="J1373" s="25"/>
    </row>
    <row r="1374" spans="9:10" ht="12.75" x14ac:dyDescent="0.2">
      <c r="I1374" s="2"/>
      <c r="J1374" s="25"/>
    </row>
    <row r="1375" spans="9:10" ht="12.75" x14ac:dyDescent="0.2">
      <c r="I1375" s="2"/>
      <c r="J1375" s="25"/>
    </row>
    <row r="1376" spans="9:10" ht="12.75" x14ac:dyDescent="0.2">
      <c r="I1376" s="2"/>
      <c r="J1376" s="25"/>
    </row>
    <row r="1377" spans="9:10" ht="12.75" x14ac:dyDescent="0.2">
      <c r="I1377" s="2"/>
      <c r="J1377" s="25"/>
    </row>
    <row r="1378" spans="9:10" ht="12.75" x14ac:dyDescent="0.2">
      <c r="I1378" s="2"/>
      <c r="J1378" s="25"/>
    </row>
    <row r="1379" spans="9:10" ht="12.75" x14ac:dyDescent="0.2">
      <c r="I1379" s="2"/>
      <c r="J1379" s="25"/>
    </row>
    <row r="1380" spans="9:10" ht="12.75" x14ac:dyDescent="0.2">
      <c r="I1380" s="2"/>
      <c r="J1380" s="25"/>
    </row>
    <row r="1381" spans="9:10" ht="12.75" x14ac:dyDescent="0.2">
      <c r="I1381" s="2"/>
      <c r="J1381" s="25"/>
    </row>
    <row r="1382" spans="9:10" ht="12.75" x14ac:dyDescent="0.2">
      <c r="I1382" s="2"/>
      <c r="J1382" s="25"/>
    </row>
    <row r="1383" spans="9:10" ht="12.75" x14ac:dyDescent="0.2">
      <c r="I1383" s="2"/>
      <c r="J1383" s="25"/>
    </row>
    <row r="1384" spans="9:10" ht="12.75" x14ac:dyDescent="0.2">
      <c r="I1384" s="2"/>
      <c r="J1384" s="25"/>
    </row>
    <row r="1385" spans="9:10" ht="12.75" x14ac:dyDescent="0.2">
      <c r="I1385" s="2"/>
      <c r="J1385" s="25"/>
    </row>
    <row r="1386" spans="9:10" ht="12.75" x14ac:dyDescent="0.2">
      <c r="I1386" s="2"/>
      <c r="J1386" s="25"/>
    </row>
    <row r="1387" spans="9:10" ht="12.75" x14ac:dyDescent="0.2">
      <c r="I1387" s="2"/>
      <c r="J1387" s="25"/>
    </row>
    <row r="1388" spans="9:10" ht="12.75" x14ac:dyDescent="0.2">
      <c r="I1388" s="2"/>
      <c r="J1388" s="25"/>
    </row>
    <row r="1389" spans="9:10" ht="12.75" x14ac:dyDescent="0.2">
      <c r="I1389" s="2"/>
      <c r="J1389" s="25"/>
    </row>
    <row r="1390" spans="9:10" ht="12.75" x14ac:dyDescent="0.2">
      <c r="I1390" s="2"/>
      <c r="J1390" s="25"/>
    </row>
    <row r="1391" spans="9:10" ht="12.75" x14ac:dyDescent="0.2">
      <c r="I1391" s="2"/>
      <c r="J1391" s="25"/>
    </row>
    <row r="1392" spans="9:10" ht="12.75" x14ac:dyDescent="0.2">
      <c r="I1392" s="2"/>
      <c r="J1392" s="25"/>
    </row>
    <row r="1393" spans="9:10" ht="12.75" x14ac:dyDescent="0.2">
      <c r="I1393" s="2"/>
      <c r="J1393" s="25"/>
    </row>
    <row r="1394" spans="9:10" ht="12.75" x14ac:dyDescent="0.2">
      <c r="I1394" s="2"/>
      <c r="J1394" s="25"/>
    </row>
    <row r="1395" spans="9:10" ht="12.75" x14ac:dyDescent="0.2">
      <c r="I1395" s="2"/>
      <c r="J1395" s="25"/>
    </row>
    <row r="1396" spans="9:10" ht="12.75" x14ac:dyDescent="0.2">
      <c r="I1396" s="2"/>
      <c r="J1396" s="25"/>
    </row>
    <row r="1397" spans="9:10" ht="12.75" x14ac:dyDescent="0.2">
      <c r="I1397" s="2"/>
      <c r="J1397" s="25"/>
    </row>
    <row r="1398" spans="9:10" ht="12.75" x14ac:dyDescent="0.2">
      <c r="I1398" s="2"/>
      <c r="J1398" s="25"/>
    </row>
    <row r="1399" spans="9:10" ht="12.75" x14ac:dyDescent="0.2">
      <c r="I1399" s="2"/>
      <c r="J1399" s="25"/>
    </row>
    <row r="1400" spans="9:10" ht="12.75" x14ac:dyDescent="0.2">
      <c r="I1400" s="2"/>
      <c r="J1400" s="25"/>
    </row>
    <row r="1401" spans="9:10" ht="12.75" x14ac:dyDescent="0.2">
      <c r="I1401" s="2"/>
      <c r="J1401" s="25"/>
    </row>
    <row r="1402" spans="9:10" ht="12.75" x14ac:dyDescent="0.2">
      <c r="I1402" s="2"/>
      <c r="J1402" s="25"/>
    </row>
    <row r="1403" spans="9:10" ht="12.75" x14ac:dyDescent="0.2">
      <c r="I1403" s="2"/>
      <c r="J1403" s="25"/>
    </row>
    <row r="1404" spans="9:10" ht="12.75" x14ac:dyDescent="0.2">
      <c r="I1404" s="2"/>
      <c r="J1404" s="25"/>
    </row>
    <row r="1405" spans="9:10" ht="12.75" x14ac:dyDescent="0.2">
      <c r="I1405" s="2"/>
      <c r="J1405" s="25"/>
    </row>
    <row r="1406" spans="9:10" ht="12.75" x14ac:dyDescent="0.2">
      <c r="I1406" s="2"/>
      <c r="J1406" s="25"/>
    </row>
    <row r="1407" spans="9:10" ht="12.75" x14ac:dyDescent="0.2">
      <c r="I1407" s="2"/>
      <c r="J1407" s="25"/>
    </row>
    <row r="1408" spans="9:10" ht="12.75" x14ac:dyDescent="0.2">
      <c r="I1408" s="2"/>
      <c r="J1408" s="25"/>
    </row>
    <row r="1409" spans="9:10" ht="12.75" x14ac:dyDescent="0.2">
      <c r="I1409" s="2"/>
      <c r="J1409" s="25"/>
    </row>
    <row r="1410" spans="9:10" ht="12.75" x14ac:dyDescent="0.2">
      <c r="I1410" s="2"/>
      <c r="J1410" s="25"/>
    </row>
    <row r="1411" spans="9:10" ht="12.75" x14ac:dyDescent="0.2">
      <c r="I1411" s="2"/>
      <c r="J1411" s="25"/>
    </row>
    <row r="1412" spans="9:10" ht="12.75" x14ac:dyDescent="0.2">
      <c r="I1412" s="2"/>
      <c r="J1412" s="25"/>
    </row>
    <row r="1413" spans="9:10" ht="12.75" x14ac:dyDescent="0.2">
      <c r="I1413" s="2"/>
      <c r="J1413" s="25"/>
    </row>
    <row r="1414" spans="9:10" ht="12.75" x14ac:dyDescent="0.2">
      <c r="I1414" s="2"/>
      <c r="J1414" s="25"/>
    </row>
    <row r="1415" spans="9:10" ht="12.75" x14ac:dyDescent="0.2">
      <c r="I1415" s="2"/>
      <c r="J1415" s="25"/>
    </row>
    <row r="1416" spans="9:10" ht="12.75" x14ac:dyDescent="0.2">
      <c r="I1416" s="2"/>
      <c r="J1416" s="25"/>
    </row>
    <row r="1417" spans="9:10" ht="12.75" x14ac:dyDescent="0.2">
      <c r="I1417" s="2"/>
      <c r="J1417" s="25"/>
    </row>
    <row r="1418" spans="9:10" ht="12.75" x14ac:dyDescent="0.2">
      <c r="I1418" s="2"/>
      <c r="J1418" s="25"/>
    </row>
    <row r="1419" spans="9:10" ht="12.75" x14ac:dyDescent="0.2">
      <c r="I1419" s="2"/>
      <c r="J1419" s="25"/>
    </row>
    <row r="1420" spans="9:10" ht="12.75" x14ac:dyDescent="0.2">
      <c r="I1420" s="2"/>
      <c r="J1420" s="25"/>
    </row>
    <row r="1421" spans="9:10" ht="12.75" x14ac:dyDescent="0.2">
      <c r="I1421" s="2"/>
      <c r="J1421" s="25"/>
    </row>
    <row r="1422" spans="9:10" ht="12.75" x14ac:dyDescent="0.2">
      <c r="I1422" s="2"/>
      <c r="J1422" s="25"/>
    </row>
    <row r="1423" spans="9:10" ht="12.75" x14ac:dyDescent="0.2">
      <c r="I1423" s="2"/>
      <c r="J1423" s="25"/>
    </row>
    <row r="1424" spans="9:10" ht="12.75" x14ac:dyDescent="0.2">
      <c r="I1424" s="2"/>
      <c r="J1424" s="25"/>
    </row>
    <row r="1425" spans="9:10" ht="12.75" x14ac:dyDescent="0.2">
      <c r="I1425" s="2"/>
      <c r="J1425" s="25"/>
    </row>
    <row r="1426" spans="9:10" ht="12.75" x14ac:dyDescent="0.2">
      <c r="I1426" s="2"/>
      <c r="J1426" s="25"/>
    </row>
    <row r="1427" spans="9:10" ht="12.75" x14ac:dyDescent="0.2">
      <c r="I1427" s="2"/>
      <c r="J1427" s="25"/>
    </row>
    <row r="1428" spans="9:10" ht="12.75" x14ac:dyDescent="0.2">
      <c r="I1428" s="2"/>
      <c r="J1428" s="25"/>
    </row>
    <row r="1429" spans="9:10" ht="12.75" x14ac:dyDescent="0.2">
      <c r="I1429" s="2"/>
      <c r="J1429" s="25"/>
    </row>
    <row r="1430" spans="9:10" ht="12.75" x14ac:dyDescent="0.2">
      <c r="I1430" s="2"/>
      <c r="J1430" s="25"/>
    </row>
    <row r="1431" spans="9:10" ht="12.75" x14ac:dyDescent="0.2">
      <c r="I1431" s="2"/>
      <c r="J1431" s="25"/>
    </row>
    <row r="1432" spans="9:10" ht="12.75" x14ac:dyDescent="0.2">
      <c r="I1432" s="2"/>
      <c r="J1432" s="25"/>
    </row>
    <row r="1433" spans="9:10" ht="12.75" x14ac:dyDescent="0.2">
      <c r="I1433" s="2"/>
      <c r="J1433" s="25"/>
    </row>
    <row r="1434" spans="9:10" ht="12.75" x14ac:dyDescent="0.2">
      <c r="I1434" s="2"/>
      <c r="J1434" s="25"/>
    </row>
    <row r="1435" spans="9:10" ht="12.75" x14ac:dyDescent="0.2">
      <c r="I1435" s="2"/>
      <c r="J1435" s="25"/>
    </row>
    <row r="1436" spans="9:10" ht="12.75" x14ac:dyDescent="0.2">
      <c r="I1436" s="2"/>
      <c r="J1436" s="25"/>
    </row>
    <row r="1437" spans="9:10" ht="12.75" x14ac:dyDescent="0.2">
      <c r="I1437" s="2"/>
      <c r="J1437" s="25"/>
    </row>
    <row r="1438" spans="9:10" ht="12.75" x14ac:dyDescent="0.2">
      <c r="I1438" s="2"/>
      <c r="J1438" s="25"/>
    </row>
    <row r="1439" spans="9:10" ht="12.75" x14ac:dyDescent="0.2">
      <c r="I1439" s="2"/>
      <c r="J1439" s="25"/>
    </row>
    <row r="1440" spans="9:10" ht="12.75" x14ac:dyDescent="0.2">
      <c r="I1440" s="2"/>
      <c r="J1440" s="25"/>
    </row>
    <row r="1441" spans="9:10" ht="12.75" x14ac:dyDescent="0.2">
      <c r="I1441" s="2"/>
      <c r="J1441" s="25"/>
    </row>
    <row r="1442" spans="9:10" ht="12.75" x14ac:dyDescent="0.2">
      <c r="I1442" s="2"/>
      <c r="J1442" s="25"/>
    </row>
    <row r="1443" spans="9:10" ht="12.75" x14ac:dyDescent="0.2">
      <c r="I1443" s="2"/>
      <c r="J1443" s="25"/>
    </row>
    <row r="1444" spans="9:10" ht="12.75" x14ac:dyDescent="0.2">
      <c r="I1444" s="2"/>
      <c r="J1444" s="25"/>
    </row>
    <row r="1445" spans="9:10" ht="12.75" x14ac:dyDescent="0.2">
      <c r="I1445" s="2"/>
      <c r="J1445" s="25"/>
    </row>
    <row r="1446" spans="9:10" ht="12.75" x14ac:dyDescent="0.2">
      <c r="I1446" s="2"/>
      <c r="J1446" s="25"/>
    </row>
    <row r="1447" spans="9:10" ht="12.75" x14ac:dyDescent="0.2">
      <c r="I1447" s="2"/>
      <c r="J1447" s="25"/>
    </row>
  </sheetData>
  <dataValidations count="1">
    <dataValidation type="list" allowBlank="1" showErrorMessage="1" sqref="I1002:I1007 I1011:I1016 I1020:I1025 I1029:I1034 I1038:I1043 I1047:I1052 I1056:I1061" xr:uid="{00000000-0002-0000-0300-000000000000}">
      <formula1>$I$3:$I$8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outlinePr summaryBelow="0" summaryRight="0"/>
  </sheetPr>
  <dimension ref="A1:BS1000"/>
  <sheetViews>
    <sheetView workbookViewId="0">
      <pane ySplit="2" topLeftCell="A3" activePane="bottomLeft" state="frozen"/>
      <selection pane="bottomLeft" activeCell="B4" sqref="B4"/>
    </sheetView>
  </sheetViews>
  <sheetFormatPr defaultColWidth="12.5703125" defaultRowHeight="15.75" customHeight="1" x14ac:dyDescent="0.2"/>
  <cols>
    <col min="3" max="8" width="12.5703125" hidden="1"/>
    <col min="9" max="9" width="2.5703125" customWidth="1"/>
    <col min="12" max="17" width="12.5703125" hidden="1"/>
    <col min="18" max="18" width="2.5703125" customWidth="1"/>
    <col min="21" max="26" width="12.5703125" hidden="1"/>
    <col min="27" max="27" width="2.5703125" customWidth="1"/>
    <col min="30" max="35" width="12.5703125" hidden="1"/>
    <col min="36" max="36" width="2.5703125" customWidth="1"/>
    <col min="39" max="44" width="12.5703125" hidden="1"/>
    <col min="45" max="45" width="2.5703125" customWidth="1"/>
    <col min="47" max="47" width="12.85546875" customWidth="1"/>
    <col min="48" max="53" width="12.5703125" hidden="1"/>
    <col min="54" max="54" width="2.5703125" customWidth="1"/>
    <col min="57" max="62" width="12.5703125" hidden="1"/>
    <col min="63" max="63" width="2.5703125" customWidth="1"/>
  </cols>
  <sheetData>
    <row r="1" spans="1:71" ht="15.75" customHeight="1" x14ac:dyDescent="0.2">
      <c r="A1" s="40" t="s">
        <v>3</v>
      </c>
      <c r="B1" s="41"/>
      <c r="C1" s="1">
        <f t="shared" ref="C1:H1" ca="1" si="0">C3+C4+C5+C6+C7+C8+C9+C10+C11+C12+C13+C14+C15+C16+C17+C18+C19+C20+C21+C22+C23+C24+C25+C26+C27+C28+C29+C30+C31+C32+C33+C34+C35+C36+C37+C38+C39+C40+C41+C42+C43+C44+C45+C46+C47+C48+C49+C50+C51+C52+C53+C54+C55+C56+C57+C58+C59+C60+C61+C62+C63+C64+C65+C66+C67+C68+C69+C70+C71+C72+C73+C74+C75+C76+C77+C78+C79+C80+C81+C82+C83+C84+C85+C86+C87+C88+C89+C90+C91+C92+C93+C94+C95+C96+C97+C98+C99+C100+C101+C102+C103+C104+C105+C106+C107+C108+C109+C110+C111+C112+C113+C114+C115+C116+C117+C118+C119+C120+C121+C122+C123+C124+C125+C126+C127+C128+C129+C130+C131+C132+C133+C134+C135+C136+C137+C138+C139+C140+C141+C142+C143+C144+C145+C146+C147+C148+C149+C150+C151+C152+C153+C154+C155+C156+C157+C158+C159+C160+C161+C162+C163+C164+C165+C166+C167+C168+C169+C170+C171+C172+C173+C174+C175+C176+C177+C178+C179+C180+C181+C182+C183+C184+C185+C186+C187+C188+C189+C190+C191+C192+C193+C194+C195+C196+C197+C198+C199+C200</f>
        <v>86</v>
      </c>
      <c r="D1" s="1">
        <f t="shared" ca="1" si="0"/>
        <v>62</v>
      </c>
      <c r="E1" s="1">
        <f t="shared" ca="1" si="0"/>
        <v>70</v>
      </c>
      <c r="F1" s="1">
        <f t="shared" ca="1" si="0"/>
        <v>66</v>
      </c>
      <c r="G1" s="1">
        <f t="shared" ca="1" si="0"/>
        <v>28</v>
      </c>
      <c r="H1" s="1">
        <f t="shared" ca="1" si="0"/>
        <v>0</v>
      </c>
      <c r="J1" s="23" t="s">
        <v>2</v>
      </c>
      <c r="K1" s="18"/>
      <c r="L1" s="1">
        <f t="shared" ref="L1:Q1" ca="1" si="1">L3+L4+L5+L6+L7+L8+L9+L10+L11+L12+L13+L14+L15+L16+L17+L18+L19+L20+L21+L22+L23+L24+L25+L26+L27+L28+L29+L30+L31+L32+L33+L34+L35+L36+L37+L38+L39+L40+L41+L42+L43+L44+L45+L46+L47+L48+L49+L50+L51+L52+L53+L54+L55+L56+L57+L58+L59+L60+L61+L62+L63+L64+L65+L66+L67+L68+L69+L70+L71+L72+L73+L74+L75+L76+L77+L78+L79+L80+L81+L82+L83+L84+L85+L86+L87+L88+L89+L90+L91+L92+L93+L94+L95+L96+L97+L98+L99+L100+L101+L102+L103+L104+L105+L106+L107+L108+L109+L110+L111+L112+L113+L114+L115+L116+L117+L118+L119+L120+L121+L122+L123+L124+L125+L126+L127+L128+L129+L130+L131+L132+L133+L134+L135+L136+L137+L138+L139+L140+L141+L142+L143+L144+L145+L146+L147+L148+L149+L150+L151+L152+L153+L154+L155+L156+L157+L158+L159+L160+L161+L162+L163+L164+L165+L166+L167+L168+L169+L170+L171+L172+L173+L174+L175+L176+L177+L178+L179+L180+L181+L182+L183+L184+L185+L186+L187+L188+L189+L190+L191+L192+L193+L194+L195+L196+L197+L198+L199+L200</f>
        <v>82</v>
      </c>
      <c r="M1" s="1">
        <f t="shared" ca="1" si="1"/>
        <v>60</v>
      </c>
      <c r="N1" s="1">
        <f t="shared" ca="1" si="1"/>
        <v>63</v>
      </c>
      <c r="O1" s="1">
        <f t="shared" ca="1" si="1"/>
        <v>66</v>
      </c>
      <c r="P1" s="42">
        <f t="shared" ca="1" si="1"/>
        <v>64</v>
      </c>
      <c r="Q1" s="1">
        <f t="shared" ca="1" si="1"/>
        <v>0</v>
      </c>
      <c r="S1" s="40" t="s">
        <v>5</v>
      </c>
      <c r="T1" s="41"/>
      <c r="U1" s="1">
        <f t="shared" ref="U1:Z1" ca="1" si="2">U3+U4+U5+U6+U7+U8+U9+U10+U11+U12+U13+U14+U15+U16+U17+U18+U19+U20+U21+U22+U23+U24+U25+U26+U27+U28+U29+U30+U31+U32+U33+U34+U35+U36+U37+U38+U39+U40+U41+U42+U43+U44+U45+U46+U47+U48+U49+U50+U51+U52+U53+U54+U55+U56+U57+U58+U59+U60+U61+U62+U63+U64+U65+U66+U67+U68+U69+U70+U71+U72+U73+U74+U75+U76+U77+U78+U79+U80+U81+U82+U83+U84+U85+U86+U87+U88+U89+U90+U91+U92+U93+U94+U95+U96+U97+U98+U99+U100+U101+U102+U103+U104+U105+U106+U107+U108+U109+U110+U111+U112+U113+U114+U115+U116+U117+U118+U119+U120+U121+U122+U123+U124+U125+U126+U127+U128+U129+U130+U131+U132+U133+U134+U135+U136+U137+U138+U139+U140+U141+U142+U143+U144+U145+U146+U147+U148+U149+U150+U151+U152+U153+U154+U155+U156+U157+U158+U159+U160+U161+U162+U163+U164+U165+U166+U167+U168+U169+U170+U171+U172+U173+U174+U175+U176+U177+U178+U179+U180+U181+U182+U183+U184+U185+U186+U187+U188+U189+U190+U191+U192+U193+U194+U195+U196+U197+U198+U199+U200</f>
        <v>62</v>
      </c>
      <c r="V1" s="1">
        <f t="shared" ca="1" si="2"/>
        <v>49</v>
      </c>
      <c r="W1" s="1">
        <f t="shared" ca="1" si="2"/>
        <v>92</v>
      </c>
      <c r="X1" s="1">
        <f t="shared" ca="1" si="2"/>
        <v>86</v>
      </c>
      <c r="Y1" s="1">
        <f t="shared" ca="1" si="2"/>
        <v>28</v>
      </c>
      <c r="Z1" s="1">
        <f t="shared" ca="1" si="2"/>
        <v>0</v>
      </c>
      <c r="AB1" s="40" t="s">
        <v>4</v>
      </c>
      <c r="AC1" s="41"/>
      <c r="AD1" s="1">
        <f t="shared" ref="AD1:AI1" ca="1" si="3">AD3+AD4+AD5+AD6+AD7+AD8+AD9+AD10+AD11+AD12+AD13+AD14+AD15+AD16+AD17+AD18+AD19+AD20+AD21+AD22+AD23+AD24+AD25+AD26+AD27+AD28+AD29+AD30+AD31+AD32+AD33+AD34+AD35+AD36+AD37+AD38+AD39+AD40+AD41+AD42+AD43+AD44+AD45+AD46+AD47+AD48+AD49+AD50+AD51+AD52+AD53+AD54+AD55+AD56+AD57+AD58+AD59+AD60+AD61+AD62+AD63+AD64+AD65+AD66+AD67+AD68+AD69+AD70+AD71+AD72+AD73+AD74+AD75+AD76+AD77+AD78+AD79+AD80+AD81+AD82+AD83+AD84+AD85+AD86+AD87+AD88+AD89+AD90+AD91+AD92+AD93+AD94+AD95+AD96+AD97+AD98+AD99+AD100+AD101+AD102+AD103+AD104+AD105+AD106+AD107+AD108+AD109+AD110+AD111+AD112+AD113+AD114+AD115+AD116+AD117+AD118+AD119+AD120+AD121+AD122+AD123+AD124+AD125+AD126+AD127+AD128+AD129+AD130+AD131+AD132+AD133+AD134+AD135+AD136+AD137+AD138+AD139+AD140+AD141+AD142+AD143+AD144+AD145+AD146+AD147+AD148+AD149+AD150+AD151+AD152+AD153+AD154+AD155+AD156+AD157+AD158+AD159+AD160+AD161+AD162+AD163+AD164+AD165+AD166+AD167+AD168+AD169+AD170+AD171+AD172+AD173+AD174+AD175+AD176+AD177+AD178+AD179+AD180+AD181+AD182+AD183+AD184+AD185+AD186+AD187+AD188+AD189+AD190+AD191+AD192+AD193+AD194+AD195+AD196+AD197+AD198+AD199+AD200</f>
        <v>102</v>
      </c>
      <c r="AE1" s="1">
        <f t="shared" ca="1" si="3"/>
        <v>0</v>
      </c>
      <c r="AF1" s="1">
        <f t="shared" ca="1" si="3"/>
        <v>61</v>
      </c>
      <c r="AG1" s="1">
        <f t="shared" ca="1" si="3"/>
        <v>58</v>
      </c>
      <c r="AH1" s="1">
        <f t="shared" ca="1" si="3"/>
        <v>35</v>
      </c>
      <c r="AI1" s="1">
        <f t="shared" ca="1" si="3"/>
        <v>0</v>
      </c>
      <c r="AK1" s="40" t="s">
        <v>7</v>
      </c>
      <c r="AL1" s="41"/>
      <c r="AM1" s="1">
        <f t="shared" ref="AM1:AR1" ca="1" si="4">AM3+AM4+AM5+AM6+AM7+AM8+AM9+AM10+AM11+AM12+AM13+AM14+AM15+AM16+AM17+AM18+AM19+AM20+AM21+AM22+AM23+AM24+AM25+AM26+AM27+AM28+AM29+AM30+AM31+AM32+AM33+AM34+AM35+AM36+AM37+AM38+AM39+AM40+AM41+AM42+AM43+AM44+AM45+AM46+AM47+AM48+AM49+AM50+AM51+AM52+AM53+AM54+AM55+AM56+AM57+AM58+AM59+AM60+AM61+AM62+AM63+AM64+AM65+AM66+AM67+AM68+AM69+AM70+AM71+AM72+AM73+AM74+AM75+AM76+AM77+AM78+AM79+AM80+AM81+AM82+AM83+AM84+AM85+AM86+AM87+AM88+AM89+AM90+AM91+AM92+AM93+AM94+AM95+AM96+AM97+AM98+AM99+AM100+AM101+AM102+AM103+AM104+AM105+AM106+AM107+AM108+AM109+AM110+AM111+AM112+AM113+AM114+AM115+AM116+AM117+AM118+AM119+AM120+AM121+AM122+AM123+AM124+AM125+AM126+AM127+AM128+AM129+AM130+AM131+AM132+AM133+AM134+AM135+AM136+AM137+AM138+AM139+AM140+AM141+AM142+AM143+AM144+AM145+AM146+AM147+AM148+AM149+AM150+AM151+AM152+AM153+AM154+AM155+AM156+AM157+AM158+AM159+AM160+AM161+AM162+AM163+AM164+AM165+AM166+AM167+AM168+AM169+AM170+AM171+AM172+AM173+AM174+AM175+AM176+AM177+AM178+AM179+AM180+AM181+AM182+AM183+AM184+AM185+AM186+AM187+AM188+AM189+AM190+AM191+AM192+AM193+AM194+AM195+AM196+AM197+AM198+AM199+AM200</f>
        <v>20</v>
      </c>
      <c r="AN1" s="1">
        <f t="shared" ca="1" si="4"/>
        <v>51</v>
      </c>
      <c r="AO1" s="1">
        <f t="shared" ca="1" si="4"/>
        <v>84</v>
      </c>
      <c r="AP1" s="1">
        <f t="shared" ca="1" si="4"/>
        <v>81</v>
      </c>
      <c r="AQ1" s="1">
        <f t="shared" ca="1" si="4"/>
        <v>49</v>
      </c>
      <c r="AR1" s="1">
        <f t="shared" ca="1" si="4"/>
        <v>0</v>
      </c>
      <c r="AT1" s="40" t="s">
        <v>6</v>
      </c>
      <c r="AU1" s="41"/>
      <c r="AV1" s="1">
        <f t="shared" ref="AV1:BA1" ca="1" si="5">AV3+AV4+AV5+AV6+AV7+AV8+AV9+AV10+AV11+AV12+AV13+AV14+AV15+AV16+AV17+AV18+AV19+AV20+AV21+AV22+AV23+AV24+AV25+AV26+AV27+AV28+AV29+AV30+AV31+AV32+AV33+AV34+AV35+AV36+AV37+AV38+AV39+AV40+AV41+AV42+AV43+AV44+AV45+AV46+AV47+AV48+AV49+AV50+AV51+AV52+AV53+AV54+AV55+AV56+AV57+AV58+AV59+AV60+AV61+AV62+AV63+AV64+AV65+AV66+AV67+AV68+AV69+AV70+AV71+AV72+AV73+AV74+AV75+AV76+AV77+AV78+AV79+AV80+AV81+AV82+AV83+AV84+AV85+AV86+AV87+AV88+AV89+AV90+AV91+AV92+AV93+AV94+AV95+AV96+AV97+AV98+AV99+AV100+AV101+AV102+AV103+AV104+AV105+AV106+AV107+AV108+AV109+AV110+AV111+AV112+AV113+AV114+AV115+AV116+AV117+AV118+AV119+AV120+AV121+AV122+AV123+AV124+AV125+AV126+AV127+AV128+AV129+AV130+AV131+AV132+AV133+AV134+AV135+AV136+AV137+AV138+AV139+AV140+AV141+AV142+AV143+AV144+AV145+AV146+AV147+AV148+AV149+AV150+AV151+AV152+AV153+AV154+AV155+AV156+AV157+AV158+AV159+AV160+AV161+AV162+AV163+AV164+AV165+AV166+AV167+AV168+AV169+AV170+AV171+AV172+AV173+AV174+AV175+AV176+AV177+AV178+AV179+AV180+AV181+AV182+AV183+AV184+AV185+AV186+AV187+AV188+AV189+AV190+AV191+AV192+AV193+AV194+AV195+AV196+AV197+AV198+AV199+AV200</f>
        <v>31</v>
      </c>
      <c r="AW1" s="1">
        <f t="shared" ca="1" si="5"/>
        <v>65</v>
      </c>
      <c r="AX1" s="1">
        <f t="shared" ca="1" si="5"/>
        <v>50</v>
      </c>
      <c r="AY1" s="1">
        <f t="shared" ca="1" si="5"/>
        <v>51</v>
      </c>
      <c r="AZ1" s="1">
        <f t="shared" ca="1" si="5"/>
        <v>30</v>
      </c>
      <c r="BA1" s="1">
        <f t="shared" ca="1" si="5"/>
        <v>0</v>
      </c>
      <c r="BC1" s="40" t="s">
        <v>9</v>
      </c>
      <c r="BD1" s="41"/>
      <c r="BE1" s="1">
        <f t="shared" ref="BE1:BJ1" ca="1" si="6">BE3+BE4+BE5+BE6+BE7+BE8+BE9+BE10+BE11+BE12+BE13+BE14+BE15+BE16+BE17+BE18+BE19+BE20+BE21+BE22+BE23+BE24+BE25+BE26+BE27+BE28+BE29+BE30+BE31+BE32+BE33+BE34+BE35+BE36+BE37+BE38+BE39+BE40+BE41+BE42+BE43+BE44+BE45+BE46+BE47+BE48+BE49+BE50+BE51+BE52+BE53+BE54+BE55+BE56+BE57+BE58+BE59+BE60+BE61+BE62+BE63+BE64+BE65+BE66+BE67+BE68+BE69+BE70+BE71+BE72+BE73+BE74+BE75+BE76+BE77+BE78+BE79+BE80+BE81+BE82+BE83+BE84+BE85+BE86+BE87+BE88+BE89+BE90+BE91+BE92+BE93+BE94+BE95+BE96+BE97+BE98+BE99+BE100+BE101+BE102+BE103+BE104+BE105+BE106+BE107+BE108+BE109+BE110+BE111+BE112+BE113+BE114+BE115+BE116+BE117+BE118+BE119+BE120+BE121+BE122+BE123+BE124+BE125+BE126+BE127+BE128+BE129+BE130+BE131+BE132+BE133+BE134+BE135+BE136+BE137+BE138+BE139+BE140+BE141+BE142+BE143+BE144+BE145+BE146+BE147+BE148+BE149+BE150+BE151+BE152+BE153+BE154+BE155+BE156+BE157+BE158+BE159+BE160+BE161+BE162+BE163+BE164+BE165+BE166+BE167+BE168+BE169+BE170+BE171+BE172+BE173+BE174+BE175+BE176+BE177+BE178+BE179+BE180+BE181+BE182+BE183+BE184+BE185+BE186+BE187+BE188+BE189+BE190+BE191+BE192+BE193+BE194+BE195+BE196+BE197+BE198+BE199+BE200</f>
        <v>16</v>
      </c>
      <c r="BF1" s="1">
        <f t="shared" ca="1" si="6"/>
        <v>30</v>
      </c>
      <c r="BG1" s="1">
        <f t="shared" ca="1" si="6"/>
        <v>74</v>
      </c>
      <c r="BH1" s="1">
        <f t="shared" ca="1" si="6"/>
        <v>66</v>
      </c>
      <c r="BI1" s="1">
        <f t="shared" ca="1" si="6"/>
        <v>56</v>
      </c>
      <c r="BJ1" s="1">
        <f t="shared" ca="1" si="6"/>
        <v>0</v>
      </c>
      <c r="BL1" s="40" t="s">
        <v>8</v>
      </c>
      <c r="BM1" s="41"/>
      <c r="BN1" s="1">
        <f t="shared" ref="BN1:BS1" ca="1" si="7">BN3+BN4+BN5+BN6+BN7+BN8+BN9+BN10+BN11+BN12+BN13+BN14+BN15+BN16+BN17+BN18+BN19+BN20+BN21+BN22+BN23+BN24+BN25+BN26+BN27+BN28+BN29+BN30+BN31+BN32+BN33+BN34+BN35+BN36+BN37+BN38+BN39+BN40+BN41+BN42+BN43+BN44+BN45+BN46+BN47+BN48+BN49+BN50+BN51+BN52+BN53+BN54+BN55+BN56+BN57+BN58+BN59+BN60+BN61+BN62+BN63+BN64+BN65+BN66+BN67+BN68+BN69+BN70+BN71+BN72+BN73+BN74+BN75+BN76+BN77+BN78+BN79+BN80+BN81+BN82+BN83+BN84+BN85+BN86+BN87+BN88+BN89+BN90+BN91+BN92+BN93+BN94+BN95+BN96+BN97+BN98+BN99+BN100+BN101+BN102+BN103+BN104+BN105+BN106+BN107+BN108+BN109+BN110+BN111+BN112+BN113+BN114+BN115+BN116+BN117+BN118+BN119+BN120+BN121+BN122+BN123+BN124+BN125+BN126+BN127+BN128+BN129+BN130+BN131+BN132+BN133+BN134+BN135+BN136+BN137+BN138+BN139+BN140+BN141+BN142+BN143+BN144+BN145+BN146+BN147+BN148+BN149+BN150+BN151+BN152+BN153+BN154+BN155+BN156+BN157+BN158+BN159+BN160+BN161+BN162+BN163+BN164+BN165+BN166+BN167+BN168+BN169+BN170+BN171+BN172+BN173+BN174+BN175+BN176+BN177+BN178+BN179+BN180+BN181+BN182+BN183+BN184+BN185+BN186+BN187+BN188+BN189+BN190+BN191+BN192+BN193+BN194+BN195+BN196+BN197+BN198+BN199+BN200</f>
        <v>0</v>
      </c>
      <c r="BO1" s="1">
        <f t="shared" ca="1" si="7"/>
        <v>0</v>
      </c>
      <c r="BP1" s="1">
        <f t="shared" ca="1" si="7"/>
        <v>80</v>
      </c>
      <c r="BQ1" s="1">
        <f t="shared" ca="1" si="7"/>
        <v>32</v>
      </c>
      <c r="BR1" s="1">
        <f t="shared" ca="1" si="7"/>
        <v>0</v>
      </c>
      <c r="BS1" s="1">
        <f t="shared" ca="1" si="7"/>
        <v>0</v>
      </c>
    </row>
    <row r="2" spans="1:71" ht="15.75" customHeight="1" x14ac:dyDescent="0.2">
      <c r="A2" s="40" t="s">
        <v>45</v>
      </c>
      <c r="B2" s="41" t="s">
        <v>234</v>
      </c>
      <c r="C2" s="1" t="s">
        <v>72</v>
      </c>
      <c r="D2" s="1" t="s">
        <v>101</v>
      </c>
      <c r="E2" s="1" t="s">
        <v>126</v>
      </c>
      <c r="F2" s="1" t="s">
        <v>167</v>
      </c>
      <c r="G2" s="1" t="s">
        <v>211</v>
      </c>
      <c r="H2" s="1" t="s">
        <v>230</v>
      </c>
      <c r="J2" s="23" t="s">
        <v>45</v>
      </c>
      <c r="K2" s="18" t="s">
        <v>234</v>
      </c>
      <c r="L2" s="1" t="s">
        <v>72</v>
      </c>
      <c r="M2" s="1" t="s">
        <v>101</v>
      </c>
      <c r="N2" s="1" t="s">
        <v>126</v>
      </c>
      <c r="O2" s="1" t="s">
        <v>167</v>
      </c>
      <c r="P2" s="42" t="s">
        <v>211</v>
      </c>
      <c r="Q2" s="1" t="s">
        <v>230</v>
      </c>
      <c r="S2" s="40" t="s">
        <v>45</v>
      </c>
      <c r="T2" s="41" t="s">
        <v>234</v>
      </c>
      <c r="U2" s="1" t="s">
        <v>72</v>
      </c>
      <c r="V2" s="1" t="s">
        <v>101</v>
      </c>
      <c r="W2" s="1" t="s">
        <v>126</v>
      </c>
      <c r="X2" s="1" t="s">
        <v>167</v>
      </c>
      <c r="Y2" s="1" t="s">
        <v>211</v>
      </c>
      <c r="Z2" s="1" t="s">
        <v>230</v>
      </c>
      <c r="AB2" s="40" t="s">
        <v>45</v>
      </c>
      <c r="AC2" s="41" t="s">
        <v>234</v>
      </c>
      <c r="AD2" s="1" t="s">
        <v>72</v>
      </c>
      <c r="AE2" s="1" t="s">
        <v>101</v>
      </c>
      <c r="AF2" s="1" t="s">
        <v>126</v>
      </c>
      <c r="AG2" s="1" t="s">
        <v>167</v>
      </c>
      <c r="AH2" s="1" t="s">
        <v>211</v>
      </c>
      <c r="AI2" s="1" t="s">
        <v>230</v>
      </c>
      <c r="AJ2" s="1"/>
      <c r="AK2" s="40" t="s">
        <v>45</v>
      </c>
      <c r="AL2" s="41" t="s">
        <v>234</v>
      </c>
      <c r="AM2" s="1" t="s">
        <v>72</v>
      </c>
      <c r="AN2" s="1" t="s">
        <v>101</v>
      </c>
      <c r="AO2" s="1" t="s">
        <v>126</v>
      </c>
      <c r="AP2" s="1" t="s">
        <v>167</v>
      </c>
      <c r="AQ2" s="1" t="s">
        <v>211</v>
      </c>
      <c r="AR2" s="1" t="s">
        <v>230</v>
      </c>
      <c r="AT2" s="40" t="s">
        <v>45</v>
      </c>
      <c r="AU2" s="41" t="s">
        <v>234</v>
      </c>
      <c r="AV2" s="1" t="s">
        <v>72</v>
      </c>
      <c r="AW2" s="1" t="s">
        <v>101</v>
      </c>
      <c r="AX2" s="1" t="s">
        <v>126</v>
      </c>
      <c r="AY2" s="1" t="s">
        <v>167</v>
      </c>
      <c r="AZ2" s="1" t="s">
        <v>211</v>
      </c>
      <c r="BA2" s="1" t="s">
        <v>230</v>
      </c>
      <c r="BB2" s="1"/>
      <c r="BC2" s="40" t="s">
        <v>45</v>
      </c>
      <c r="BD2" s="41" t="s">
        <v>234</v>
      </c>
      <c r="BE2" s="1" t="s">
        <v>72</v>
      </c>
      <c r="BF2" s="1" t="s">
        <v>101</v>
      </c>
      <c r="BG2" s="1" t="s">
        <v>126</v>
      </c>
      <c r="BH2" s="1" t="s">
        <v>167</v>
      </c>
      <c r="BI2" s="1" t="s">
        <v>211</v>
      </c>
      <c r="BJ2" s="1" t="s">
        <v>230</v>
      </c>
      <c r="BL2" s="40" t="s">
        <v>45</v>
      </c>
      <c r="BM2" s="41" t="s">
        <v>234</v>
      </c>
      <c r="BN2" s="1" t="s">
        <v>72</v>
      </c>
      <c r="BO2" s="1" t="s">
        <v>101</v>
      </c>
      <c r="BP2" s="1" t="s">
        <v>167</v>
      </c>
      <c r="BQ2" s="1" t="s">
        <v>126</v>
      </c>
      <c r="BR2" s="1" t="s">
        <v>211</v>
      </c>
      <c r="BS2" s="1" t="s">
        <v>230</v>
      </c>
    </row>
    <row r="3" spans="1:71" ht="15.75" customHeight="1" x14ac:dyDescent="0.2">
      <c r="A3" s="23" t="str">
        <f ca="1">IFERROR(__xludf.DUMMYFUNCTION("query(Results!$G:$I, ""select G, H where I contains '"" &amp; A$1 &amp; ""'"", 1)"),"Shrewsbury AC")</f>
        <v>Shrewsbury AC</v>
      </c>
      <c r="B3" s="33">
        <f ca="1">IFERROR(__xludf.DUMMYFUNCTION("""COMPUTED_VALUE"""),12)</f>
        <v>12</v>
      </c>
      <c r="C3" s="1">
        <f t="shared" ref="C3:C257" ca="1" si="8">IF(A3="Wrekin Harriers", B3, 0)</f>
        <v>0</v>
      </c>
      <c r="D3" s="1">
        <f t="shared" ref="D3:D257" ca="1" si="9">IF(A3="Oswestry Olympians", B3, 0)</f>
        <v>0</v>
      </c>
      <c r="E3" s="1">
        <f t="shared" ref="E3:E257" ca="1" si="10">IF(A3="Shrewsbury AC", B3, 0)</f>
        <v>12</v>
      </c>
      <c r="F3" s="1">
        <f t="shared" ref="F3:F257" ca="1" si="11">IF(A3="Telford AC", B3, 0)</f>
        <v>0</v>
      </c>
      <c r="G3" s="1">
        <f t="shared" ref="G3:G257" ca="1" si="12">IF(A3="Wenlock Olympians", B3, 0)</f>
        <v>0</v>
      </c>
      <c r="H3" s="1">
        <f t="shared" ref="H3:H257" ca="1" si="13">IF(A3="Maldwyn Harriers", B3, 0)</f>
        <v>0</v>
      </c>
      <c r="J3" s="23" t="str">
        <f ca="1">IFERROR(__xludf.DUMMYFUNCTION("query(Results!$G:$I, ""select G, H where I contains '"" &amp; J$1 &amp; ""'"", 0)"),"Wrekin Harriers")</f>
        <v>Wrekin Harriers</v>
      </c>
      <c r="K3" s="18">
        <f ca="1">IFERROR(__xludf.DUMMYFUNCTION("""COMPUTED_VALUE"""),12)</f>
        <v>12</v>
      </c>
      <c r="L3" s="1">
        <f t="shared" ref="L3:L257" ca="1" si="14">IF(J3="Wrekin Harriers", K3, 0)</f>
        <v>12</v>
      </c>
      <c r="M3" s="1">
        <f t="shared" ref="M3:M257" ca="1" si="15">IF(J3="Oswestry Olympians", K3, 0)</f>
        <v>0</v>
      </c>
      <c r="N3" s="1">
        <f t="shared" ref="N3:N257" ca="1" si="16">IF(J3="Shrewsbury AC", K3, 0)</f>
        <v>0</v>
      </c>
      <c r="O3" s="1">
        <f t="shared" ref="O3:O257" ca="1" si="17">IF(J3="Telford AC", K3, 0)</f>
        <v>0</v>
      </c>
      <c r="P3" s="42">
        <f t="shared" ref="P3:P257" ca="1" si="18">IF(J3="Wenlock Olympians", K3, 0)</f>
        <v>0</v>
      </c>
      <c r="Q3" s="1">
        <f t="shared" ref="Q3:Q257" ca="1" si="19">IF(J3="Maldwyn Harriers", K3, 0)</f>
        <v>0</v>
      </c>
      <c r="S3" s="23" t="str">
        <f ca="1">IFERROR(__xludf.DUMMYFUNCTION("query(Results!$G:$I, ""select G, H where I contains '"" &amp; S$1 &amp; ""'"", 1)"),"Telford AC")</f>
        <v>Telford AC</v>
      </c>
      <c r="T3" s="41">
        <f ca="1">IFERROR(__xludf.DUMMYFUNCTION("""COMPUTED_VALUE"""),12)</f>
        <v>12</v>
      </c>
      <c r="U3" s="1">
        <f t="shared" ref="U3:U257" ca="1" si="20">IF(S3="Wrekin Harriers", T3, 0)</f>
        <v>0</v>
      </c>
      <c r="V3" s="1">
        <f t="shared" ref="V3:V257" ca="1" si="21">IF(S3="Oswestry Olympians", T3, 0)</f>
        <v>0</v>
      </c>
      <c r="W3" s="1">
        <f t="shared" ref="W3:W257" ca="1" si="22">IF(S3="Shrewsbury AC", T3, 0)</f>
        <v>0</v>
      </c>
      <c r="X3" s="1">
        <f t="shared" ref="X3:X257" ca="1" si="23">IF(S3="Telford AC", T3, 0)</f>
        <v>12</v>
      </c>
      <c r="Y3" s="1">
        <f t="shared" ref="Y3:Y257" ca="1" si="24">IF(S3="Wenlock Olympians", T3, 0)</f>
        <v>0</v>
      </c>
      <c r="Z3" s="1">
        <f t="shared" ref="Z3:Z257" ca="1" si="25">IF(S3="Maldwyn Harriers", T3, 0)</f>
        <v>0</v>
      </c>
      <c r="AB3" s="23" t="str">
        <f ca="1">IFERROR(__xludf.DUMMYFUNCTION("query(Results!$G:$I, ""select G, H where I contains '"" &amp; AB$1 &amp; ""'"", 1)"),"Wrekin Harriers")</f>
        <v>Wrekin Harriers</v>
      </c>
      <c r="AC3" s="41">
        <f ca="1">IFERROR(__xludf.DUMMYFUNCTION("""COMPUTED_VALUE"""),12)</f>
        <v>12</v>
      </c>
      <c r="AD3" s="1">
        <f t="shared" ref="AD3:AD257" ca="1" si="26">IF(AB3="Wrekin Harriers", AC3, 0)</f>
        <v>12</v>
      </c>
      <c r="AE3" s="1">
        <f t="shared" ref="AE3:AE257" ca="1" si="27">IF(AB3="Oswestry Olympians", AC3, 0)</f>
        <v>0</v>
      </c>
      <c r="AF3" s="1">
        <f t="shared" ref="AF3:AF257" ca="1" si="28">IF(AB3="Shrewsbury AC", AC3, 0)</f>
        <v>0</v>
      </c>
      <c r="AG3" s="1">
        <f t="shared" ref="AG3:AG257" ca="1" si="29">IF(AB3="Telford AC", AC3, 0)</f>
        <v>0</v>
      </c>
      <c r="AH3" s="1">
        <f t="shared" ref="AH3:AH257" ca="1" si="30">IF(AB3="Wenlock Olympians", AC3, 0)</f>
        <v>0</v>
      </c>
      <c r="AI3" s="1">
        <f t="shared" ref="AI3:AI257" ca="1" si="31">IF(AB3="Maldwyn Harriers", AC3, 0)</f>
        <v>0</v>
      </c>
      <c r="AK3" s="23" t="str">
        <f ca="1">IFERROR(__xludf.DUMMYFUNCTION("query(Results!$G:$I, ""select G, H where I contains '"" &amp; AK$1 &amp; ""'"", 1)"),"Telford AC")</f>
        <v>Telford AC</v>
      </c>
      <c r="AL3" s="41">
        <f ca="1">IFERROR(__xludf.DUMMYFUNCTION("""COMPUTED_VALUE"""),12)</f>
        <v>12</v>
      </c>
      <c r="AM3" s="1">
        <f t="shared" ref="AM3:AM257" ca="1" si="32">IF(AK3="Wrekin Harriers", AL3, 0)</f>
        <v>0</v>
      </c>
      <c r="AN3" s="1">
        <f t="shared" ref="AN3:AN257" ca="1" si="33">IF(AK3="Oswestry Olympians", AL3, 0)</f>
        <v>0</v>
      </c>
      <c r="AO3" s="1">
        <f t="shared" ref="AO3:AO257" ca="1" si="34">IF(AK3="Shrewsbury AC", AL3, 0)</f>
        <v>0</v>
      </c>
      <c r="AP3" s="1">
        <f t="shared" ref="AP3:AP257" ca="1" si="35">IF(AK3="Telford AC", AL3, 0)</f>
        <v>12</v>
      </c>
      <c r="AQ3" s="1">
        <f t="shared" ref="AQ3:AQ257" ca="1" si="36">IF(AK3="Wenlock Olympians", AL3, 0)</f>
        <v>0</v>
      </c>
      <c r="AR3" s="1">
        <f t="shared" ref="AR3:AR257" ca="1" si="37">IF(AK3="Maldwyn Harriers", AL3, 0)</f>
        <v>0</v>
      </c>
      <c r="AT3" s="23" t="str">
        <f ca="1">IFERROR(__xludf.DUMMYFUNCTION("query(Results!$G:$I, ""select G, H where I contains '"" &amp; AT$1 &amp; ""'"", 1)"),"Telford AC")</f>
        <v>Telford AC</v>
      </c>
      <c r="AU3" s="41">
        <f ca="1">IFERROR(__xludf.DUMMYFUNCTION("""COMPUTED_VALUE"""),12)</f>
        <v>12</v>
      </c>
      <c r="AV3" s="1">
        <f t="shared" ref="AV3:AV257" ca="1" si="38">IF(AT3="Wrekin Harriers", AU3, 0)</f>
        <v>0</v>
      </c>
      <c r="AW3" s="1">
        <f t="shared" ref="AW3:AW257" ca="1" si="39">IF(AT3="Oswestry Olympians", AU3, 0)</f>
        <v>0</v>
      </c>
      <c r="AX3" s="1">
        <f t="shared" ref="AX3:AX257" ca="1" si="40">IF(AT3="Shrewsbury AC", AU3, 0)</f>
        <v>0</v>
      </c>
      <c r="AY3" s="1">
        <f t="shared" ref="AY3:AY257" ca="1" si="41">IF(AT3="Telford AC", AU3, 0)</f>
        <v>12</v>
      </c>
      <c r="AZ3" s="1">
        <f t="shared" ref="AZ3:AZ257" ca="1" si="42">IF(AT3="Wenlock Olympians", AU3, 0)</f>
        <v>0</v>
      </c>
      <c r="BA3" s="1">
        <f t="shared" ref="BA3:BA257" ca="1" si="43">IF(AT3="Maldwyn Harriers", AU3, 0)</f>
        <v>0</v>
      </c>
      <c r="BC3" s="23" t="str">
        <f ca="1">IFERROR(__xludf.DUMMYFUNCTION("query(Results!$G:$I, ""select G, H where I contains '"" &amp; BC$1 &amp; ""'"", 1)"),"Shrewsbury AC")</f>
        <v>Shrewsbury AC</v>
      </c>
      <c r="BD3" s="41">
        <f ca="1">IFERROR(__xludf.DUMMYFUNCTION("""COMPUTED_VALUE"""),12)</f>
        <v>12</v>
      </c>
      <c r="BE3" s="1">
        <f t="shared" ref="BE3:BE257" ca="1" si="44">IF(BC3="Wrekin Harriers", BD3, 0)</f>
        <v>0</v>
      </c>
      <c r="BF3" s="1">
        <f t="shared" ref="BF3:BF257" ca="1" si="45">IF(BC3="Oswestry Olympians", BD3, 0)</f>
        <v>0</v>
      </c>
      <c r="BG3" s="1">
        <f t="shared" ref="BG3:BG257" ca="1" si="46">IF(BC3="Shrewsbury AC", BD3, 0)</f>
        <v>12</v>
      </c>
      <c r="BH3" s="1">
        <f t="shared" ref="BH3:BH257" ca="1" si="47">IF(BC3="Telford AC", BD3, 0)</f>
        <v>0</v>
      </c>
      <c r="BI3" s="1">
        <f t="shared" ref="BI3:BI257" ca="1" si="48">IF(BC3="Wenlock Olympians", BD3, 0)</f>
        <v>0</v>
      </c>
      <c r="BJ3" s="1">
        <f t="shared" ref="BJ3:BJ257" ca="1" si="49">IF(BC3="Maldwyn Harriers", BD3, 0)</f>
        <v>0</v>
      </c>
      <c r="BL3" s="23" t="str">
        <f ca="1">IFERROR(__xludf.DUMMYFUNCTION("query(Results!$G:$I, ""select G, H where I contains '"" &amp; BL$1 &amp; ""'"", 1)"),"Telford AC")</f>
        <v>Telford AC</v>
      </c>
      <c r="BM3" s="1">
        <f ca="1">IFERROR(__xludf.DUMMYFUNCTION("""COMPUTED_VALUE"""),11)</f>
        <v>11</v>
      </c>
      <c r="BN3" s="1">
        <f t="shared" ref="BN3:BN257" ca="1" si="50">IF(BL3="Wrekin Harriers", BM3, 0)</f>
        <v>0</v>
      </c>
      <c r="BO3" s="1">
        <f t="shared" ref="BO3:BO257" ca="1" si="51">IF(BL3="Oswestry Olympians", BM3, 0)</f>
        <v>0</v>
      </c>
      <c r="BP3" s="1">
        <f t="shared" ref="BP3:BP257" ca="1" si="52">IF(BL3="Telford AC", BM3, 0)</f>
        <v>11</v>
      </c>
      <c r="BQ3" s="1">
        <f t="shared" ref="BQ3:BQ257" ca="1" si="53">IF(BL3="Shrewsbury AC", BM3, 0)</f>
        <v>0</v>
      </c>
      <c r="BR3" s="1">
        <f t="shared" ref="BR3:BR257" ca="1" si="54">IF(BL3="Wenlock Olympians", BM3, 0)</f>
        <v>0</v>
      </c>
      <c r="BS3" s="1">
        <f t="shared" ref="BS3:BS257" ca="1" si="55">IF(BL3="Maldwyn Harriers", BM3, 0)</f>
        <v>0</v>
      </c>
    </row>
    <row r="4" spans="1:71" ht="15.75" customHeight="1" x14ac:dyDescent="0.2">
      <c r="A4" s="33" t="str">
        <f ca="1">IFERROR(__xludf.DUMMYFUNCTION("""COMPUTED_VALUE"""),"Telford AC")</f>
        <v>Telford AC</v>
      </c>
      <c r="B4" s="33">
        <f ca="1">IFERROR(__xludf.DUMMYFUNCTION("""COMPUTED_VALUE"""),10)</f>
        <v>10</v>
      </c>
      <c r="C4" s="1">
        <f t="shared" ca="1" si="8"/>
        <v>0</v>
      </c>
      <c r="D4" s="1">
        <f t="shared" ca="1" si="9"/>
        <v>0</v>
      </c>
      <c r="E4" s="1">
        <f t="shared" ca="1" si="10"/>
        <v>0</v>
      </c>
      <c r="F4" s="1">
        <f t="shared" ca="1" si="11"/>
        <v>10</v>
      </c>
      <c r="G4" s="1">
        <f t="shared" ca="1" si="12"/>
        <v>0</v>
      </c>
      <c r="H4" s="1">
        <f t="shared" ca="1" si="13"/>
        <v>0</v>
      </c>
      <c r="J4" s="23" t="str">
        <f ca="1">IFERROR(__xludf.DUMMYFUNCTION("""COMPUTED_VALUE"""),"Wrekin Harriers")</f>
        <v>Wrekin Harriers</v>
      </c>
      <c r="K4" s="18">
        <f ca="1">IFERROR(__xludf.DUMMYFUNCTION("""COMPUTED_VALUE"""),11)</f>
        <v>11</v>
      </c>
      <c r="L4" s="1">
        <f t="shared" ca="1" si="14"/>
        <v>11</v>
      </c>
      <c r="M4" s="1">
        <f t="shared" ca="1" si="15"/>
        <v>0</v>
      </c>
      <c r="N4" s="1">
        <f t="shared" ca="1" si="16"/>
        <v>0</v>
      </c>
      <c r="O4" s="1">
        <f t="shared" ca="1" si="17"/>
        <v>0</v>
      </c>
      <c r="P4" s="42">
        <f t="shared" ca="1" si="18"/>
        <v>0</v>
      </c>
      <c r="Q4" s="1">
        <f t="shared" ca="1" si="19"/>
        <v>0</v>
      </c>
      <c r="S4" s="40" t="str">
        <f ca="1">IFERROR(__xludf.DUMMYFUNCTION("""COMPUTED_VALUE"""),"Shrewsbury AC")</f>
        <v>Shrewsbury AC</v>
      </c>
      <c r="T4" s="41">
        <f ca="1">IFERROR(__xludf.DUMMYFUNCTION("""COMPUTED_VALUE"""),10)</f>
        <v>10</v>
      </c>
      <c r="U4" s="1">
        <f t="shared" ca="1" si="20"/>
        <v>0</v>
      </c>
      <c r="V4" s="1">
        <f t="shared" ca="1" si="21"/>
        <v>0</v>
      </c>
      <c r="W4" s="1">
        <f t="shared" ca="1" si="22"/>
        <v>10</v>
      </c>
      <c r="X4" s="1">
        <f t="shared" ca="1" si="23"/>
        <v>0</v>
      </c>
      <c r="Y4" s="1">
        <f t="shared" ca="1" si="24"/>
        <v>0</v>
      </c>
      <c r="Z4" s="1">
        <f t="shared" ca="1" si="25"/>
        <v>0</v>
      </c>
      <c r="AB4" s="40" t="str">
        <f ca="1">IFERROR(__xludf.DUMMYFUNCTION("""COMPUTED_VALUE"""),"Shrewsbury AC")</f>
        <v>Shrewsbury AC</v>
      </c>
      <c r="AC4" s="41">
        <f ca="1">IFERROR(__xludf.DUMMYFUNCTION("""COMPUTED_VALUE"""),10)</f>
        <v>10</v>
      </c>
      <c r="AD4" s="1">
        <f t="shared" ca="1" si="26"/>
        <v>0</v>
      </c>
      <c r="AE4" s="1">
        <f t="shared" ca="1" si="27"/>
        <v>0</v>
      </c>
      <c r="AF4" s="1">
        <f t="shared" ca="1" si="28"/>
        <v>10</v>
      </c>
      <c r="AG4" s="1">
        <f t="shared" ca="1" si="29"/>
        <v>0</v>
      </c>
      <c r="AH4" s="1">
        <f t="shared" ca="1" si="30"/>
        <v>0</v>
      </c>
      <c r="AI4" s="1">
        <f t="shared" ca="1" si="31"/>
        <v>0</v>
      </c>
      <c r="AK4" s="40" t="str">
        <f ca="1">IFERROR(__xludf.DUMMYFUNCTION("""COMPUTED_VALUE"""),"Wenlock Olympians")</f>
        <v>Wenlock Olympians</v>
      </c>
      <c r="AL4" s="41">
        <f ca="1">IFERROR(__xludf.DUMMYFUNCTION("""COMPUTED_VALUE"""),10)</f>
        <v>10</v>
      </c>
      <c r="AM4" s="1">
        <f t="shared" ca="1" si="32"/>
        <v>0</v>
      </c>
      <c r="AN4" s="1">
        <f t="shared" ca="1" si="33"/>
        <v>0</v>
      </c>
      <c r="AO4" s="1">
        <f t="shared" ca="1" si="34"/>
        <v>0</v>
      </c>
      <c r="AP4" s="1">
        <f t="shared" ca="1" si="35"/>
        <v>0</v>
      </c>
      <c r="AQ4" s="1">
        <f t="shared" ca="1" si="36"/>
        <v>10</v>
      </c>
      <c r="AR4" s="1">
        <f t="shared" ca="1" si="37"/>
        <v>0</v>
      </c>
      <c r="AT4" s="40" t="str">
        <f ca="1">IFERROR(__xludf.DUMMYFUNCTION("""COMPUTED_VALUE"""),"Oswestry Olympians")</f>
        <v>Oswestry Olympians</v>
      </c>
      <c r="AU4" s="41">
        <f ca="1">IFERROR(__xludf.DUMMYFUNCTION("""COMPUTED_VALUE"""),10)</f>
        <v>10</v>
      </c>
      <c r="AV4" s="1">
        <f t="shared" ca="1" si="38"/>
        <v>0</v>
      </c>
      <c r="AW4" s="1">
        <f t="shared" ca="1" si="39"/>
        <v>10</v>
      </c>
      <c r="AX4" s="1">
        <f t="shared" ca="1" si="40"/>
        <v>0</v>
      </c>
      <c r="AY4" s="1">
        <f t="shared" ca="1" si="41"/>
        <v>0</v>
      </c>
      <c r="AZ4" s="1">
        <f t="shared" ca="1" si="42"/>
        <v>0</v>
      </c>
      <c r="BA4" s="1">
        <f t="shared" ca="1" si="43"/>
        <v>0</v>
      </c>
      <c r="BC4" s="40" t="str">
        <f ca="1">IFERROR(__xludf.DUMMYFUNCTION("""COMPUTED_VALUE"""),"Telford AC")</f>
        <v>Telford AC</v>
      </c>
      <c r="BD4" s="41">
        <f ca="1">IFERROR(__xludf.DUMMYFUNCTION("""COMPUTED_VALUE"""),10)</f>
        <v>10</v>
      </c>
      <c r="BE4" s="1">
        <f t="shared" ca="1" si="44"/>
        <v>0</v>
      </c>
      <c r="BF4" s="1">
        <f t="shared" ca="1" si="45"/>
        <v>0</v>
      </c>
      <c r="BG4" s="1">
        <f t="shared" ca="1" si="46"/>
        <v>0</v>
      </c>
      <c r="BH4" s="1">
        <f t="shared" ca="1" si="47"/>
        <v>10</v>
      </c>
      <c r="BI4" s="1">
        <f t="shared" ca="1" si="48"/>
        <v>0</v>
      </c>
      <c r="BJ4" s="1">
        <f t="shared" ca="1" si="49"/>
        <v>0</v>
      </c>
      <c r="BL4" s="1" t="str">
        <f ca="1">IFERROR(__xludf.DUMMYFUNCTION("""COMPUTED_VALUE"""),"Telford AC")</f>
        <v>Telford AC</v>
      </c>
      <c r="BM4" s="1">
        <f ca="1">IFERROR(__xludf.DUMMYFUNCTION("""COMPUTED_VALUE"""),12)</f>
        <v>12</v>
      </c>
      <c r="BN4" s="1">
        <f t="shared" ca="1" si="50"/>
        <v>0</v>
      </c>
      <c r="BO4" s="1">
        <f t="shared" ca="1" si="51"/>
        <v>0</v>
      </c>
      <c r="BP4" s="1">
        <f t="shared" ca="1" si="52"/>
        <v>12</v>
      </c>
      <c r="BQ4" s="1">
        <f t="shared" ca="1" si="53"/>
        <v>0</v>
      </c>
      <c r="BR4" s="1">
        <f t="shared" ca="1" si="54"/>
        <v>0</v>
      </c>
      <c r="BS4" s="1">
        <f t="shared" ca="1" si="55"/>
        <v>0</v>
      </c>
    </row>
    <row r="5" spans="1:71" ht="15.75" customHeight="1" x14ac:dyDescent="0.2">
      <c r="A5" s="33" t="str">
        <f ca="1">IFERROR(__xludf.DUMMYFUNCTION("""COMPUTED_VALUE"""),"Wrekin Harriers")</f>
        <v>Wrekin Harriers</v>
      </c>
      <c r="B5" s="33">
        <f ca="1">IFERROR(__xludf.DUMMYFUNCTION("""COMPUTED_VALUE"""),8)</f>
        <v>8</v>
      </c>
      <c r="C5" s="1">
        <f t="shared" ca="1" si="8"/>
        <v>8</v>
      </c>
      <c r="D5" s="1">
        <f t="shared" ca="1" si="9"/>
        <v>0</v>
      </c>
      <c r="E5" s="1">
        <f t="shared" ca="1" si="10"/>
        <v>0</v>
      </c>
      <c r="F5" s="1">
        <f t="shared" ca="1" si="11"/>
        <v>0</v>
      </c>
      <c r="G5" s="1">
        <f t="shared" ca="1" si="12"/>
        <v>0</v>
      </c>
      <c r="H5" s="1">
        <f t="shared" ca="1" si="13"/>
        <v>0</v>
      </c>
      <c r="J5" s="23" t="str">
        <f ca="1">IFERROR(__xludf.DUMMYFUNCTION("""COMPUTED_VALUE"""),"Shrewsbury AC")</f>
        <v>Shrewsbury AC</v>
      </c>
      <c r="K5" s="18">
        <f ca="1">IFERROR(__xludf.DUMMYFUNCTION("""COMPUTED_VALUE"""),10)</f>
        <v>10</v>
      </c>
      <c r="L5" s="1">
        <f t="shared" ca="1" si="14"/>
        <v>0</v>
      </c>
      <c r="M5" s="1">
        <f t="shared" ca="1" si="15"/>
        <v>0</v>
      </c>
      <c r="N5" s="1">
        <f t="shared" ca="1" si="16"/>
        <v>10</v>
      </c>
      <c r="O5" s="1">
        <f t="shared" ca="1" si="17"/>
        <v>0</v>
      </c>
      <c r="P5" s="42">
        <f t="shared" ca="1" si="18"/>
        <v>0</v>
      </c>
      <c r="Q5" s="1">
        <f t="shared" ca="1" si="19"/>
        <v>0</v>
      </c>
      <c r="S5" s="40" t="str">
        <f ca="1">IFERROR(__xludf.DUMMYFUNCTION("""COMPUTED_VALUE"""),"Oswestry Olympians")</f>
        <v>Oswestry Olympians</v>
      </c>
      <c r="T5" s="41">
        <f ca="1">IFERROR(__xludf.DUMMYFUNCTION("""COMPUTED_VALUE"""),8)</f>
        <v>8</v>
      </c>
      <c r="U5" s="1">
        <f t="shared" ca="1" si="20"/>
        <v>0</v>
      </c>
      <c r="V5" s="1">
        <f t="shared" ca="1" si="21"/>
        <v>8</v>
      </c>
      <c r="W5" s="1">
        <f t="shared" ca="1" si="22"/>
        <v>0</v>
      </c>
      <c r="X5" s="1">
        <f t="shared" ca="1" si="23"/>
        <v>0</v>
      </c>
      <c r="Y5" s="1">
        <f t="shared" ca="1" si="24"/>
        <v>0</v>
      </c>
      <c r="Z5" s="1">
        <f t="shared" ca="1" si="25"/>
        <v>0</v>
      </c>
      <c r="AB5" s="40" t="str">
        <f ca="1">IFERROR(__xludf.DUMMYFUNCTION("""COMPUTED_VALUE"""),"Telford AC")</f>
        <v>Telford AC</v>
      </c>
      <c r="AC5" s="41">
        <f ca="1">IFERROR(__xludf.DUMMYFUNCTION("""COMPUTED_VALUE"""),8)</f>
        <v>8</v>
      </c>
      <c r="AD5" s="1">
        <f t="shared" ca="1" si="26"/>
        <v>0</v>
      </c>
      <c r="AE5" s="1">
        <f t="shared" ca="1" si="27"/>
        <v>0</v>
      </c>
      <c r="AF5" s="1">
        <f t="shared" ca="1" si="28"/>
        <v>0</v>
      </c>
      <c r="AG5" s="1">
        <f t="shared" ca="1" si="29"/>
        <v>8</v>
      </c>
      <c r="AH5" s="1">
        <f t="shared" ca="1" si="30"/>
        <v>0</v>
      </c>
      <c r="AI5" s="1">
        <f t="shared" ca="1" si="31"/>
        <v>0</v>
      </c>
      <c r="AK5" s="40" t="str">
        <f ca="1">IFERROR(__xludf.DUMMYFUNCTION("""COMPUTED_VALUE"""),"Shrewsbury AC")</f>
        <v>Shrewsbury AC</v>
      </c>
      <c r="AL5" s="41">
        <f ca="1">IFERROR(__xludf.DUMMYFUNCTION("""COMPUTED_VALUE"""),8)</f>
        <v>8</v>
      </c>
      <c r="AM5" s="1">
        <f t="shared" ca="1" si="32"/>
        <v>0</v>
      </c>
      <c r="AN5" s="1">
        <f t="shared" ca="1" si="33"/>
        <v>0</v>
      </c>
      <c r="AO5" s="1">
        <f t="shared" ca="1" si="34"/>
        <v>8</v>
      </c>
      <c r="AP5" s="1">
        <f t="shared" ca="1" si="35"/>
        <v>0</v>
      </c>
      <c r="AQ5" s="1">
        <f t="shared" ca="1" si="36"/>
        <v>0</v>
      </c>
      <c r="AR5" s="1">
        <f t="shared" ca="1" si="37"/>
        <v>0</v>
      </c>
      <c r="AT5" s="40" t="str">
        <f ca="1">IFERROR(__xludf.DUMMYFUNCTION("""COMPUTED_VALUE"""),"Wenlock Olympians")</f>
        <v>Wenlock Olympians</v>
      </c>
      <c r="AU5" s="41">
        <f ca="1">IFERROR(__xludf.DUMMYFUNCTION("""COMPUTED_VALUE"""),8)</f>
        <v>8</v>
      </c>
      <c r="AV5" s="1">
        <f t="shared" ca="1" si="38"/>
        <v>0</v>
      </c>
      <c r="AW5" s="1">
        <f t="shared" ca="1" si="39"/>
        <v>0</v>
      </c>
      <c r="AX5" s="1">
        <f t="shared" ca="1" si="40"/>
        <v>0</v>
      </c>
      <c r="AY5" s="1">
        <f t="shared" ca="1" si="41"/>
        <v>0</v>
      </c>
      <c r="AZ5" s="1">
        <f t="shared" ca="1" si="42"/>
        <v>8</v>
      </c>
      <c r="BA5" s="1">
        <f t="shared" ca="1" si="43"/>
        <v>0</v>
      </c>
      <c r="BC5" s="40" t="str">
        <f ca="1">IFERROR(__xludf.DUMMYFUNCTION("""COMPUTED_VALUE"""),"Wenlock Olympians")</f>
        <v>Wenlock Olympians</v>
      </c>
      <c r="BD5" s="41">
        <f ca="1">IFERROR(__xludf.DUMMYFUNCTION("""COMPUTED_VALUE"""),8)</f>
        <v>8</v>
      </c>
      <c r="BE5" s="1">
        <f t="shared" ca="1" si="44"/>
        <v>0</v>
      </c>
      <c r="BF5" s="1">
        <f t="shared" ca="1" si="45"/>
        <v>0</v>
      </c>
      <c r="BG5" s="1">
        <f t="shared" ca="1" si="46"/>
        <v>0</v>
      </c>
      <c r="BH5" s="1">
        <f t="shared" ca="1" si="47"/>
        <v>0</v>
      </c>
      <c r="BI5" s="1">
        <f t="shared" ca="1" si="48"/>
        <v>8</v>
      </c>
      <c r="BJ5" s="1">
        <f t="shared" ca="1" si="49"/>
        <v>0</v>
      </c>
      <c r="BL5" s="1" t="str">
        <f ca="1">IFERROR(__xludf.DUMMYFUNCTION("""COMPUTED_VALUE"""),"Shrewsbury AC")</f>
        <v>Shrewsbury AC</v>
      </c>
      <c r="BM5" s="1">
        <f ca="1">IFERROR(__xludf.DUMMYFUNCTION("""COMPUTED_VALUE"""),10)</f>
        <v>10</v>
      </c>
      <c r="BN5" s="1">
        <f t="shared" ca="1" si="50"/>
        <v>0</v>
      </c>
      <c r="BO5" s="1">
        <f t="shared" ca="1" si="51"/>
        <v>0</v>
      </c>
      <c r="BP5" s="1">
        <f t="shared" ca="1" si="52"/>
        <v>0</v>
      </c>
      <c r="BQ5" s="1">
        <f t="shared" ca="1" si="53"/>
        <v>10</v>
      </c>
      <c r="BR5" s="1">
        <f t="shared" ca="1" si="54"/>
        <v>0</v>
      </c>
      <c r="BS5" s="1">
        <f t="shared" ca="1" si="55"/>
        <v>0</v>
      </c>
    </row>
    <row r="6" spans="1:71" ht="15.75" customHeight="1" x14ac:dyDescent="0.2">
      <c r="A6" s="33" t="str">
        <f ca="1">IFERROR(__xludf.DUMMYFUNCTION("""COMPUTED_VALUE"""),"Wenlock Olympians")</f>
        <v>Wenlock Olympians</v>
      </c>
      <c r="B6" s="33">
        <f ca="1">IFERROR(__xludf.DUMMYFUNCTION("""COMPUTED_VALUE"""),6)</f>
        <v>6</v>
      </c>
      <c r="C6" s="1">
        <f t="shared" ca="1" si="8"/>
        <v>0</v>
      </c>
      <c r="D6" s="1">
        <f t="shared" ca="1" si="9"/>
        <v>0</v>
      </c>
      <c r="E6" s="1">
        <f t="shared" ca="1" si="10"/>
        <v>0</v>
      </c>
      <c r="F6" s="1">
        <f t="shared" ca="1" si="11"/>
        <v>0</v>
      </c>
      <c r="G6" s="1">
        <f t="shared" ca="1" si="12"/>
        <v>6</v>
      </c>
      <c r="H6" s="1">
        <f t="shared" ca="1" si="13"/>
        <v>0</v>
      </c>
      <c r="J6" s="23" t="str">
        <f ca="1">IFERROR(__xludf.DUMMYFUNCTION("""COMPUTED_VALUE"""),"Telford AC")</f>
        <v>Telford AC</v>
      </c>
      <c r="K6" s="18">
        <f ca="1">IFERROR(__xludf.DUMMYFUNCTION("""COMPUTED_VALUE"""),8)</f>
        <v>8</v>
      </c>
      <c r="L6" s="1">
        <f t="shared" ca="1" si="14"/>
        <v>0</v>
      </c>
      <c r="M6" s="1">
        <f t="shared" ca="1" si="15"/>
        <v>0</v>
      </c>
      <c r="N6" s="1">
        <f t="shared" ca="1" si="16"/>
        <v>0</v>
      </c>
      <c r="O6" s="1">
        <f t="shared" ca="1" si="17"/>
        <v>8</v>
      </c>
      <c r="P6" s="42">
        <f t="shared" ca="1" si="18"/>
        <v>0</v>
      </c>
      <c r="Q6" s="1">
        <f t="shared" ca="1" si="19"/>
        <v>0</v>
      </c>
      <c r="S6" s="40" t="str">
        <f ca="1">IFERROR(__xludf.DUMMYFUNCTION("""COMPUTED_VALUE"""),"Wrekin Harriers")</f>
        <v>Wrekin Harriers</v>
      </c>
      <c r="T6" s="41">
        <f ca="1">IFERROR(__xludf.DUMMYFUNCTION("""COMPUTED_VALUE"""),6)</f>
        <v>6</v>
      </c>
      <c r="U6" s="1">
        <f t="shared" ca="1" si="20"/>
        <v>6</v>
      </c>
      <c r="V6" s="1">
        <f t="shared" ca="1" si="21"/>
        <v>0</v>
      </c>
      <c r="W6" s="1">
        <f t="shared" ca="1" si="22"/>
        <v>0</v>
      </c>
      <c r="X6" s="1">
        <f t="shared" ca="1" si="23"/>
        <v>0</v>
      </c>
      <c r="Y6" s="1">
        <f t="shared" ca="1" si="24"/>
        <v>0</v>
      </c>
      <c r="Z6" s="1">
        <f t="shared" ca="1" si="25"/>
        <v>0</v>
      </c>
      <c r="AB6" s="40" t="str">
        <f ca="1">IFERROR(__xludf.DUMMYFUNCTION("""COMPUTED_VALUE"""),"Wenlock Olympians")</f>
        <v>Wenlock Olympians</v>
      </c>
      <c r="AC6" s="41">
        <f ca="1">IFERROR(__xludf.DUMMYFUNCTION("""COMPUTED_VALUE"""),6)</f>
        <v>6</v>
      </c>
      <c r="AD6" s="1">
        <f t="shared" ca="1" si="26"/>
        <v>0</v>
      </c>
      <c r="AE6" s="1">
        <f t="shared" ca="1" si="27"/>
        <v>0</v>
      </c>
      <c r="AF6" s="1">
        <f t="shared" ca="1" si="28"/>
        <v>0</v>
      </c>
      <c r="AG6" s="1">
        <f t="shared" ca="1" si="29"/>
        <v>0</v>
      </c>
      <c r="AH6" s="1">
        <f t="shared" ca="1" si="30"/>
        <v>6</v>
      </c>
      <c r="AI6" s="1">
        <f t="shared" ca="1" si="31"/>
        <v>0</v>
      </c>
      <c r="AK6" s="40" t="str">
        <f ca="1">IFERROR(__xludf.DUMMYFUNCTION("""COMPUTED_VALUE"""),"Oswestry Olympians")</f>
        <v>Oswestry Olympians</v>
      </c>
      <c r="AL6" s="41">
        <f ca="1">IFERROR(__xludf.DUMMYFUNCTION("""COMPUTED_VALUE"""),6)</f>
        <v>6</v>
      </c>
      <c r="AM6" s="1">
        <f t="shared" ca="1" si="32"/>
        <v>0</v>
      </c>
      <c r="AN6" s="1">
        <f t="shared" ca="1" si="33"/>
        <v>6</v>
      </c>
      <c r="AO6" s="1">
        <f t="shared" ca="1" si="34"/>
        <v>0</v>
      </c>
      <c r="AP6" s="1">
        <f t="shared" ca="1" si="35"/>
        <v>0</v>
      </c>
      <c r="AQ6" s="1">
        <f t="shared" ca="1" si="36"/>
        <v>0</v>
      </c>
      <c r="AR6" s="1">
        <f t="shared" ca="1" si="37"/>
        <v>0</v>
      </c>
      <c r="AT6" s="40" t="str">
        <f ca="1">IFERROR(__xludf.DUMMYFUNCTION("""COMPUTED_VALUE"""),"Shrewsbury AC")</f>
        <v>Shrewsbury AC</v>
      </c>
      <c r="AU6" s="41">
        <f ca="1">IFERROR(__xludf.DUMMYFUNCTION("""COMPUTED_VALUE"""),6)</f>
        <v>6</v>
      </c>
      <c r="AV6" s="1">
        <f t="shared" ca="1" si="38"/>
        <v>0</v>
      </c>
      <c r="AW6" s="1">
        <f t="shared" ca="1" si="39"/>
        <v>0</v>
      </c>
      <c r="AX6" s="1">
        <f t="shared" ca="1" si="40"/>
        <v>6</v>
      </c>
      <c r="AY6" s="1">
        <f t="shared" ca="1" si="41"/>
        <v>0</v>
      </c>
      <c r="AZ6" s="1">
        <f t="shared" ca="1" si="42"/>
        <v>0</v>
      </c>
      <c r="BA6" s="1">
        <f t="shared" ca="1" si="43"/>
        <v>0</v>
      </c>
      <c r="BC6" s="40" t="str">
        <f ca="1">IFERROR(__xludf.DUMMYFUNCTION("""COMPUTED_VALUE"""),"Oswestry Olympians")</f>
        <v>Oswestry Olympians</v>
      </c>
      <c r="BD6" s="41">
        <f ca="1">IFERROR(__xludf.DUMMYFUNCTION("""COMPUTED_VALUE"""),6)</f>
        <v>6</v>
      </c>
      <c r="BE6" s="1">
        <f t="shared" ca="1" si="44"/>
        <v>0</v>
      </c>
      <c r="BF6" s="1">
        <f t="shared" ca="1" si="45"/>
        <v>6</v>
      </c>
      <c r="BG6" s="1">
        <f t="shared" ca="1" si="46"/>
        <v>0</v>
      </c>
      <c r="BH6" s="1">
        <f t="shared" ca="1" si="47"/>
        <v>0</v>
      </c>
      <c r="BI6" s="1">
        <f t="shared" ca="1" si="48"/>
        <v>0</v>
      </c>
      <c r="BJ6" s="1">
        <f t="shared" ca="1" si="49"/>
        <v>0</v>
      </c>
      <c r="BL6" s="40" t="str">
        <f ca="1">IFERROR(__xludf.DUMMYFUNCTION("""COMPUTED_VALUE"""),"Telford AC")</f>
        <v>Telford AC</v>
      </c>
      <c r="BM6" s="41">
        <f ca="1">IFERROR(__xludf.DUMMYFUNCTION("""COMPUTED_VALUE"""),12)</f>
        <v>12</v>
      </c>
      <c r="BN6" s="1">
        <f t="shared" ca="1" si="50"/>
        <v>0</v>
      </c>
      <c r="BO6" s="1">
        <f t="shared" ca="1" si="51"/>
        <v>0</v>
      </c>
      <c r="BP6" s="1">
        <f t="shared" ca="1" si="52"/>
        <v>12</v>
      </c>
      <c r="BQ6" s="1">
        <f t="shared" ca="1" si="53"/>
        <v>0</v>
      </c>
      <c r="BR6" s="1">
        <f t="shared" ca="1" si="54"/>
        <v>0</v>
      </c>
      <c r="BS6" s="1">
        <f t="shared" ca="1" si="55"/>
        <v>0</v>
      </c>
    </row>
    <row r="7" spans="1:71" ht="15.75" customHeight="1" x14ac:dyDescent="0.2">
      <c r="A7" s="33" t="str">
        <f ca="1">IFERROR(__xludf.DUMMYFUNCTION("""COMPUTED_VALUE"""),"Oswestry Olympians")</f>
        <v>Oswestry Olympians</v>
      </c>
      <c r="B7" s="33">
        <f ca="1">IFERROR(__xludf.DUMMYFUNCTION("""COMPUTED_VALUE"""),4)</f>
        <v>4</v>
      </c>
      <c r="C7" s="1">
        <f t="shared" ca="1" si="8"/>
        <v>0</v>
      </c>
      <c r="D7" s="1">
        <f t="shared" ca="1" si="9"/>
        <v>4</v>
      </c>
      <c r="E7" s="1">
        <f t="shared" ca="1" si="10"/>
        <v>0</v>
      </c>
      <c r="F7" s="1">
        <f t="shared" ca="1" si="11"/>
        <v>0</v>
      </c>
      <c r="G7" s="1">
        <f t="shared" ca="1" si="12"/>
        <v>0</v>
      </c>
      <c r="H7" s="1">
        <f t="shared" ca="1" si="13"/>
        <v>0</v>
      </c>
      <c r="J7" s="23" t="str">
        <f ca="1">IFERROR(__xludf.DUMMYFUNCTION("""COMPUTED_VALUE"""),"Oswestry Olympians")</f>
        <v>Oswestry Olympians</v>
      </c>
      <c r="K7" s="18">
        <f ca="1">IFERROR(__xludf.DUMMYFUNCTION("""COMPUTED_VALUE"""),6)</f>
        <v>6</v>
      </c>
      <c r="L7" s="1">
        <f t="shared" ca="1" si="14"/>
        <v>0</v>
      </c>
      <c r="M7" s="1">
        <f t="shared" ca="1" si="15"/>
        <v>6</v>
      </c>
      <c r="N7" s="1">
        <f t="shared" ca="1" si="16"/>
        <v>0</v>
      </c>
      <c r="O7" s="1">
        <f t="shared" ca="1" si="17"/>
        <v>0</v>
      </c>
      <c r="P7" s="42">
        <f t="shared" ca="1" si="18"/>
        <v>0</v>
      </c>
      <c r="Q7" s="1">
        <f t="shared" ca="1" si="19"/>
        <v>0</v>
      </c>
      <c r="S7" s="40" t="str">
        <f ca="1">IFERROR(__xludf.DUMMYFUNCTION("""COMPUTED_VALUE"""),"Telford AC")</f>
        <v>Telford AC</v>
      </c>
      <c r="T7" s="41">
        <f ca="1">IFERROR(__xludf.DUMMYFUNCTION("""COMPUTED_VALUE"""),11)</f>
        <v>11</v>
      </c>
      <c r="U7" s="1">
        <f t="shared" ca="1" si="20"/>
        <v>0</v>
      </c>
      <c r="V7" s="1">
        <f t="shared" ca="1" si="21"/>
        <v>0</v>
      </c>
      <c r="W7" s="1">
        <f t="shared" ca="1" si="22"/>
        <v>0</v>
      </c>
      <c r="X7" s="1">
        <f t="shared" ca="1" si="23"/>
        <v>11</v>
      </c>
      <c r="Y7" s="1">
        <f t="shared" ca="1" si="24"/>
        <v>0</v>
      </c>
      <c r="Z7" s="1">
        <f t="shared" ca="1" si="25"/>
        <v>0</v>
      </c>
      <c r="AB7" s="40" t="str">
        <f ca="1">IFERROR(__xludf.DUMMYFUNCTION("""COMPUTED_VALUE"""),"Wrekin Harriers")</f>
        <v>Wrekin Harriers</v>
      </c>
      <c r="AC7" s="41">
        <f ca="1">IFERROR(__xludf.DUMMYFUNCTION("""COMPUTED_VALUE"""),11)</f>
        <v>11</v>
      </c>
      <c r="AD7" s="1">
        <f t="shared" ca="1" si="26"/>
        <v>11</v>
      </c>
      <c r="AE7" s="1">
        <f t="shared" ca="1" si="27"/>
        <v>0</v>
      </c>
      <c r="AF7" s="1">
        <f t="shared" ca="1" si="28"/>
        <v>0</v>
      </c>
      <c r="AG7" s="1">
        <f t="shared" ca="1" si="29"/>
        <v>0</v>
      </c>
      <c r="AH7" s="1">
        <f t="shared" ca="1" si="30"/>
        <v>0</v>
      </c>
      <c r="AI7" s="1">
        <f t="shared" ca="1" si="31"/>
        <v>0</v>
      </c>
      <c r="AK7" s="40" t="str">
        <f ca="1">IFERROR(__xludf.DUMMYFUNCTION("""COMPUTED_VALUE"""),"Telford AC")</f>
        <v>Telford AC</v>
      </c>
      <c r="AL7" s="41">
        <f ca="1">IFERROR(__xludf.DUMMYFUNCTION("""COMPUTED_VALUE"""),11)</f>
        <v>11</v>
      </c>
      <c r="AM7" s="1">
        <f t="shared" ca="1" si="32"/>
        <v>0</v>
      </c>
      <c r="AN7" s="1">
        <f t="shared" ca="1" si="33"/>
        <v>0</v>
      </c>
      <c r="AO7" s="1">
        <f t="shared" ca="1" si="34"/>
        <v>0</v>
      </c>
      <c r="AP7" s="1">
        <f t="shared" ca="1" si="35"/>
        <v>11</v>
      </c>
      <c r="AQ7" s="1">
        <f t="shared" ca="1" si="36"/>
        <v>0</v>
      </c>
      <c r="AR7" s="1">
        <f t="shared" ca="1" si="37"/>
        <v>0</v>
      </c>
      <c r="AT7" s="40" t="str">
        <f ca="1">IFERROR(__xludf.DUMMYFUNCTION("""COMPUTED_VALUE"""),"Wrekin Harriers")</f>
        <v>Wrekin Harriers</v>
      </c>
      <c r="AU7" s="41">
        <f ca="1">IFERROR(__xludf.DUMMYFUNCTION("""COMPUTED_VALUE"""),4)</f>
        <v>4</v>
      </c>
      <c r="AV7" s="1">
        <f t="shared" ca="1" si="38"/>
        <v>4</v>
      </c>
      <c r="AW7" s="1">
        <f t="shared" ca="1" si="39"/>
        <v>0</v>
      </c>
      <c r="AX7" s="1">
        <f t="shared" ca="1" si="40"/>
        <v>0</v>
      </c>
      <c r="AY7" s="1">
        <f t="shared" ca="1" si="41"/>
        <v>0</v>
      </c>
      <c r="AZ7" s="1">
        <f t="shared" ca="1" si="42"/>
        <v>0</v>
      </c>
      <c r="BA7" s="1">
        <f t="shared" ca="1" si="43"/>
        <v>0</v>
      </c>
      <c r="BC7" s="40" t="str">
        <f ca="1">IFERROR(__xludf.DUMMYFUNCTION("""COMPUTED_VALUE"""),"Telford AC")</f>
        <v>Telford AC</v>
      </c>
      <c r="BD7" s="41">
        <f ca="1">IFERROR(__xludf.DUMMYFUNCTION("""COMPUTED_VALUE"""),11)</f>
        <v>11</v>
      </c>
      <c r="BE7" s="1">
        <f t="shared" ca="1" si="44"/>
        <v>0</v>
      </c>
      <c r="BF7" s="1">
        <f t="shared" ca="1" si="45"/>
        <v>0</v>
      </c>
      <c r="BG7" s="1">
        <f t="shared" ca="1" si="46"/>
        <v>0</v>
      </c>
      <c r="BH7" s="1">
        <f t="shared" ca="1" si="47"/>
        <v>11</v>
      </c>
      <c r="BI7" s="1">
        <f t="shared" ca="1" si="48"/>
        <v>0</v>
      </c>
      <c r="BJ7" s="1">
        <f t="shared" ca="1" si="49"/>
        <v>0</v>
      </c>
      <c r="BL7" s="40" t="str">
        <f ca="1">IFERROR(__xludf.DUMMYFUNCTION("""COMPUTED_VALUE"""),"Shrewsbury AC")</f>
        <v>Shrewsbury AC</v>
      </c>
      <c r="BM7" s="41">
        <f ca="1">IFERROR(__xludf.DUMMYFUNCTION("""COMPUTED_VALUE"""),10)</f>
        <v>10</v>
      </c>
      <c r="BN7" s="1">
        <f t="shared" ca="1" si="50"/>
        <v>0</v>
      </c>
      <c r="BO7" s="1">
        <f t="shared" ca="1" si="51"/>
        <v>0</v>
      </c>
      <c r="BP7" s="1">
        <f t="shared" ca="1" si="52"/>
        <v>0</v>
      </c>
      <c r="BQ7" s="1">
        <f t="shared" ca="1" si="53"/>
        <v>10</v>
      </c>
      <c r="BR7" s="1">
        <f t="shared" ca="1" si="54"/>
        <v>0</v>
      </c>
      <c r="BS7" s="1">
        <f t="shared" ca="1" si="55"/>
        <v>0</v>
      </c>
    </row>
    <row r="8" spans="1:71" ht="15.75" customHeight="1" x14ac:dyDescent="0.2">
      <c r="A8" s="33" t="str">
        <f ca="1">IFERROR(__xludf.DUMMYFUNCTION("""COMPUTED_VALUE"""),"Shrewsbury AC")</f>
        <v>Shrewsbury AC</v>
      </c>
      <c r="B8" s="33">
        <f ca="1">IFERROR(__xludf.DUMMYFUNCTION("""COMPUTED_VALUE"""),11)</f>
        <v>11</v>
      </c>
      <c r="C8" s="1">
        <f t="shared" ca="1" si="8"/>
        <v>0</v>
      </c>
      <c r="D8" s="1">
        <f t="shared" ca="1" si="9"/>
        <v>0</v>
      </c>
      <c r="E8" s="1">
        <f t="shared" ca="1" si="10"/>
        <v>11</v>
      </c>
      <c r="F8" s="1">
        <f t="shared" ca="1" si="11"/>
        <v>0</v>
      </c>
      <c r="G8" s="1">
        <f t="shared" ca="1" si="12"/>
        <v>0</v>
      </c>
      <c r="H8" s="1">
        <f t="shared" ca="1" si="13"/>
        <v>0</v>
      </c>
      <c r="J8" s="23" t="str">
        <f ca="1">IFERROR(__xludf.DUMMYFUNCTION("""COMPUTED_VALUE"""),"Oswestry Olympians")</f>
        <v>Oswestry Olympians</v>
      </c>
      <c r="K8" s="18">
        <f ca="1">IFERROR(__xludf.DUMMYFUNCTION("""COMPUTED_VALUE"""),9)</f>
        <v>9</v>
      </c>
      <c r="L8" s="1">
        <f t="shared" ca="1" si="14"/>
        <v>0</v>
      </c>
      <c r="M8" s="1">
        <f t="shared" ca="1" si="15"/>
        <v>9</v>
      </c>
      <c r="N8" s="1">
        <f t="shared" ca="1" si="16"/>
        <v>0</v>
      </c>
      <c r="O8" s="1">
        <f t="shared" ca="1" si="17"/>
        <v>0</v>
      </c>
      <c r="P8" s="42">
        <f t="shared" ca="1" si="18"/>
        <v>0</v>
      </c>
      <c r="Q8" s="1">
        <f t="shared" ca="1" si="19"/>
        <v>0</v>
      </c>
      <c r="S8" s="40" t="str">
        <f ca="1">IFERROR(__xludf.DUMMYFUNCTION("""COMPUTED_VALUE"""),"Shrewsbury AC")</f>
        <v>Shrewsbury AC</v>
      </c>
      <c r="T8" s="41">
        <f ca="1">IFERROR(__xludf.DUMMYFUNCTION("""COMPUTED_VALUE"""),9)</f>
        <v>9</v>
      </c>
      <c r="U8" s="1">
        <f t="shared" ca="1" si="20"/>
        <v>0</v>
      </c>
      <c r="V8" s="1">
        <f t="shared" ca="1" si="21"/>
        <v>0</v>
      </c>
      <c r="W8" s="1">
        <f t="shared" ca="1" si="22"/>
        <v>9</v>
      </c>
      <c r="X8" s="1">
        <f t="shared" ca="1" si="23"/>
        <v>0</v>
      </c>
      <c r="Y8" s="1">
        <f t="shared" ca="1" si="24"/>
        <v>0</v>
      </c>
      <c r="Z8" s="1">
        <f t="shared" ca="1" si="25"/>
        <v>0</v>
      </c>
      <c r="AB8" s="40" t="str">
        <f ca="1">IFERROR(__xludf.DUMMYFUNCTION("""COMPUTED_VALUE"""),"Wenlock Olympians")</f>
        <v>Wenlock Olympians</v>
      </c>
      <c r="AC8" s="41">
        <f ca="1">IFERROR(__xludf.DUMMYFUNCTION("""COMPUTED_VALUE"""),9)</f>
        <v>9</v>
      </c>
      <c r="AD8" s="1">
        <f t="shared" ca="1" si="26"/>
        <v>0</v>
      </c>
      <c r="AE8" s="1">
        <f t="shared" ca="1" si="27"/>
        <v>0</v>
      </c>
      <c r="AF8" s="1">
        <f t="shared" ca="1" si="28"/>
        <v>0</v>
      </c>
      <c r="AG8" s="1">
        <f t="shared" ca="1" si="29"/>
        <v>0</v>
      </c>
      <c r="AH8" s="1">
        <f t="shared" ca="1" si="30"/>
        <v>9</v>
      </c>
      <c r="AI8" s="1">
        <f t="shared" ca="1" si="31"/>
        <v>0</v>
      </c>
      <c r="AK8" s="40" t="str">
        <f ca="1">IFERROR(__xludf.DUMMYFUNCTION("""COMPUTED_VALUE"""),"Wenlock Olympians")</f>
        <v>Wenlock Olympians</v>
      </c>
      <c r="AL8" s="41">
        <f ca="1">IFERROR(__xludf.DUMMYFUNCTION("""COMPUTED_VALUE"""),9)</f>
        <v>9</v>
      </c>
      <c r="AM8" s="1">
        <f t="shared" ca="1" si="32"/>
        <v>0</v>
      </c>
      <c r="AN8" s="1">
        <f t="shared" ca="1" si="33"/>
        <v>0</v>
      </c>
      <c r="AO8" s="1">
        <f t="shared" ca="1" si="34"/>
        <v>0</v>
      </c>
      <c r="AP8" s="1">
        <f t="shared" ca="1" si="35"/>
        <v>0</v>
      </c>
      <c r="AQ8" s="1">
        <f t="shared" ca="1" si="36"/>
        <v>9</v>
      </c>
      <c r="AR8" s="1">
        <f t="shared" ca="1" si="37"/>
        <v>0</v>
      </c>
      <c r="AT8" s="40" t="str">
        <f ca="1">IFERROR(__xludf.DUMMYFUNCTION("""COMPUTED_VALUE"""),"Shrewsbury AC")</f>
        <v>Shrewsbury AC</v>
      </c>
      <c r="AU8" s="41">
        <f ca="1">IFERROR(__xludf.DUMMYFUNCTION("""COMPUTED_VALUE"""),11)</f>
        <v>11</v>
      </c>
      <c r="AV8" s="1">
        <f t="shared" ca="1" si="38"/>
        <v>0</v>
      </c>
      <c r="AW8" s="1">
        <f t="shared" ca="1" si="39"/>
        <v>0</v>
      </c>
      <c r="AX8" s="1">
        <f t="shared" ca="1" si="40"/>
        <v>11</v>
      </c>
      <c r="AY8" s="1">
        <f t="shared" ca="1" si="41"/>
        <v>0</v>
      </c>
      <c r="AZ8" s="1">
        <f t="shared" ca="1" si="42"/>
        <v>0</v>
      </c>
      <c r="BA8" s="1">
        <f t="shared" ca="1" si="43"/>
        <v>0</v>
      </c>
      <c r="BC8" s="40" t="str">
        <f ca="1">IFERROR(__xludf.DUMMYFUNCTION("""COMPUTED_VALUE"""),"Shrewsbury AC")</f>
        <v>Shrewsbury AC</v>
      </c>
      <c r="BD8" s="41">
        <f ca="1">IFERROR(__xludf.DUMMYFUNCTION("""COMPUTED_VALUE"""),9)</f>
        <v>9</v>
      </c>
      <c r="BE8" s="1">
        <f t="shared" ca="1" si="44"/>
        <v>0</v>
      </c>
      <c r="BF8" s="1">
        <f t="shared" ca="1" si="45"/>
        <v>0</v>
      </c>
      <c r="BG8" s="1">
        <f t="shared" ca="1" si="46"/>
        <v>9</v>
      </c>
      <c r="BH8" s="1">
        <f t="shared" ca="1" si="47"/>
        <v>0</v>
      </c>
      <c r="BI8" s="1">
        <f t="shared" ca="1" si="48"/>
        <v>0</v>
      </c>
      <c r="BJ8" s="1">
        <f t="shared" ca="1" si="49"/>
        <v>0</v>
      </c>
      <c r="BL8" s="40" t="str">
        <f ca="1">IFERROR(__xludf.DUMMYFUNCTION("""COMPUTED_VALUE"""),"Shrewsbury AC")</f>
        <v>Shrewsbury AC</v>
      </c>
      <c r="BM8" s="41">
        <f ca="1">IFERROR(__xludf.DUMMYFUNCTION("""COMPUTED_VALUE"""),12)</f>
        <v>12</v>
      </c>
      <c r="BN8" s="1">
        <f t="shared" ca="1" si="50"/>
        <v>0</v>
      </c>
      <c r="BO8" s="1">
        <f t="shared" ca="1" si="51"/>
        <v>0</v>
      </c>
      <c r="BP8" s="1">
        <f t="shared" ca="1" si="52"/>
        <v>0</v>
      </c>
      <c r="BQ8" s="1">
        <f t="shared" ca="1" si="53"/>
        <v>12</v>
      </c>
      <c r="BR8" s="1">
        <f t="shared" ca="1" si="54"/>
        <v>0</v>
      </c>
      <c r="BS8" s="1">
        <f t="shared" ca="1" si="55"/>
        <v>0</v>
      </c>
    </row>
    <row r="9" spans="1:71" ht="15.75" customHeight="1" x14ac:dyDescent="0.2">
      <c r="A9" s="33" t="str">
        <f ca="1">IFERROR(__xludf.DUMMYFUNCTION("""COMPUTED_VALUE"""),"Oswestry Olympians")</f>
        <v>Oswestry Olympians</v>
      </c>
      <c r="B9" s="33">
        <f ca="1">IFERROR(__xludf.DUMMYFUNCTION("""COMPUTED_VALUE"""),9)</f>
        <v>9</v>
      </c>
      <c r="C9" s="1">
        <f t="shared" ca="1" si="8"/>
        <v>0</v>
      </c>
      <c r="D9" s="1">
        <f t="shared" ca="1" si="9"/>
        <v>9</v>
      </c>
      <c r="E9" s="1">
        <f t="shared" ca="1" si="10"/>
        <v>0</v>
      </c>
      <c r="F9" s="1">
        <f t="shared" ca="1" si="11"/>
        <v>0</v>
      </c>
      <c r="G9" s="1">
        <f t="shared" ca="1" si="12"/>
        <v>0</v>
      </c>
      <c r="H9" s="1">
        <f t="shared" ca="1" si="13"/>
        <v>0</v>
      </c>
      <c r="J9" s="23" t="str">
        <f ca="1">IFERROR(__xludf.DUMMYFUNCTION("""COMPUTED_VALUE"""),"Wenlock Olympians")</f>
        <v>Wenlock Olympians</v>
      </c>
      <c r="K9" s="18">
        <f ca="1">IFERROR(__xludf.DUMMYFUNCTION("""COMPUTED_VALUE"""),4)</f>
        <v>4</v>
      </c>
      <c r="L9" s="1">
        <f t="shared" ca="1" si="14"/>
        <v>0</v>
      </c>
      <c r="M9" s="1">
        <f t="shared" ca="1" si="15"/>
        <v>0</v>
      </c>
      <c r="N9" s="1">
        <f t="shared" ca="1" si="16"/>
        <v>0</v>
      </c>
      <c r="O9" s="1">
        <f t="shared" ca="1" si="17"/>
        <v>0</v>
      </c>
      <c r="P9" s="42">
        <f t="shared" ca="1" si="18"/>
        <v>4</v>
      </c>
      <c r="Q9" s="1">
        <f t="shared" ca="1" si="19"/>
        <v>0</v>
      </c>
      <c r="S9" s="40" t="str">
        <f ca="1">IFERROR(__xludf.DUMMYFUNCTION("""COMPUTED_VALUE"""),"Wenlock Olympians")</f>
        <v>Wenlock Olympians</v>
      </c>
      <c r="T9" s="41">
        <f ca="1">IFERROR(__xludf.DUMMYFUNCTION("""COMPUTED_VALUE"""),7)</f>
        <v>7</v>
      </c>
      <c r="U9" s="1">
        <f t="shared" ca="1" si="20"/>
        <v>0</v>
      </c>
      <c r="V9" s="1">
        <f t="shared" ca="1" si="21"/>
        <v>0</v>
      </c>
      <c r="W9" s="1">
        <f t="shared" ca="1" si="22"/>
        <v>0</v>
      </c>
      <c r="X9" s="1">
        <f t="shared" ca="1" si="23"/>
        <v>0</v>
      </c>
      <c r="Y9" s="1">
        <f t="shared" ca="1" si="24"/>
        <v>7</v>
      </c>
      <c r="Z9" s="1">
        <f t="shared" ca="1" si="25"/>
        <v>0</v>
      </c>
      <c r="AB9" s="40" t="str">
        <f ca="1">IFERROR(__xludf.DUMMYFUNCTION("""COMPUTED_VALUE"""),"Telford AC")</f>
        <v>Telford AC</v>
      </c>
      <c r="AC9" s="41">
        <f ca="1">IFERROR(__xludf.DUMMYFUNCTION("""COMPUTED_VALUE"""),7)</f>
        <v>7</v>
      </c>
      <c r="AD9" s="1">
        <f t="shared" ca="1" si="26"/>
        <v>0</v>
      </c>
      <c r="AE9" s="1">
        <f t="shared" ca="1" si="27"/>
        <v>0</v>
      </c>
      <c r="AF9" s="1">
        <f t="shared" ca="1" si="28"/>
        <v>0</v>
      </c>
      <c r="AG9" s="1">
        <f t="shared" ca="1" si="29"/>
        <v>7</v>
      </c>
      <c r="AH9" s="1">
        <f t="shared" ca="1" si="30"/>
        <v>0</v>
      </c>
      <c r="AI9" s="1">
        <f t="shared" ca="1" si="31"/>
        <v>0</v>
      </c>
      <c r="AK9" s="40" t="str">
        <f ca="1">IFERROR(__xludf.DUMMYFUNCTION("""COMPUTED_VALUE"""),"Shrewsbury AC")</f>
        <v>Shrewsbury AC</v>
      </c>
      <c r="AL9" s="41">
        <f ca="1">IFERROR(__xludf.DUMMYFUNCTION("""COMPUTED_VALUE"""),7)</f>
        <v>7</v>
      </c>
      <c r="AM9" s="1">
        <f t="shared" ca="1" si="32"/>
        <v>0</v>
      </c>
      <c r="AN9" s="1">
        <f t="shared" ca="1" si="33"/>
        <v>0</v>
      </c>
      <c r="AO9" s="1">
        <f t="shared" ca="1" si="34"/>
        <v>7</v>
      </c>
      <c r="AP9" s="1">
        <f t="shared" ca="1" si="35"/>
        <v>0</v>
      </c>
      <c r="AQ9" s="1">
        <f t="shared" ca="1" si="36"/>
        <v>0</v>
      </c>
      <c r="AR9" s="1">
        <f t="shared" ca="1" si="37"/>
        <v>0</v>
      </c>
      <c r="AT9" s="40" t="str">
        <f ca="1">IFERROR(__xludf.DUMMYFUNCTION("""COMPUTED_VALUE"""),"Oswestry Olympians")</f>
        <v>Oswestry Olympians</v>
      </c>
      <c r="AU9" s="41">
        <f ca="1">IFERROR(__xludf.DUMMYFUNCTION("""COMPUTED_VALUE"""),9)</f>
        <v>9</v>
      </c>
      <c r="AV9" s="1">
        <f t="shared" ca="1" si="38"/>
        <v>0</v>
      </c>
      <c r="AW9" s="1">
        <f t="shared" ca="1" si="39"/>
        <v>9</v>
      </c>
      <c r="AX9" s="1">
        <f t="shared" ca="1" si="40"/>
        <v>0</v>
      </c>
      <c r="AY9" s="1">
        <f t="shared" ca="1" si="41"/>
        <v>0</v>
      </c>
      <c r="AZ9" s="1">
        <f t="shared" ca="1" si="42"/>
        <v>0</v>
      </c>
      <c r="BA9" s="1">
        <f t="shared" ca="1" si="43"/>
        <v>0</v>
      </c>
      <c r="BC9" s="40" t="str">
        <f ca="1">IFERROR(__xludf.DUMMYFUNCTION("""COMPUTED_VALUE"""),"Wenlock Olympians")</f>
        <v>Wenlock Olympians</v>
      </c>
      <c r="BD9" s="41">
        <f ca="1">IFERROR(__xludf.DUMMYFUNCTION("""COMPUTED_VALUE"""),7)</f>
        <v>7</v>
      </c>
      <c r="BE9" s="1">
        <f t="shared" ca="1" si="44"/>
        <v>0</v>
      </c>
      <c r="BF9" s="1">
        <f t="shared" ca="1" si="45"/>
        <v>0</v>
      </c>
      <c r="BG9" s="1">
        <f t="shared" ca="1" si="46"/>
        <v>0</v>
      </c>
      <c r="BH9" s="1">
        <f t="shared" ca="1" si="47"/>
        <v>0</v>
      </c>
      <c r="BI9" s="1">
        <f t="shared" ca="1" si="48"/>
        <v>7</v>
      </c>
      <c r="BJ9" s="1">
        <f t="shared" ca="1" si="49"/>
        <v>0</v>
      </c>
      <c r="BL9" s="40" t="str">
        <f ca="1">IFERROR(__xludf.DUMMYFUNCTION("""COMPUTED_VALUE"""),"Telford AC")</f>
        <v>Telford AC</v>
      </c>
      <c r="BM9" s="41">
        <f ca="1">IFERROR(__xludf.DUMMYFUNCTION("""COMPUTED_VALUE"""),10)</f>
        <v>10</v>
      </c>
      <c r="BN9" s="1">
        <f t="shared" ca="1" si="50"/>
        <v>0</v>
      </c>
      <c r="BO9" s="1">
        <f t="shared" ca="1" si="51"/>
        <v>0</v>
      </c>
      <c r="BP9" s="1">
        <f t="shared" ca="1" si="52"/>
        <v>10</v>
      </c>
      <c r="BQ9" s="1">
        <f t="shared" ca="1" si="53"/>
        <v>0</v>
      </c>
      <c r="BR9" s="1">
        <f t="shared" ca="1" si="54"/>
        <v>0</v>
      </c>
      <c r="BS9" s="1">
        <f t="shared" ca="1" si="55"/>
        <v>0</v>
      </c>
    </row>
    <row r="10" spans="1:71" ht="15.75" customHeight="1" x14ac:dyDescent="0.2">
      <c r="A10" s="40" t="str">
        <f ca="1">IFERROR(__xludf.DUMMYFUNCTION("""COMPUTED_VALUE"""),"Telford AC")</f>
        <v>Telford AC</v>
      </c>
      <c r="B10" s="41">
        <f ca="1">IFERROR(__xludf.DUMMYFUNCTION("""COMPUTED_VALUE"""),7)</f>
        <v>7</v>
      </c>
      <c r="C10" s="1">
        <f t="shared" ca="1" si="8"/>
        <v>0</v>
      </c>
      <c r="D10" s="1">
        <f t="shared" ca="1" si="9"/>
        <v>0</v>
      </c>
      <c r="E10" s="1">
        <f t="shared" ca="1" si="10"/>
        <v>0</v>
      </c>
      <c r="F10" s="1">
        <f t="shared" ca="1" si="11"/>
        <v>7</v>
      </c>
      <c r="G10" s="1">
        <f t="shared" ca="1" si="12"/>
        <v>0</v>
      </c>
      <c r="H10" s="1">
        <f t="shared" ca="1" si="13"/>
        <v>0</v>
      </c>
      <c r="J10" s="23" t="str">
        <f ca="1">IFERROR(__xludf.DUMMYFUNCTION("""COMPUTED_VALUE"""),"Wenlock Olympians")</f>
        <v>Wenlock Olympians</v>
      </c>
      <c r="K10" s="18">
        <f ca="1">IFERROR(__xludf.DUMMYFUNCTION("""COMPUTED_VALUE"""),7)</f>
        <v>7</v>
      </c>
      <c r="L10" s="1">
        <f t="shared" ca="1" si="14"/>
        <v>0</v>
      </c>
      <c r="M10" s="1">
        <f t="shared" ca="1" si="15"/>
        <v>0</v>
      </c>
      <c r="N10" s="1">
        <f t="shared" ca="1" si="16"/>
        <v>0</v>
      </c>
      <c r="O10" s="1">
        <f t="shared" ca="1" si="17"/>
        <v>0</v>
      </c>
      <c r="P10" s="42">
        <f t="shared" ca="1" si="18"/>
        <v>7</v>
      </c>
      <c r="Q10" s="1">
        <f t="shared" ca="1" si="19"/>
        <v>0</v>
      </c>
      <c r="S10" s="40" t="str">
        <f ca="1">IFERROR(__xludf.DUMMYFUNCTION("""COMPUTED_VALUE"""),"Oswestry Olympians")</f>
        <v>Oswestry Olympians</v>
      </c>
      <c r="T10" s="41">
        <f ca="1">IFERROR(__xludf.DUMMYFUNCTION("""COMPUTED_VALUE"""),5)</f>
        <v>5</v>
      </c>
      <c r="U10" s="1">
        <f t="shared" ca="1" si="20"/>
        <v>0</v>
      </c>
      <c r="V10" s="1">
        <f t="shared" ca="1" si="21"/>
        <v>5</v>
      </c>
      <c r="W10" s="1">
        <f t="shared" ca="1" si="22"/>
        <v>0</v>
      </c>
      <c r="X10" s="1">
        <f t="shared" ca="1" si="23"/>
        <v>0</v>
      </c>
      <c r="Y10" s="1">
        <f t="shared" ca="1" si="24"/>
        <v>0</v>
      </c>
      <c r="Z10" s="1">
        <f t="shared" ca="1" si="25"/>
        <v>0</v>
      </c>
      <c r="AB10" s="40" t="str">
        <f ca="1">IFERROR(__xludf.DUMMYFUNCTION("""COMPUTED_VALUE"""),"Shrewsbury AC")</f>
        <v>Shrewsbury AC</v>
      </c>
      <c r="AC10" s="41">
        <f ca="1">IFERROR(__xludf.DUMMYFUNCTION("""COMPUTED_VALUE"""),5)</f>
        <v>5</v>
      </c>
      <c r="AD10" s="1">
        <f t="shared" ca="1" si="26"/>
        <v>0</v>
      </c>
      <c r="AE10" s="1">
        <f t="shared" ca="1" si="27"/>
        <v>0</v>
      </c>
      <c r="AF10" s="1">
        <f t="shared" ca="1" si="28"/>
        <v>5</v>
      </c>
      <c r="AG10" s="1">
        <f t="shared" ca="1" si="29"/>
        <v>0</v>
      </c>
      <c r="AH10" s="1">
        <f t="shared" ca="1" si="30"/>
        <v>0</v>
      </c>
      <c r="AI10" s="1">
        <f t="shared" ca="1" si="31"/>
        <v>0</v>
      </c>
      <c r="AK10" s="40" t="str">
        <f ca="1">IFERROR(__xludf.DUMMYFUNCTION("""COMPUTED_VALUE"""),"Shrewsbury AC")</f>
        <v>Shrewsbury AC</v>
      </c>
      <c r="AL10" s="41">
        <f ca="1">IFERROR(__xludf.DUMMYFUNCTION("""COMPUTED_VALUE"""),12)</f>
        <v>12</v>
      </c>
      <c r="AM10" s="1">
        <f t="shared" ca="1" si="32"/>
        <v>0</v>
      </c>
      <c r="AN10" s="1">
        <f t="shared" ca="1" si="33"/>
        <v>0</v>
      </c>
      <c r="AO10" s="1">
        <f t="shared" ca="1" si="34"/>
        <v>12</v>
      </c>
      <c r="AP10" s="1">
        <f t="shared" ca="1" si="35"/>
        <v>0</v>
      </c>
      <c r="AQ10" s="1">
        <f t="shared" ca="1" si="36"/>
        <v>0</v>
      </c>
      <c r="AR10" s="1">
        <f t="shared" ca="1" si="37"/>
        <v>0</v>
      </c>
      <c r="AT10" s="40" t="str">
        <f ca="1">IFERROR(__xludf.DUMMYFUNCTION("""COMPUTED_VALUE"""),"Wenlock Olympians")</f>
        <v>Wenlock Olympians</v>
      </c>
      <c r="AU10" s="41">
        <f ca="1">IFERROR(__xludf.DUMMYFUNCTION("""COMPUTED_VALUE"""),7)</f>
        <v>7</v>
      </c>
      <c r="AV10" s="1">
        <f t="shared" ca="1" si="38"/>
        <v>0</v>
      </c>
      <c r="AW10" s="1">
        <f t="shared" ca="1" si="39"/>
        <v>0</v>
      </c>
      <c r="AX10" s="1">
        <f t="shared" ca="1" si="40"/>
        <v>0</v>
      </c>
      <c r="AY10" s="1">
        <f t="shared" ca="1" si="41"/>
        <v>0</v>
      </c>
      <c r="AZ10" s="1">
        <f t="shared" ca="1" si="42"/>
        <v>7</v>
      </c>
      <c r="BA10" s="1">
        <f t="shared" ca="1" si="43"/>
        <v>0</v>
      </c>
      <c r="BC10" s="40" t="str">
        <f ca="1">IFERROR(__xludf.DUMMYFUNCTION("""COMPUTED_VALUE"""),"Oswestry Olympians")</f>
        <v>Oswestry Olympians</v>
      </c>
      <c r="BD10" s="41">
        <f ca="1">IFERROR(__xludf.DUMMYFUNCTION("""COMPUTED_VALUE"""),5)</f>
        <v>5</v>
      </c>
      <c r="BE10" s="1">
        <f t="shared" ca="1" si="44"/>
        <v>0</v>
      </c>
      <c r="BF10" s="1">
        <f t="shared" ca="1" si="45"/>
        <v>5</v>
      </c>
      <c r="BG10" s="1">
        <f t="shared" ca="1" si="46"/>
        <v>0</v>
      </c>
      <c r="BH10" s="1">
        <f t="shared" ca="1" si="47"/>
        <v>0</v>
      </c>
      <c r="BI10" s="1">
        <f t="shared" ca="1" si="48"/>
        <v>0</v>
      </c>
      <c r="BJ10" s="1">
        <f t="shared" ca="1" si="49"/>
        <v>0</v>
      </c>
      <c r="BL10" s="40" t="str">
        <f ca="1">IFERROR(__xludf.DUMMYFUNCTION("""COMPUTED_VALUE"""),"Telford AC")</f>
        <v>Telford AC</v>
      </c>
      <c r="BM10" s="41">
        <f ca="1">IFERROR(__xludf.DUMMYFUNCTION("""COMPUTED_VALUE"""),12)</f>
        <v>12</v>
      </c>
      <c r="BN10" s="1">
        <f t="shared" ca="1" si="50"/>
        <v>0</v>
      </c>
      <c r="BO10" s="1">
        <f t="shared" ca="1" si="51"/>
        <v>0</v>
      </c>
      <c r="BP10" s="1">
        <f t="shared" ca="1" si="52"/>
        <v>12</v>
      </c>
      <c r="BQ10" s="1">
        <f t="shared" ca="1" si="53"/>
        <v>0</v>
      </c>
      <c r="BR10" s="1">
        <f t="shared" ca="1" si="54"/>
        <v>0</v>
      </c>
      <c r="BS10" s="1">
        <f t="shared" ca="1" si="55"/>
        <v>0</v>
      </c>
    </row>
    <row r="11" spans="1:71" ht="15.75" customHeight="1" x14ac:dyDescent="0.2">
      <c r="A11" s="40" t="str">
        <f ca="1">IFERROR(__xludf.DUMMYFUNCTION("""COMPUTED_VALUE"""),"Wrekin Harriers")</f>
        <v>Wrekin Harriers</v>
      </c>
      <c r="B11" s="41">
        <f ca="1">IFERROR(__xludf.DUMMYFUNCTION("""COMPUTED_VALUE"""),5)</f>
        <v>5</v>
      </c>
      <c r="C11" s="1">
        <f t="shared" ca="1" si="8"/>
        <v>5</v>
      </c>
      <c r="D11" s="1">
        <f t="shared" ca="1" si="9"/>
        <v>0</v>
      </c>
      <c r="E11" s="1">
        <f t="shared" ca="1" si="10"/>
        <v>0</v>
      </c>
      <c r="F11" s="1">
        <f t="shared" ca="1" si="11"/>
        <v>0</v>
      </c>
      <c r="G11" s="1">
        <f t="shared" ca="1" si="12"/>
        <v>0</v>
      </c>
      <c r="H11" s="1">
        <f t="shared" ca="1" si="13"/>
        <v>0</v>
      </c>
      <c r="J11" s="23" t="str">
        <f ca="1">IFERROR(__xludf.DUMMYFUNCTION("""COMPUTED_VALUE"""),"Telford AC")</f>
        <v>Telford AC</v>
      </c>
      <c r="K11" s="18">
        <f ca="1">IFERROR(__xludf.DUMMYFUNCTION("""COMPUTED_VALUE"""),5)</f>
        <v>5</v>
      </c>
      <c r="L11" s="1">
        <f t="shared" ca="1" si="14"/>
        <v>0</v>
      </c>
      <c r="M11" s="1">
        <f t="shared" ca="1" si="15"/>
        <v>0</v>
      </c>
      <c r="N11" s="1">
        <f t="shared" ca="1" si="16"/>
        <v>0</v>
      </c>
      <c r="O11" s="1">
        <f t="shared" ca="1" si="17"/>
        <v>5</v>
      </c>
      <c r="P11" s="42">
        <f t="shared" ca="1" si="18"/>
        <v>0</v>
      </c>
      <c r="Q11" s="1">
        <f t="shared" ca="1" si="19"/>
        <v>0</v>
      </c>
      <c r="S11" s="40" t="str">
        <f ca="1">IFERROR(__xludf.DUMMYFUNCTION("""COMPUTED_VALUE"""),"Wrekin Harriers")</f>
        <v>Wrekin Harriers</v>
      </c>
      <c r="T11" s="41">
        <f ca="1">IFERROR(__xludf.DUMMYFUNCTION("""COMPUTED_VALUE"""),3)</f>
        <v>3</v>
      </c>
      <c r="U11" s="1">
        <f t="shared" ca="1" si="20"/>
        <v>3</v>
      </c>
      <c r="V11" s="1">
        <f t="shared" ca="1" si="21"/>
        <v>0</v>
      </c>
      <c r="W11" s="1">
        <f t="shared" ca="1" si="22"/>
        <v>0</v>
      </c>
      <c r="X11" s="1">
        <f t="shared" ca="1" si="23"/>
        <v>0</v>
      </c>
      <c r="Y11" s="1">
        <f t="shared" ca="1" si="24"/>
        <v>0</v>
      </c>
      <c r="Z11" s="1">
        <f t="shared" ca="1" si="25"/>
        <v>0</v>
      </c>
      <c r="AB11" s="40" t="str">
        <f ca="1">IFERROR(__xludf.DUMMYFUNCTION("""COMPUTED_VALUE"""),"Wrekin Harriers")</f>
        <v>Wrekin Harriers</v>
      </c>
      <c r="AC11" s="41">
        <f ca="1">IFERROR(__xludf.DUMMYFUNCTION("""COMPUTED_VALUE"""),12)</f>
        <v>12</v>
      </c>
      <c r="AD11" s="1">
        <f t="shared" ca="1" si="26"/>
        <v>12</v>
      </c>
      <c r="AE11" s="1">
        <f t="shared" ca="1" si="27"/>
        <v>0</v>
      </c>
      <c r="AF11" s="1">
        <f t="shared" ca="1" si="28"/>
        <v>0</v>
      </c>
      <c r="AG11" s="1">
        <f t="shared" ca="1" si="29"/>
        <v>0</v>
      </c>
      <c r="AH11" s="1">
        <f t="shared" ca="1" si="30"/>
        <v>0</v>
      </c>
      <c r="AI11" s="1">
        <f t="shared" ca="1" si="31"/>
        <v>0</v>
      </c>
      <c r="AK11" s="40" t="str">
        <f ca="1">IFERROR(__xludf.DUMMYFUNCTION("""COMPUTED_VALUE"""),"Wrekin Harriers")</f>
        <v>Wrekin Harriers</v>
      </c>
      <c r="AL11" s="41">
        <f ca="1">IFERROR(__xludf.DUMMYFUNCTION("""COMPUTED_VALUE"""),10)</f>
        <v>10</v>
      </c>
      <c r="AM11" s="1">
        <f t="shared" ca="1" si="32"/>
        <v>10</v>
      </c>
      <c r="AN11" s="1">
        <f t="shared" ca="1" si="33"/>
        <v>0</v>
      </c>
      <c r="AO11" s="1">
        <f t="shared" ca="1" si="34"/>
        <v>0</v>
      </c>
      <c r="AP11" s="1">
        <f t="shared" ca="1" si="35"/>
        <v>0</v>
      </c>
      <c r="AQ11" s="1">
        <f t="shared" ca="1" si="36"/>
        <v>0</v>
      </c>
      <c r="AR11" s="1">
        <f t="shared" ca="1" si="37"/>
        <v>0</v>
      </c>
      <c r="AT11" s="40" t="str">
        <f ca="1">IFERROR(__xludf.DUMMYFUNCTION("""COMPUTED_VALUE"""),"Telford AC")</f>
        <v>Telford AC</v>
      </c>
      <c r="AU11" s="41">
        <f ca="1">IFERROR(__xludf.DUMMYFUNCTION("""COMPUTED_VALUE"""),12)</f>
        <v>12</v>
      </c>
      <c r="AV11" s="1">
        <f t="shared" ca="1" si="38"/>
        <v>0</v>
      </c>
      <c r="AW11" s="1">
        <f t="shared" ca="1" si="39"/>
        <v>0</v>
      </c>
      <c r="AX11" s="1">
        <f t="shared" ca="1" si="40"/>
        <v>0</v>
      </c>
      <c r="AY11" s="1">
        <f t="shared" ca="1" si="41"/>
        <v>12</v>
      </c>
      <c r="AZ11" s="1">
        <f t="shared" ca="1" si="42"/>
        <v>0</v>
      </c>
      <c r="BA11" s="1">
        <f t="shared" ca="1" si="43"/>
        <v>0</v>
      </c>
      <c r="BC11" s="40" t="str">
        <f ca="1">IFERROR(__xludf.DUMMYFUNCTION("""COMPUTED_VALUE"""),"Shrewsbury AC")</f>
        <v>Shrewsbury AC</v>
      </c>
      <c r="BD11" s="41">
        <f ca="1">IFERROR(__xludf.DUMMYFUNCTION("""COMPUTED_VALUE"""),12)</f>
        <v>12</v>
      </c>
      <c r="BE11" s="1">
        <f t="shared" ca="1" si="44"/>
        <v>0</v>
      </c>
      <c r="BF11" s="1">
        <f t="shared" ca="1" si="45"/>
        <v>0</v>
      </c>
      <c r="BG11" s="1">
        <f t="shared" ca="1" si="46"/>
        <v>12</v>
      </c>
      <c r="BH11" s="1">
        <f t="shared" ca="1" si="47"/>
        <v>0</v>
      </c>
      <c r="BI11" s="1">
        <f t="shared" ca="1" si="48"/>
        <v>0</v>
      </c>
      <c r="BJ11" s="1">
        <f t="shared" ca="1" si="49"/>
        <v>0</v>
      </c>
      <c r="BL11" s="40" t="str">
        <f ca="1">IFERROR(__xludf.DUMMYFUNCTION("""COMPUTED_VALUE"""),"Telford AC")</f>
        <v>Telford AC</v>
      </c>
      <c r="BM11" s="41">
        <f ca="1">IFERROR(__xludf.DUMMYFUNCTION("""COMPUTED_VALUE"""),11)</f>
        <v>11</v>
      </c>
      <c r="BN11" s="1">
        <f t="shared" ca="1" si="50"/>
        <v>0</v>
      </c>
      <c r="BO11" s="1">
        <f t="shared" ca="1" si="51"/>
        <v>0</v>
      </c>
      <c r="BP11" s="1">
        <f t="shared" ca="1" si="52"/>
        <v>11</v>
      </c>
      <c r="BQ11" s="1">
        <f t="shared" ca="1" si="53"/>
        <v>0</v>
      </c>
      <c r="BR11" s="1">
        <f t="shared" ca="1" si="54"/>
        <v>0</v>
      </c>
      <c r="BS11" s="1">
        <f t="shared" ca="1" si="55"/>
        <v>0</v>
      </c>
    </row>
    <row r="12" spans="1:71" ht="15.75" customHeight="1" x14ac:dyDescent="0.2">
      <c r="A12" s="40" t="str">
        <f ca="1">IFERROR(__xludf.DUMMYFUNCTION("""COMPUTED_VALUE"""),"Oswestry Olympians")</f>
        <v>Oswestry Olympians</v>
      </c>
      <c r="B12" s="41">
        <f ca="1">IFERROR(__xludf.DUMMYFUNCTION("""COMPUTED_VALUE"""),12)</f>
        <v>12</v>
      </c>
      <c r="C12" s="1">
        <f t="shared" ca="1" si="8"/>
        <v>0</v>
      </c>
      <c r="D12" s="1">
        <f t="shared" ca="1" si="9"/>
        <v>12</v>
      </c>
      <c r="E12" s="1">
        <f t="shared" ca="1" si="10"/>
        <v>0</v>
      </c>
      <c r="F12" s="1">
        <f t="shared" ca="1" si="11"/>
        <v>0</v>
      </c>
      <c r="G12" s="1">
        <f t="shared" ca="1" si="12"/>
        <v>0</v>
      </c>
      <c r="H12" s="1">
        <f t="shared" ca="1" si="13"/>
        <v>0</v>
      </c>
      <c r="J12" s="23" t="str">
        <f ca="1">IFERROR(__xludf.DUMMYFUNCTION("""COMPUTED_VALUE"""),"Shrewsbury AC")</f>
        <v>Shrewsbury AC</v>
      </c>
      <c r="K12" s="18">
        <f ca="1">IFERROR(__xludf.DUMMYFUNCTION("""COMPUTED_VALUE"""),2)</f>
        <v>2</v>
      </c>
      <c r="L12" s="1">
        <f t="shared" ca="1" si="14"/>
        <v>0</v>
      </c>
      <c r="M12" s="1">
        <f t="shared" ca="1" si="15"/>
        <v>0</v>
      </c>
      <c r="N12" s="1">
        <f t="shared" ca="1" si="16"/>
        <v>2</v>
      </c>
      <c r="O12" s="1">
        <f t="shared" ca="1" si="17"/>
        <v>0</v>
      </c>
      <c r="P12" s="42">
        <f t="shared" ca="1" si="18"/>
        <v>0</v>
      </c>
      <c r="Q12" s="1">
        <f t="shared" ca="1" si="19"/>
        <v>0</v>
      </c>
      <c r="S12" s="40" t="str">
        <f ca="1">IFERROR(__xludf.DUMMYFUNCTION("""COMPUTED_VALUE"""),"Oswestry Olympians")</f>
        <v>Oswestry Olympians</v>
      </c>
      <c r="T12" s="41">
        <f ca="1">IFERROR(__xludf.DUMMYFUNCTION("""COMPUTED_VALUE"""),12)</f>
        <v>12</v>
      </c>
      <c r="U12" s="1">
        <f t="shared" ca="1" si="20"/>
        <v>0</v>
      </c>
      <c r="V12" s="1">
        <f t="shared" ca="1" si="21"/>
        <v>12</v>
      </c>
      <c r="W12" s="1">
        <f t="shared" ca="1" si="22"/>
        <v>0</v>
      </c>
      <c r="X12" s="1">
        <f t="shared" ca="1" si="23"/>
        <v>0</v>
      </c>
      <c r="Y12" s="1">
        <f t="shared" ca="1" si="24"/>
        <v>0</v>
      </c>
      <c r="Z12" s="1">
        <f t="shared" ca="1" si="25"/>
        <v>0</v>
      </c>
      <c r="AB12" s="40" t="str">
        <f ca="1">IFERROR(__xludf.DUMMYFUNCTION("""COMPUTED_VALUE"""),"Telford AC")</f>
        <v>Telford AC</v>
      </c>
      <c r="AC12" s="41">
        <f ca="1">IFERROR(__xludf.DUMMYFUNCTION("""COMPUTED_VALUE"""),10)</f>
        <v>10</v>
      </c>
      <c r="AD12" s="1">
        <f t="shared" ca="1" si="26"/>
        <v>0</v>
      </c>
      <c r="AE12" s="1">
        <f t="shared" ca="1" si="27"/>
        <v>0</v>
      </c>
      <c r="AF12" s="1">
        <f t="shared" ca="1" si="28"/>
        <v>0</v>
      </c>
      <c r="AG12" s="1">
        <f t="shared" ca="1" si="29"/>
        <v>10</v>
      </c>
      <c r="AH12" s="1">
        <f t="shared" ca="1" si="30"/>
        <v>0</v>
      </c>
      <c r="AI12" s="1">
        <f t="shared" ca="1" si="31"/>
        <v>0</v>
      </c>
      <c r="AK12" s="40" t="str">
        <f ca="1">IFERROR(__xludf.DUMMYFUNCTION("""COMPUTED_VALUE"""),"Telford AC")</f>
        <v>Telford AC</v>
      </c>
      <c r="AL12" s="41">
        <f ca="1">IFERROR(__xludf.DUMMYFUNCTION("""COMPUTED_VALUE"""),8)</f>
        <v>8</v>
      </c>
      <c r="AM12" s="1">
        <f t="shared" ca="1" si="32"/>
        <v>0</v>
      </c>
      <c r="AN12" s="1">
        <f t="shared" ca="1" si="33"/>
        <v>0</v>
      </c>
      <c r="AO12" s="1">
        <f t="shared" ca="1" si="34"/>
        <v>0</v>
      </c>
      <c r="AP12" s="1">
        <f t="shared" ca="1" si="35"/>
        <v>8</v>
      </c>
      <c r="AQ12" s="1">
        <f t="shared" ca="1" si="36"/>
        <v>0</v>
      </c>
      <c r="AR12" s="1">
        <f t="shared" ca="1" si="37"/>
        <v>0</v>
      </c>
      <c r="AT12" s="40" t="str">
        <f ca="1">IFERROR(__xludf.DUMMYFUNCTION("""COMPUTED_VALUE"""),"Telford AC")</f>
        <v>Telford AC</v>
      </c>
      <c r="AU12" s="41">
        <f ca="1">IFERROR(__xludf.DUMMYFUNCTION("""COMPUTED_VALUE"""),11)</f>
        <v>11</v>
      </c>
      <c r="AV12" s="1">
        <f t="shared" ca="1" si="38"/>
        <v>0</v>
      </c>
      <c r="AW12" s="1">
        <f t="shared" ca="1" si="39"/>
        <v>0</v>
      </c>
      <c r="AX12" s="1">
        <f t="shared" ca="1" si="40"/>
        <v>0</v>
      </c>
      <c r="AY12" s="1">
        <f t="shared" ca="1" si="41"/>
        <v>11</v>
      </c>
      <c r="AZ12" s="1">
        <f t="shared" ca="1" si="42"/>
        <v>0</v>
      </c>
      <c r="BA12" s="1">
        <f t="shared" ca="1" si="43"/>
        <v>0</v>
      </c>
      <c r="BC12" s="40" t="str">
        <f ca="1">IFERROR(__xludf.DUMMYFUNCTION("""COMPUTED_VALUE"""),"Telford AC")</f>
        <v>Telford AC</v>
      </c>
      <c r="BD12" s="41">
        <f ca="1">IFERROR(__xludf.DUMMYFUNCTION("""COMPUTED_VALUE"""),10)</f>
        <v>10</v>
      </c>
      <c r="BE12" s="1">
        <f t="shared" ca="1" si="44"/>
        <v>0</v>
      </c>
      <c r="BF12" s="1">
        <f t="shared" ca="1" si="45"/>
        <v>0</v>
      </c>
      <c r="BG12" s="1">
        <f t="shared" ca="1" si="46"/>
        <v>0</v>
      </c>
      <c r="BH12" s="1">
        <f t="shared" ca="1" si="47"/>
        <v>10</v>
      </c>
      <c r="BI12" s="1">
        <f t="shared" ca="1" si="48"/>
        <v>0</v>
      </c>
      <c r="BJ12" s="1">
        <f t="shared" ca="1" si="49"/>
        <v>0</v>
      </c>
      <c r="BL12" s="40" t="str">
        <f ca="1">IFERROR(__xludf.DUMMYFUNCTION("""COMPUTED_VALUE"""),"Telford AC")</f>
        <v>Telford AC</v>
      </c>
      <c r="BM12" s="41">
        <f ca="1">IFERROR(__xludf.DUMMYFUNCTION("""COMPUTED_VALUE"""),12)</f>
        <v>12</v>
      </c>
      <c r="BN12" s="1">
        <f t="shared" ca="1" si="50"/>
        <v>0</v>
      </c>
      <c r="BO12" s="1">
        <f t="shared" ca="1" si="51"/>
        <v>0</v>
      </c>
      <c r="BP12" s="1">
        <f t="shared" ca="1" si="52"/>
        <v>12</v>
      </c>
      <c r="BQ12" s="1">
        <f t="shared" ca="1" si="53"/>
        <v>0</v>
      </c>
      <c r="BR12" s="1">
        <f t="shared" ca="1" si="54"/>
        <v>0</v>
      </c>
      <c r="BS12" s="1">
        <f t="shared" ca="1" si="55"/>
        <v>0</v>
      </c>
    </row>
    <row r="13" spans="1:71" ht="15.75" customHeight="1" x14ac:dyDescent="0.2">
      <c r="A13" s="40" t="str">
        <f ca="1">IFERROR(__xludf.DUMMYFUNCTION("""COMPUTED_VALUE"""),"Wrekin Harriers")</f>
        <v>Wrekin Harriers</v>
      </c>
      <c r="B13" s="41">
        <f ca="1">IFERROR(__xludf.DUMMYFUNCTION("""COMPUTED_VALUE"""),10)</f>
        <v>10</v>
      </c>
      <c r="C13" s="1">
        <f t="shared" ca="1" si="8"/>
        <v>10</v>
      </c>
      <c r="D13" s="1">
        <f t="shared" ca="1" si="9"/>
        <v>0</v>
      </c>
      <c r="E13" s="1">
        <f t="shared" ca="1" si="10"/>
        <v>0</v>
      </c>
      <c r="F13" s="1">
        <f t="shared" ca="1" si="11"/>
        <v>0</v>
      </c>
      <c r="G13" s="1">
        <f t="shared" ca="1" si="12"/>
        <v>0</v>
      </c>
      <c r="H13" s="1">
        <f t="shared" ca="1" si="13"/>
        <v>0</v>
      </c>
      <c r="J13" s="23" t="str">
        <f ca="1">IFERROR(__xludf.DUMMYFUNCTION("""COMPUTED_VALUE"""),"Telford AC")</f>
        <v>Telford AC</v>
      </c>
      <c r="K13" s="18">
        <f ca="1">IFERROR(__xludf.DUMMYFUNCTION("""COMPUTED_VALUE"""),12)</f>
        <v>12</v>
      </c>
      <c r="L13" s="1">
        <f t="shared" ca="1" si="14"/>
        <v>0</v>
      </c>
      <c r="M13" s="1">
        <f t="shared" ca="1" si="15"/>
        <v>0</v>
      </c>
      <c r="N13" s="1">
        <f t="shared" ca="1" si="16"/>
        <v>0</v>
      </c>
      <c r="O13" s="1">
        <f t="shared" ca="1" si="17"/>
        <v>12</v>
      </c>
      <c r="P13" s="42">
        <f t="shared" ca="1" si="18"/>
        <v>0</v>
      </c>
      <c r="Q13" s="1">
        <f t="shared" ca="1" si="19"/>
        <v>0</v>
      </c>
      <c r="S13" s="40" t="str">
        <f ca="1">IFERROR(__xludf.DUMMYFUNCTION("""COMPUTED_VALUE"""),"Telford AC")</f>
        <v>Telford AC</v>
      </c>
      <c r="T13" s="41">
        <f ca="1">IFERROR(__xludf.DUMMYFUNCTION("""COMPUTED_VALUE"""),10)</f>
        <v>10</v>
      </c>
      <c r="U13" s="1">
        <f t="shared" ca="1" si="20"/>
        <v>0</v>
      </c>
      <c r="V13" s="1">
        <f t="shared" ca="1" si="21"/>
        <v>0</v>
      </c>
      <c r="W13" s="1">
        <f t="shared" ca="1" si="22"/>
        <v>0</v>
      </c>
      <c r="X13" s="1">
        <f t="shared" ca="1" si="23"/>
        <v>10</v>
      </c>
      <c r="Y13" s="1">
        <f t="shared" ca="1" si="24"/>
        <v>0</v>
      </c>
      <c r="Z13" s="1">
        <f t="shared" ca="1" si="25"/>
        <v>0</v>
      </c>
      <c r="AB13" s="40" t="str">
        <f ca="1">IFERROR(__xludf.DUMMYFUNCTION("""COMPUTED_VALUE"""),"Wrekin Harriers")</f>
        <v>Wrekin Harriers</v>
      </c>
      <c r="AC13" s="41">
        <f ca="1">IFERROR(__xludf.DUMMYFUNCTION("""COMPUTED_VALUE"""),11)</f>
        <v>11</v>
      </c>
      <c r="AD13" s="1">
        <f t="shared" ca="1" si="26"/>
        <v>11</v>
      </c>
      <c r="AE13" s="1">
        <f t="shared" ca="1" si="27"/>
        <v>0</v>
      </c>
      <c r="AF13" s="1">
        <f t="shared" ca="1" si="28"/>
        <v>0</v>
      </c>
      <c r="AG13" s="1">
        <f t="shared" ca="1" si="29"/>
        <v>0</v>
      </c>
      <c r="AH13" s="1">
        <f t="shared" ca="1" si="30"/>
        <v>0</v>
      </c>
      <c r="AI13" s="1">
        <f t="shared" ca="1" si="31"/>
        <v>0</v>
      </c>
      <c r="AK13" s="40" t="str">
        <f ca="1">IFERROR(__xludf.DUMMYFUNCTION("""COMPUTED_VALUE"""),"Shrewsbury AC")</f>
        <v>Shrewsbury AC</v>
      </c>
      <c r="AL13" s="41">
        <f ca="1">IFERROR(__xludf.DUMMYFUNCTION("""COMPUTED_VALUE"""),11)</f>
        <v>11</v>
      </c>
      <c r="AM13" s="1">
        <f t="shared" ca="1" si="32"/>
        <v>0</v>
      </c>
      <c r="AN13" s="1">
        <f t="shared" ca="1" si="33"/>
        <v>0</v>
      </c>
      <c r="AO13" s="1">
        <f t="shared" ca="1" si="34"/>
        <v>11</v>
      </c>
      <c r="AP13" s="1">
        <f t="shared" ca="1" si="35"/>
        <v>0</v>
      </c>
      <c r="AQ13" s="1">
        <f t="shared" ca="1" si="36"/>
        <v>0</v>
      </c>
      <c r="AR13" s="1">
        <f t="shared" ca="1" si="37"/>
        <v>0</v>
      </c>
      <c r="AT13" s="40" t="str">
        <f ca="1">IFERROR(__xludf.DUMMYFUNCTION("""COMPUTED_VALUE"""),"Wrekin Harriers")</f>
        <v>Wrekin Harriers</v>
      </c>
      <c r="AU13" s="41">
        <f ca="1">IFERROR(__xludf.DUMMYFUNCTION("""COMPUTED_VALUE"""),10)</f>
        <v>10</v>
      </c>
      <c r="AV13" s="1">
        <f t="shared" ca="1" si="38"/>
        <v>10</v>
      </c>
      <c r="AW13" s="1">
        <f t="shared" ca="1" si="39"/>
        <v>0</v>
      </c>
      <c r="AX13" s="1">
        <f t="shared" ca="1" si="40"/>
        <v>0</v>
      </c>
      <c r="AY13" s="1">
        <f t="shared" ca="1" si="41"/>
        <v>0</v>
      </c>
      <c r="AZ13" s="1">
        <f t="shared" ca="1" si="42"/>
        <v>0</v>
      </c>
      <c r="BA13" s="1">
        <f t="shared" ca="1" si="43"/>
        <v>0</v>
      </c>
      <c r="BC13" s="40" t="str">
        <f ca="1">IFERROR(__xludf.DUMMYFUNCTION("""COMPUTED_VALUE"""),"Wenlock Olympians")</f>
        <v>Wenlock Olympians</v>
      </c>
      <c r="BD13" s="41">
        <f ca="1">IFERROR(__xludf.DUMMYFUNCTION("""COMPUTED_VALUE"""),8)</f>
        <v>8</v>
      </c>
      <c r="BE13" s="1">
        <f t="shared" ca="1" si="44"/>
        <v>0</v>
      </c>
      <c r="BF13" s="1">
        <f t="shared" ca="1" si="45"/>
        <v>0</v>
      </c>
      <c r="BG13" s="1">
        <f t="shared" ca="1" si="46"/>
        <v>0</v>
      </c>
      <c r="BH13" s="1">
        <f t="shared" ca="1" si="47"/>
        <v>0</v>
      </c>
      <c r="BI13" s="1">
        <f t="shared" ca="1" si="48"/>
        <v>8</v>
      </c>
      <c r="BJ13" s="1">
        <f t="shared" ca="1" si="49"/>
        <v>0</v>
      </c>
      <c r="BL13" s="40"/>
      <c r="BM13" s="41"/>
      <c r="BN13" s="1">
        <f t="shared" si="50"/>
        <v>0</v>
      </c>
      <c r="BO13" s="1">
        <f t="shared" si="51"/>
        <v>0</v>
      </c>
      <c r="BP13" s="1">
        <f t="shared" si="52"/>
        <v>0</v>
      </c>
      <c r="BQ13" s="1">
        <f t="shared" si="53"/>
        <v>0</v>
      </c>
      <c r="BR13" s="1">
        <f t="shared" si="54"/>
        <v>0</v>
      </c>
      <c r="BS13" s="1">
        <f t="shared" si="55"/>
        <v>0</v>
      </c>
    </row>
    <row r="14" spans="1:71" ht="15.75" customHeight="1" x14ac:dyDescent="0.2">
      <c r="A14" s="40" t="str">
        <f ca="1">IFERROR(__xludf.DUMMYFUNCTION("""COMPUTED_VALUE"""),"Telford AC")</f>
        <v>Telford AC</v>
      </c>
      <c r="B14" s="41">
        <f ca="1">IFERROR(__xludf.DUMMYFUNCTION("""COMPUTED_VALUE"""),8)</f>
        <v>8</v>
      </c>
      <c r="C14" s="1">
        <f t="shared" ca="1" si="8"/>
        <v>0</v>
      </c>
      <c r="D14" s="1">
        <f t="shared" ca="1" si="9"/>
        <v>0</v>
      </c>
      <c r="E14" s="1">
        <f t="shared" ca="1" si="10"/>
        <v>0</v>
      </c>
      <c r="F14" s="1">
        <f t="shared" ca="1" si="11"/>
        <v>8</v>
      </c>
      <c r="G14" s="1">
        <f t="shared" ca="1" si="12"/>
        <v>0</v>
      </c>
      <c r="H14" s="1">
        <f t="shared" ca="1" si="13"/>
        <v>0</v>
      </c>
      <c r="J14" s="23" t="str">
        <f ca="1">IFERROR(__xludf.DUMMYFUNCTION("""COMPUTED_VALUE"""),"Wenlock Olympians")</f>
        <v>Wenlock Olympians</v>
      </c>
      <c r="K14" s="18">
        <f ca="1">IFERROR(__xludf.DUMMYFUNCTION("""COMPUTED_VALUE"""),10)</f>
        <v>10</v>
      </c>
      <c r="L14" s="1">
        <f t="shared" ca="1" si="14"/>
        <v>0</v>
      </c>
      <c r="M14" s="1">
        <f t="shared" ca="1" si="15"/>
        <v>0</v>
      </c>
      <c r="N14" s="1">
        <f t="shared" ca="1" si="16"/>
        <v>0</v>
      </c>
      <c r="O14" s="1">
        <f t="shared" ca="1" si="17"/>
        <v>0</v>
      </c>
      <c r="P14" s="42">
        <f t="shared" ca="1" si="18"/>
        <v>10</v>
      </c>
      <c r="Q14" s="1">
        <f t="shared" ca="1" si="19"/>
        <v>0</v>
      </c>
      <c r="S14" s="40" t="str">
        <f ca="1">IFERROR(__xludf.DUMMYFUNCTION("""COMPUTED_VALUE"""),"Wrekin Harriers")</f>
        <v>Wrekin Harriers</v>
      </c>
      <c r="T14" s="41">
        <f ca="1">IFERROR(__xludf.DUMMYFUNCTION("""COMPUTED_VALUE"""),8)</f>
        <v>8</v>
      </c>
      <c r="U14" s="1">
        <f t="shared" ca="1" si="20"/>
        <v>8</v>
      </c>
      <c r="V14" s="1">
        <f t="shared" ca="1" si="21"/>
        <v>0</v>
      </c>
      <c r="W14" s="1">
        <f t="shared" ca="1" si="22"/>
        <v>0</v>
      </c>
      <c r="X14" s="1">
        <f t="shared" ca="1" si="23"/>
        <v>0</v>
      </c>
      <c r="Y14" s="1">
        <f t="shared" ca="1" si="24"/>
        <v>0</v>
      </c>
      <c r="Z14" s="1">
        <f t="shared" ca="1" si="25"/>
        <v>0</v>
      </c>
      <c r="AB14" s="40" t="str">
        <f ca="1">IFERROR(__xludf.DUMMYFUNCTION("""COMPUTED_VALUE"""),"Shrewsbury AC")</f>
        <v>Shrewsbury AC</v>
      </c>
      <c r="AC14" s="41">
        <f ca="1">IFERROR(__xludf.DUMMYFUNCTION("""COMPUTED_VALUE"""),8)</f>
        <v>8</v>
      </c>
      <c r="AD14" s="1">
        <f t="shared" ca="1" si="26"/>
        <v>0</v>
      </c>
      <c r="AE14" s="1">
        <f t="shared" ca="1" si="27"/>
        <v>0</v>
      </c>
      <c r="AF14" s="1">
        <f t="shared" ca="1" si="28"/>
        <v>8</v>
      </c>
      <c r="AG14" s="1">
        <f t="shared" ca="1" si="29"/>
        <v>0</v>
      </c>
      <c r="AH14" s="1">
        <f t="shared" ca="1" si="30"/>
        <v>0</v>
      </c>
      <c r="AI14" s="1">
        <f t="shared" ca="1" si="31"/>
        <v>0</v>
      </c>
      <c r="AK14" s="40" t="str">
        <f ca="1">IFERROR(__xludf.DUMMYFUNCTION("""COMPUTED_VALUE"""),"Oswestry Olympians")</f>
        <v>Oswestry Olympians</v>
      </c>
      <c r="AL14" s="41">
        <f ca="1">IFERROR(__xludf.DUMMYFUNCTION("""COMPUTED_VALUE"""),6)</f>
        <v>6</v>
      </c>
      <c r="AM14" s="1">
        <f t="shared" ca="1" si="32"/>
        <v>0</v>
      </c>
      <c r="AN14" s="1">
        <f t="shared" ca="1" si="33"/>
        <v>6</v>
      </c>
      <c r="AO14" s="1">
        <f t="shared" ca="1" si="34"/>
        <v>0</v>
      </c>
      <c r="AP14" s="1">
        <f t="shared" ca="1" si="35"/>
        <v>0</v>
      </c>
      <c r="AQ14" s="1">
        <f t="shared" ca="1" si="36"/>
        <v>0</v>
      </c>
      <c r="AR14" s="1">
        <f t="shared" ca="1" si="37"/>
        <v>0</v>
      </c>
      <c r="AT14" s="40" t="str">
        <f ca="1">IFERROR(__xludf.DUMMYFUNCTION("""COMPUTED_VALUE"""),"Shrewsbury AC")</f>
        <v>Shrewsbury AC</v>
      </c>
      <c r="AU14" s="41">
        <f ca="1">IFERROR(__xludf.DUMMYFUNCTION("""COMPUTED_VALUE"""),8)</f>
        <v>8</v>
      </c>
      <c r="AV14" s="1">
        <f t="shared" ca="1" si="38"/>
        <v>0</v>
      </c>
      <c r="AW14" s="1">
        <f t="shared" ca="1" si="39"/>
        <v>0</v>
      </c>
      <c r="AX14" s="1">
        <f t="shared" ca="1" si="40"/>
        <v>8</v>
      </c>
      <c r="AY14" s="1">
        <f t="shared" ca="1" si="41"/>
        <v>0</v>
      </c>
      <c r="AZ14" s="1">
        <f t="shared" ca="1" si="42"/>
        <v>0</v>
      </c>
      <c r="BA14" s="1">
        <f t="shared" ca="1" si="43"/>
        <v>0</v>
      </c>
      <c r="BC14" s="40" t="str">
        <f ca="1">IFERROR(__xludf.DUMMYFUNCTION("""COMPUTED_VALUE"""),"Wrekin Harriers")</f>
        <v>Wrekin Harriers</v>
      </c>
      <c r="BD14" s="41">
        <f ca="1">IFERROR(__xludf.DUMMYFUNCTION("""COMPUTED_VALUE"""),6)</f>
        <v>6</v>
      </c>
      <c r="BE14" s="1">
        <f t="shared" ca="1" si="44"/>
        <v>6</v>
      </c>
      <c r="BF14" s="1">
        <f t="shared" ca="1" si="45"/>
        <v>0</v>
      </c>
      <c r="BG14" s="1">
        <f t="shared" ca="1" si="46"/>
        <v>0</v>
      </c>
      <c r="BH14" s="1">
        <f t="shared" ca="1" si="47"/>
        <v>0</v>
      </c>
      <c r="BI14" s="1">
        <f t="shared" ca="1" si="48"/>
        <v>0</v>
      </c>
      <c r="BJ14" s="1">
        <f t="shared" ca="1" si="49"/>
        <v>0</v>
      </c>
      <c r="BL14" s="40"/>
      <c r="BM14" s="41"/>
      <c r="BN14" s="1">
        <f t="shared" si="50"/>
        <v>0</v>
      </c>
      <c r="BO14" s="1">
        <f t="shared" si="51"/>
        <v>0</v>
      </c>
      <c r="BP14" s="1">
        <f t="shared" si="52"/>
        <v>0</v>
      </c>
      <c r="BQ14" s="1">
        <f t="shared" si="53"/>
        <v>0</v>
      </c>
      <c r="BR14" s="1">
        <f t="shared" si="54"/>
        <v>0</v>
      </c>
      <c r="BS14" s="1">
        <f t="shared" si="55"/>
        <v>0</v>
      </c>
    </row>
    <row r="15" spans="1:71" ht="15.75" customHeight="1" x14ac:dyDescent="0.2">
      <c r="A15" s="40" t="str">
        <f ca="1">IFERROR(__xludf.DUMMYFUNCTION("""COMPUTED_VALUE"""),"Oswestry Olympians")</f>
        <v>Oswestry Olympians</v>
      </c>
      <c r="B15" s="41">
        <f ca="1">IFERROR(__xludf.DUMMYFUNCTION("""COMPUTED_VALUE"""),11)</f>
        <v>11</v>
      </c>
      <c r="C15" s="1">
        <f t="shared" ca="1" si="8"/>
        <v>0</v>
      </c>
      <c r="D15" s="1">
        <f t="shared" ca="1" si="9"/>
        <v>11</v>
      </c>
      <c r="E15" s="1">
        <f t="shared" ca="1" si="10"/>
        <v>0</v>
      </c>
      <c r="F15" s="1">
        <f t="shared" ca="1" si="11"/>
        <v>0</v>
      </c>
      <c r="G15" s="1">
        <f t="shared" ca="1" si="12"/>
        <v>0</v>
      </c>
      <c r="H15" s="1">
        <f t="shared" ca="1" si="13"/>
        <v>0</v>
      </c>
      <c r="J15" s="23" t="str">
        <f ca="1">IFERROR(__xludf.DUMMYFUNCTION("""COMPUTED_VALUE"""),"Oswestry Olympians")</f>
        <v>Oswestry Olympians</v>
      </c>
      <c r="K15" s="18">
        <f ca="1">IFERROR(__xludf.DUMMYFUNCTION("""COMPUTED_VALUE"""),8)</f>
        <v>8</v>
      </c>
      <c r="L15" s="1">
        <f t="shared" ca="1" si="14"/>
        <v>0</v>
      </c>
      <c r="M15" s="1">
        <f t="shared" ca="1" si="15"/>
        <v>8</v>
      </c>
      <c r="N15" s="1">
        <f t="shared" ca="1" si="16"/>
        <v>0</v>
      </c>
      <c r="O15" s="1">
        <f t="shared" ca="1" si="17"/>
        <v>0</v>
      </c>
      <c r="P15" s="42">
        <f t="shared" ca="1" si="18"/>
        <v>0</v>
      </c>
      <c r="Q15" s="1">
        <f t="shared" ca="1" si="19"/>
        <v>0</v>
      </c>
      <c r="S15" s="40" t="str">
        <f ca="1">IFERROR(__xludf.DUMMYFUNCTION("""COMPUTED_VALUE"""),"Shrewsbury AC")</f>
        <v>Shrewsbury AC</v>
      </c>
      <c r="T15" s="41">
        <f ca="1">IFERROR(__xludf.DUMMYFUNCTION("""COMPUTED_VALUE"""),6)</f>
        <v>6</v>
      </c>
      <c r="U15" s="1">
        <f t="shared" ca="1" si="20"/>
        <v>0</v>
      </c>
      <c r="V15" s="1">
        <f t="shared" ca="1" si="21"/>
        <v>0</v>
      </c>
      <c r="W15" s="1">
        <f t="shared" ca="1" si="22"/>
        <v>6</v>
      </c>
      <c r="X15" s="1">
        <f t="shared" ca="1" si="23"/>
        <v>0</v>
      </c>
      <c r="Y15" s="1">
        <f t="shared" ca="1" si="24"/>
        <v>0</v>
      </c>
      <c r="Z15" s="1">
        <f t="shared" ca="1" si="25"/>
        <v>0</v>
      </c>
      <c r="AB15" s="40" t="str">
        <f ca="1">IFERROR(__xludf.DUMMYFUNCTION("""COMPUTED_VALUE"""),"Shrewsbury AC")</f>
        <v>Shrewsbury AC</v>
      </c>
      <c r="AC15" s="41">
        <f ca="1">IFERROR(__xludf.DUMMYFUNCTION("""COMPUTED_VALUE"""),9)</f>
        <v>9</v>
      </c>
      <c r="AD15" s="1">
        <f t="shared" ca="1" si="26"/>
        <v>0</v>
      </c>
      <c r="AE15" s="1">
        <f t="shared" ca="1" si="27"/>
        <v>0</v>
      </c>
      <c r="AF15" s="1">
        <f t="shared" ca="1" si="28"/>
        <v>9</v>
      </c>
      <c r="AG15" s="1">
        <f t="shared" ca="1" si="29"/>
        <v>0</v>
      </c>
      <c r="AH15" s="1">
        <f t="shared" ca="1" si="30"/>
        <v>0</v>
      </c>
      <c r="AI15" s="1">
        <f t="shared" ca="1" si="31"/>
        <v>0</v>
      </c>
      <c r="AK15" s="40" t="str">
        <f ca="1">IFERROR(__xludf.DUMMYFUNCTION("""COMPUTED_VALUE"""),"Wenlock Olympians")</f>
        <v>Wenlock Olympians</v>
      </c>
      <c r="AL15" s="41">
        <f ca="1">IFERROR(__xludf.DUMMYFUNCTION("""COMPUTED_VALUE"""),4)</f>
        <v>4</v>
      </c>
      <c r="AM15" s="1">
        <f t="shared" ca="1" si="32"/>
        <v>0</v>
      </c>
      <c r="AN15" s="1">
        <f t="shared" ca="1" si="33"/>
        <v>0</v>
      </c>
      <c r="AO15" s="1">
        <f t="shared" ca="1" si="34"/>
        <v>0</v>
      </c>
      <c r="AP15" s="1">
        <f t="shared" ca="1" si="35"/>
        <v>0</v>
      </c>
      <c r="AQ15" s="1">
        <f t="shared" ca="1" si="36"/>
        <v>4</v>
      </c>
      <c r="AR15" s="1">
        <f t="shared" ca="1" si="37"/>
        <v>0</v>
      </c>
      <c r="AT15" s="40" t="str">
        <f ca="1">IFERROR(__xludf.DUMMYFUNCTION("""COMPUTED_VALUE"""),"Oswestry Olympians")</f>
        <v>Oswestry Olympians</v>
      </c>
      <c r="AU15" s="41">
        <f ca="1">IFERROR(__xludf.DUMMYFUNCTION("""COMPUTED_VALUE"""),6)</f>
        <v>6</v>
      </c>
      <c r="AV15" s="1">
        <f t="shared" ca="1" si="38"/>
        <v>0</v>
      </c>
      <c r="AW15" s="1">
        <f t="shared" ca="1" si="39"/>
        <v>6</v>
      </c>
      <c r="AX15" s="1">
        <f t="shared" ca="1" si="40"/>
        <v>0</v>
      </c>
      <c r="AY15" s="1">
        <f t="shared" ca="1" si="41"/>
        <v>0</v>
      </c>
      <c r="AZ15" s="1">
        <f t="shared" ca="1" si="42"/>
        <v>0</v>
      </c>
      <c r="BA15" s="1">
        <f t="shared" ca="1" si="43"/>
        <v>0</v>
      </c>
      <c r="BC15" s="40" t="str">
        <f ca="1">IFERROR(__xludf.DUMMYFUNCTION("""COMPUTED_VALUE"""),"Telford AC")</f>
        <v>Telford AC</v>
      </c>
      <c r="BD15" s="41">
        <f ca="1">IFERROR(__xludf.DUMMYFUNCTION("""COMPUTED_VALUE"""),12)</f>
        <v>12</v>
      </c>
      <c r="BE15" s="1">
        <f t="shared" ca="1" si="44"/>
        <v>0</v>
      </c>
      <c r="BF15" s="1">
        <f t="shared" ca="1" si="45"/>
        <v>0</v>
      </c>
      <c r="BG15" s="1">
        <f t="shared" ca="1" si="46"/>
        <v>0</v>
      </c>
      <c r="BH15" s="1">
        <f t="shared" ca="1" si="47"/>
        <v>12</v>
      </c>
      <c r="BI15" s="1">
        <f t="shared" ca="1" si="48"/>
        <v>0</v>
      </c>
      <c r="BJ15" s="1">
        <f t="shared" ca="1" si="49"/>
        <v>0</v>
      </c>
      <c r="BL15" s="40"/>
      <c r="BM15" s="41"/>
      <c r="BN15" s="1">
        <f t="shared" si="50"/>
        <v>0</v>
      </c>
      <c r="BO15" s="1">
        <f t="shared" si="51"/>
        <v>0</v>
      </c>
      <c r="BP15" s="1">
        <f t="shared" si="52"/>
        <v>0</v>
      </c>
      <c r="BQ15" s="1">
        <f t="shared" si="53"/>
        <v>0</v>
      </c>
      <c r="BR15" s="1">
        <f t="shared" si="54"/>
        <v>0</v>
      </c>
      <c r="BS15" s="1">
        <f t="shared" si="55"/>
        <v>0</v>
      </c>
    </row>
    <row r="16" spans="1:71" ht="15.75" customHeight="1" x14ac:dyDescent="0.2">
      <c r="A16" s="40" t="str">
        <f ca="1">IFERROR(__xludf.DUMMYFUNCTION("""COMPUTED_VALUE"""),"Wrekin Harriers")</f>
        <v>Wrekin Harriers</v>
      </c>
      <c r="B16" s="41">
        <f ca="1">IFERROR(__xludf.DUMMYFUNCTION("""COMPUTED_VALUE"""),9)</f>
        <v>9</v>
      </c>
      <c r="C16" s="1">
        <f t="shared" ca="1" si="8"/>
        <v>9</v>
      </c>
      <c r="D16" s="1">
        <f t="shared" ca="1" si="9"/>
        <v>0</v>
      </c>
      <c r="E16" s="1">
        <f t="shared" ca="1" si="10"/>
        <v>0</v>
      </c>
      <c r="F16" s="1">
        <f t="shared" ca="1" si="11"/>
        <v>0</v>
      </c>
      <c r="G16" s="1">
        <f t="shared" ca="1" si="12"/>
        <v>0</v>
      </c>
      <c r="H16" s="1">
        <f t="shared" ca="1" si="13"/>
        <v>0</v>
      </c>
      <c r="J16" s="23" t="str">
        <f ca="1">IFERROR(__xludf.DUMMYFUNCTION("""COMPUTED_VALUE"""),"Shrewsbury AC")</f>
        <v>Shrewsbury AC</v>
      </c>
      <c r="K16" s="18">
        <f ca="1">IFERROR(__xludf.DUMMYFUNCTION("""COMPUTED_VALUE"""),6)</f>
        <v>6</v>
      </c>
      <c r="L16" s="1">
        <f t="shared" ca="1" si="14"/>
        <v>0</v>
      </c>
      <c r="M16" s="1">
        <f t="shared" ca="1" si="15"/>
        <v>0</v>
      </c>
      <c r="N16" s="1">
        <f t="shared" ca="1" si="16"/>
        <v>6</v>
      </c>
      <c r="O16" s="1">
        <f t="shared" ca="1" si="17"/>
        <v>0</v>
      </c>
      <c r="P16" s="42">
        <f t="shared" ca="1" si="18"/>
        <v>0</v>
      </c>
      <c r="Q16" s="1">
        <f t="shared" ca="1" si="19"/>
        <v>0</v>
      </c>
      <c r="S16" s="40" t="str">
        <f ca="1">IFERROR(__xludf.DUMMYFUNCTION("""COMPUTED_VALUE"""),"Shrewsbury AC")</f>
        <v>Shrewsbury AC</v>
      </c>
      <c r="T16" s="41">
        <f ca="1">IFERROR(__xludf.DUMMYFUNCTION("""COMPUTED_VALUE"""),11)</f>
        <v>11</v>
      </c>
      <c r="U16" s="1">
        <f t="shared" ca="1" si="20"/>
        <v>0</v>
      </c>
      <c r="V16" s="1">
        <f t="shared" ca="1" si="21"/>
        <v>0</v>
      </c>
      <c r="W16" s="1">
        <f t="shared" ca="1" si="22"/>
        <v>11</v>
      </c>
      <c r="X16" s="1">
        <f t="shared" ca="1" si="23"/>
        <v>0</v>
      </c>
      <c r="Y16" s="1">
        <f t="shared" ca="1" si="24"/>
        <v>0</v>
      </c>
      <c r="Z16" s="1">
        <f t="shared" ca="1" si="25"/>
        <v>0</v>
      </c>
      <c r="AB16" s="40" t="str">
        <f ca="1">IFERROR(__xludf.DUMMYFUNCTION("""COMPUTED_VALUE"""),"Wenlock Olympians")</f>
        <v>Wenlock Olympians</v>
      </c>
      <c r="AC16" s="41">
        <f ca="1">IFERROR(__xludf.DUMMYFUNCTION("""COMPUTED_VALUE"""),6)</f>
        <v>6</v>
      </c>
      <c r="AD16" s="1">
        <f t="shared" ca="1" si="26"/>
        <v>0</v>
      </c>
      <c r="AE16" s="1">
        <f t="shared" ca="1" si="27"/>
        <v>0</v>
      </c>
      <c r="AF16" s="1">
        <f t="shared" ca="1" si="28"/>
        <v>0</v>
      </c>
      <c r="AG16" s="1">
        <f t="shared" ca="1" si="29"/>
        <v>0</v>
      </c>
      <c r="AH16" s="1">
        <f t="shared" ca="1" si="30"/>
        <v>6</v>
      </c>
      <c r="AI16" s="1">
        <f t="shared" ca="1" si="31"/>
        <v>0</v>
      </c>
      <c r="AK16" s="40" t="str">
        <f ca="1">IFERROR(__xludf.DUMMYFUNCTION("""COMPUTED_VALUE"""),"Wenlock Olympians")</f>
        <v>Wenlock Olympians</v>
      </c>
      <c r="AL16" s="41">
        <f ca="1">IFERROR(__xludf.DUMMYFUNCTION("""COMPUTED_VALUE"""),9)</f>
        <v>9</v>
      </c>
      <c r="AM16" s="1">
        <f t="shared" ca="1" si="32"/>
        <v>0</v>
      </c>
      <c r="AN16" s="1">
        <f t="shared" ca="1" si="33"/>
        <v>0</v>
      </c>
      <c r="AO16" s="1">
        <f t="shared" ca="1" si="34"/>
        <v>0</v>
      </c>
      <c r="AP16" s="1">
        <f t="shared" ca="1" si="35"/>
        <v>0</v>
      </c>
      <c r="AQ16" s="1">
        <f t="shared" ca="1" si="36"/>
        <v>9</v>
      </c>
      <c r="AR16" s="1">
        <f t="shared" ca="1" si="37"/>
        <v>0</v>
      </c>
      <c r="AT16" s="40" t="str">
        <f ca="1">IFERROR(__xludf.DUMMYFUNCTION("""COMPUTED_VALUE"""),"Wrekin Harriers")</f>
        <v>Wrekin Harriers</v>
      </c>
      <c r="AU16" s="41">
        <f ca="1">IFERROR(__xludf.DUMMYFUNCTION("""COMPUTED_VALUE"""),9)</f>
        <v>9</v>
      </c>
      <c r="AV16" s="1">
        <f t="shared" ca="1" si="38"/>
        <v>9</v>
      </c>
      <c r="AW16" s="1">
        <f t="shared" ca="1" si="39"/>
        <v>0</v>
      </c>
      <c r="AX16" s="1">
        <f t="shared" ca="1" si="40"/>
        <v>0</v>
      </c>
      <c r="AY16" s="1">
        <f t="shared" ca="1" si="41"/>
        <v>0</v>
      </c>
      <c r="AZ16" s="1">
        <f t="shared" ca="1" si="42"/>
        <v>0</v>
      </c>
      <c r="BA16" s="1">
        <f t="shared" ca="1" si="43"/>
        <v>0</v>
      </c>
      <c r="BC16" s="40" t="str">
        <f ca="1">IFERROR(__xludf.DUMMYFUNCTION("""COMPUTED_VALUE"""),"Wrekin Harriers")</f>
        <v>Wrekin Harriers</v>
      </c>
      <c r="BD16" s="41">
        <f ca="1">IFERROR(__xludf.DUMMYFUNCTION("""COMPUTED_VALUE"""),10)</f>
        <v>10</v>
      </c>
      <c r="BE16" s="1">
        <f t="shared" ca="1" si="44"/>
        <v>10</v>
      </c>
      <c r="BF16" s="1">
        <f t="shared" ca="1" si="45"/>
        <v>0</v>
      </c>
      <c r="BG16" s="1">
        <f t="shared" ca="1" si="46"/>
        <v>0</v>
      </c>
      <c r="BH16" s="1">
        <f t="shared" ca="1" si="47"/>
        <v>0</v>
      </c>
      <c r="BI16" s="1">
        <f t="shared" ca="1" si="48"/>
        <v>0</v>
      </c>
      <c r="BJ16" s="1">
        <f t="shared" ca="1" si="49"/>
        <v>0</v>
      </c>
      <c r="BL16" s="40"/>
      <c r="BM16" s="41"/>
      <c r="BN16" s="1">
        <f t="shared" si="50"/>
        <v>0</v>
      </c>
      <c r="BO16" s="1">
        <f t="shared" si="51"/>
        <v>0</v>
      </c>
      <c r="BP16" s="1">
        <f t="shared" si="52"/>
        <v>0</v>
      </c>
      <c r="BQ16" s="1">
        <f t="shared" si="53"/>
        <v>0</v>
      </c>
      <c r="BR16" s="1">
        <f t="shared" si="54"/>
        <v>0</v>
      </c>
      <c r="BS16" s="1">
        <f t="shared" si="55"/>
        <v>0</v>
      </c>
    </row>
    <row r="17" spans="1:71" ht="15.75" customHeight="1" x14ac:dyDescent="0.2">
      <c r="A17" s="40" t="str">
        <f ca="1">IFERROR(__xludf.DUMMYFUNCTION("""COMPUTED_VALUE"""),"Wenlock Olympians")</f>
        <v>Wenlock Olympians</v>
      </c>
      <c r="B17" s="41">
        <f ca="1">IFERROR(__xludf.DUMMYFUNCTION("""COMPUTED_VALUE"""),6)</f>
        <v>6</v>
      </c>
      <c r="C17" s="1">
        <f t="shared" ca="1" si="8"/>
        <v>0</v>
      </c>
      <c r="D17" s="1">
        <f t="shared" ca="1" si="9"/>
        <v>0</v>
      </c>
      <c r="E17" s="1">
        <f t="shared" ca="1" si="10"/>
        <v>0</v>
      </c>
      <c r="F17" s="1">
        <f t="shared" ca="1" si="11"/>
        <v>0</v>
      </c>
      <c r="G17" s="1">
        <f t="shared" ca="1" si="12"/>
        <v>6</v>
      </c>
      <c r="H17" s="1">
        <f t="shared" ca="1" si="13"/>
        <v>0</v>
      </c>
      <c r="J17" s="23" t="str">
        <f ca="1">IFERROR(__xludf.DUMMYFUNCTION("""COMPUTED_VALUE"""),"Wrekin Harriers")</f>
        <v>Wrekin Harriers</v>
      </c>
      <c r="K17" s="18">
        <f ca="1">IFERROR(__xludf.DUMMYFUNCTION("""COMPUTED_VALUE"""),4)</f>
        <v>4</v>
      </c>
      <c r="L17" s="1">
        <f t="shared" ca="1" si="14"/>
        <v>4</v>
      </c>
      <c r="M17" s="1">
        <f t="shared" ca="1" si="15"/>
        <v>0</v>
      </c>
      <c r="N17" s="1">
        <f t="shared" ca="1" si="16"/>
        <v>0</v>
      </c>
      <c r="O17" s="1">
        <f t="shared" ca="1" si="17"/>
        <v>0</v>
      </c>
      <c r="P17" s="42">
        <f t="shared" ca="1" si="18"/>
        <v>0</v>
      </c>
      <c r="Q17" s="1">
        <f t="shared" ca="1" si="19"/>
        <v>0</v>
      </c>
      <c r="S17" s="40" t="str">
        <f ca="1">IFERROR(__xludf.DUMMYFUNCTION("""COMPUTED_VALUE"""),"Wenlock Olympians")</f>
        <v>Wenlock Olympians</v>
      </c>
      <c r="T17" s="41">
        <f ca="1">IFERROR(__xludf.DUMMYFUNCTION("""COMPUTED_VALUE"""),4)</f>
        <v>4</v>
      </c>
      <c r="U17" s="1">
        <f t="shared" ca="1" si="20"/>
        <v>0</v>
      </c>
      <c r="V17" s="1">
        <f t="shared" ca="1" si="21"/>
        <v>0</v>
      </c>
      <c r="W17" s="1">
        <f t="shared" ca="1" si="22"/>
        <v>0</v>
      </c>
      <c r="X17" s="1">
        <f t="shared" ca="1" si="23"/>
        <v>0</v>
      </c>
      <c r="Y17" s="1">
        <f t="shared" ca="1" si="24"/>
        <v>4</v>
      </c>
      <c r="Z17" s="1">
        <f t="shared" ca="1" si="25"/>
        <v>0</v>
      </c>
      <c r="AB17" s="40" t="str">
        <f ca="1">IFERROR(__xludf.DUMMYFUNCTION("""COMPUTED_VALUE"""),"Wrekin Harriers")</f>
        <v>Wrekin Harriers</v>
      </c>
      <c r="AC17" s="41">
        <f ca="1">IFERROR(__xludf.DUMMYFUNCTION("""COMPUTED_VALUE"""),12)</f>
        <v>12</v>
      </c>
      <c r="AD17" s="1">
        <f t="shared" ca="1" si="26"/>
        <v>12</v>
      </c>
      <c r="AE17" s="1">
        <f t="shared" ca="1" si="27"/>
        <v>0</v>
      </c>
      <c r="AF17" s="1">
        <f t="shared" ca="1" si="28"/>
        <v>0</v>
      </c>
      <c r="AG17" s="1">
        <f t="shared" ca="1" si="29"/>
        <v>0</v>
      </c>
      <c r="AH17" s="1">
        <f t="shared" ca="1" si="30"/>
        <v>0</v>
      </c>
      <c r="AI17" s="1">
        <f t="shared" ca="1" si="31"/>
        <v>0</v>
      </c>
      <c r="AK17" s="40" t="str">
        <f ca="1">IFERROR(__xludf.DUMMYFUNCTION("""COMPUTED_VALUE"""),"Shrewsbury AC")</f>
        <v>Shrewsbury AC</v>
      </c>
      <c r="AL17" s="41">
        <f ca="1">IFERROR(__xludf.DUMMYFUNCTION("""COMPUTED_VALUE"""),12)</f>
        <v>12</v>
      </c>
      <c r="AM17" s="1">
        <f t="shared" ca="1" si="32"/>
        <v>0</v>
      </c>
      <c r="AN17" s="1">
        <f t="shared" ca="1" si="33"/>
        <v>0</v>
      </c>
      <c r="AO17" s="1">
        <f t="shared" ca="1" si="34"/>
        <v>12</v>
      </c>
      <c r="AP17" s="1">
        <f t="shared" ca="1" si="35"/>
        <v>0</v>
      </c>
      <c r="AQ17" s="1">
        <f t="shared" ca="1" si="36"/>
        <v>0</v>
      </c>
      <c r="AR17" s="1">
        <f t="shared" ca="1" si="37"/>
        <v>0</v>
      </c>
      <c r="AT17" s="40" t="str">
        <f ca="1">IFERROR(__xludf.DUMMYFUNCTION("""COMPUTED_VALUE"""),"Oswestry Olympians")</f>
        <v>Oswestry Olympians</v>
      </c>
      <c r="AU17" s="41">
        <f ca="1">IFERROR(__xludf.DUMMYFUNCTION("""COMPUTED_VALUE"""),7)</f>
        <v>7</v>
      </c>
      <c r="AV17" s="1">
        <f t="shared" ca="1" si="38"/>
        <v>0</v>
      </c>
      <c r="AW17" s="1">
        <f t="shared" ca="1" si="39"/>
        <v>7</v>
      </c>
      <c r="AX17" s="1">
        <f t="shared" ca="1" si="40"/>
        <v>0</v>
      </c>
      <c r="AY17" s="1">
        <f t="shared" ca="1" si="41"/>
        <v>0</v>
      </c>
      <c r="AZ17" s="1">
        <f t="shared" ca="1" si="42"/>
        <v>0</v>
      </c>
      <c r="BA17" s="1">
        <f t="shared" ca="1" si="43"/>
        <v>0</v>
      </c>
      <c r="BC17" s="40" t="str">
        <f ca="1">IFERROR(__xludf.DUMMYFUNCTION("""COMPUTED_VALUE"""),"Shrewsbury AC")</f>
        <v>Shrewsbury AC</v>
      </c>
      <c r="BD17" s="41">
        <f ca="1">IFERROR(__xludf.DUMMYFUNCTION("""COMPUTED_VALUE"""),8)</f>
        <v>8</v>
      </c>
      <c r="BE17" s="1">
        <f t="shared" ca="1" si="44"/>
        <v>0</v>
      </c>
      <c r="BF17" s="1">
        <f t="shared" ca="1" si="45"/>
        <v>0</v>
      </c>
      <c r="BG17" s="1">
        <f t="shared" ca="1" si="46"/>
        <v>8</v>
      </c>
      <c r="BH17" s="1">
        <f t="shared" ca="1" si="47"/>
        <v>0</v>
      </c>
      <c r="BI17" s="1">
        <f t="shared" ca="1" si="48"/>
        <v>0</v>
      </c>
      <c r="BJ17" s="1">
        <f t="shared" ca="1" si="49"/>
        <v>0</v>
      </c>
      <c r="BL17" s="40"/>
      <c r="BM17" s="41"/>
      <c r="BN17" s="1">
        <f t="shared" si="50"/>
        <v>0</v>
      </c>
      <c r="BO17" s="1">
        <f t="shared" si="51"/>
        <v>0</v>
      </c>
      <c r="BP17" s="1">
        <f t="shared" si="52"/>
        <v>0</v>
      </c>
      <c r="BQ17" s="1">
        <f t="shared" si="53"/>
        <v>0</v>
      </c>
      <c r="BR17" s="1">
        <f t="shared" si="54"/>
        <v>0</v>
      </c>
      <c r="BS17" s="1">
        <f t="shared" si="55"/>
        <v>0</v>
      </c>
    </row>
    <row r="18" spans="1:71" ht="15.75" customHeight="1" x14ac:dyDescent="0.2">
      <c r="A18" s="40" t="str">
        <f ca="1">IFERROR(__xludf.DUMMYFUNCTION("""COMPUTED_VALUE"""),"Telford AC")</f>
        <v>Telford AC</v>
      </c>
      <c r="B18" s="41">
        <f ca="1">IFERROR(__xludf.DUMMYFUNCTION("""COMPUTED_VALUE"""),7)</f>
        <v>7</v>
      </c>
      <c r="C18" s="1">
        <f t="shared" ca="1" si="8"/>
        <v>0</v>
      </c>
      <c r="D18" s="1">
        <f t="shared" ca="1" si="9"/>
        <v>0</v>
      </c>
      <c r="E18" s="1">
        <f t="shared" ca="1" si="10"/>
        <v>0</v>
      </c>
      <c r="F18" s="1">
        <f t="shared" ca="1" si="11"/>
        <v>7</v>
      </c>
      <c r="G18" s="1">
        <f t="shared" ca="1" si="12"/>
        <v>0</v>
      </c>
      <c r="H18" s="1">
        <f t="shared" ca="1" si="13"/>
        <v>0</v>
      </c>
      <c r="J18" s="23" t="str">
        <f ca="1">IFERROR(__xludf.DUMMYFUNCTION("""COMPUTED_VALUE"""),"Telford AC")</f>
        <v>Telford AC</v>
      </c>
      <c r="K18" s="18">
        <f ca="1">IFERROR(__xludf.DUMMYFUNCTION("""COMPUTED_VALUE"""),11)</f>
        <v>11</v>
      </c>
      <c r="L18" s="1">
        <f t="shared" ca="1" si="14"/>
        <v>0</v>
      </c>
      <c r="M18" s="1">
        <f t="shared" ca="1" si="15"/>
        <v>0</v>
      </c>
      <c r="N18" s="1">
        <f t="shared" ca="1" si="16"/>
        <v>0</v>
      </c>
      <c r="O18" s="1">
        <f t="shared" ca="1" si="17"/>
        <v>11</v>
      </c>
      <c r="P18" s="42">
        <f t="shared" ca="1" si="18"/>
        <v>0</v>
      </c>
      <c r="Q18" s="1">
        <f t="shared" ca="1" si="19"/>
        <v>0</v>
      </c>
      <c r="S18" s="40" t="str">
        <f ca="1">IFERROR(__xludf.DUMMYFUNCTION("""COMPUTED_VALUE"""),"Telford AC")</f>
        <v>Telford AC</v>
      </c>
      <c r="T18" s="41">
        <f ca="1">IFERROR(__xludf.DUMMYFUNCTION("""COMPUTED_VALUE"""),9)</f>
        <v>9</v>
      </c>
      <c r="U18" s="1">
        <f t="shared" ca="1" si="20"/>
        <v>0</v>
      </c>
      <c r="V18" s="1">
        <f t="shared" ca="1" si="21"/>
        <v>0</v>
      </c>
      <c r="W18" s="1">
        <f t="shared" ca="1" si="22"/>
        <v>0</v>
      </c>
      <c r="X18" s="1">
        <f t="shared" ca="1" si="23"/>
        <v>9</v>
      </c>
      <c r="Y18" s="1">
        <f t="shared" ca="1" si="24"/>
        <v>0</v>
      </c>
      <c r="Z18" s="1">
        <f t="shared" ca="1" si="25"/>
        <v>0</v>
      </c>
      <c r="AB18" s="40" t="str">
        <f ca="1">IFERROR(__xludf.DUMMYFUNCTION("""COMPUTED_VALUE"""),"Wrekin Harriers")</f>
        <v>Wrekin Harriers</v>
      </c>
      <c r="AC18" s="41">
        <f ca="1">IFERROR(__xludf.DUMMYFUNCTION("""COMPUTED_VALUE"""),11)</f>
        <v>11</v>
      </c>
      <c r="AD18" s="1">
        <f t="shared" ca="1" si="26"/>
        <v>11</v>
      </c>
      <c r="AE18" s="1">
        <f t="shared" ca="1" si="27"/>
        <v>0</v>
      </c>
      <c r="AF18" s="1">
        <f t="shared" ca="1" si="28"/>
        <v>0</v>
      </c>
      <c r="AG18" s="1">
        <f t="shared" ca="1" si="29"/>
        <v>0</v>
      </c>
      <c r="AH18" s="1">
        <f t="shared" ca="1" si="30"/>
        <v>0</v>
      </c>
      <c r="AI18" s="1">
        <f t="shared" ca="1" si="31"/>
        <v>0</v>
      </c>
      <c r="AK18" s="40" t="str">
        <f ca="1">IFERROR(__xludf.DUMMYFUNCTION("""COMPUTED_VALUE"""),"Telford AC")</f>
        <v>Telford AC</v>
      </c>
      <c r="AL18" s="41">
        <f ca="1">IFERROR(__xludf.DUMMYFUNCTION("""COMPUTED_VALUE"""),10)</f>
        <v>10</v>
      </c>
      <c r="AM18" s="1">
        <f t="shared" ca="1" si="32"/>
        <v>0</v>
      </c>
      <c r="AN18" s="1">
        <f t="shared" ca="1" si="33"/>
        <v>0</v>
      </c>
      <c r="AO18" s="1">
        <f t="shared" ca="1" si="34"/>
        <v>0</v>
      </c>
      <c r="AP18" s="1">
        <f t="shared" ca="1" si="35"/>
        <v>10</v>
      </c>
      <c r="AQ18" s="1">
        <f t="shared" ca="1" si="36"/>
        <v>0</v>
      </c>
      <c r="AR18" s="1">
        <f t="shared" ca="1" si="37"/>
        <v>0</v>
      </c>
      <c r="AT18" s="40" t="str">
        <f ca="1">IFERROR(__xludf.DUMMYFUNCTION("""COMPUTED_VALUE"""),"Oswestry Olympians")</f>
        <v>Oswestry Olympians</v>
      </c>
      <c r="AU18" s="41">
        <f ca="1">IFERROR(__xludf.DUMMYFUNCTION("""COMPUTED_VALUE"""),12)</f>
        <v>12</v>
      </c>
      <c r="AV18" s="1">
        <f t="shared" ca="1" si="38"/>
        <v>0</v>
      </c>
      <c r="AW18" s="1">
        <f t="shared" ca="1" si="39"/>
        <v>12</v>
      </c>
      <c r="AX18" s="1">
        <f t="shared" ca="1" si="40"/>
        <v>0</v>
      </c>
      <c r="AY18" s="1">
        <f t="shared" ca="1" si="41"/>
        <v>0</v>
      </c>
      <c r="AZ18" s="1">
        <f t="shared" ca="1" si="42"/>
        <v>0</v>
      </c>
      <c r="BA18" s="1">
        <f t="shared" ca="1" si="43"/>
        <v>0</v>
      </c>
      <c r="BC18" s="40" t="str">
        <f ca="1">IFERROR(__xludf.DUMMYFUNCTION("""COMPUTED_VALUE"""),"Telford AC")</f>
        <v>Telford AC</v>
      </c>
      <c r="BD18" s="41">
        <f ca="1">IFERROR(__xludf.DUMMYFUNCTION("""COMPUTED_VALUE"""),11)</f>
        <v>11</v>
      </c>
      <c r="BE18" s="1">
        <f t="shared" ca="1" si="44"/>
        <v>0</v>
      </c>
      <c r="BF18" s="1">
        <f t="shared" ca="1" si="45"/>
        <v>0</v>
      </c>
      <c r="BG18" s="1">
        <f t="shared" ca="1" si="46"/>
        <v>0</v>
      </c>
      <c r="BH18" s="1">
        <f t="shared" ca="1" si="47"/>
        <v>11</v>
      </c>
      <c r="BI18" s="1">
        <f t="shared" ca="1" si="48"/>
        <v>0</v>
      </c>
      <c r="BJ18" s="1">
        <f t="shared" ca="1" si="49"/>
        <v>0</v>
      </c>
      <c r="BL18" s="40"/>
      <c r="BM18" s="41"/>
      <c r="BN18" s="1">
        <f t="shared" si="50"/>
        <v>0</v>
      </c>
      <c r="BO18" s="1">
        <f t="shared" si="51"/>
        <v>0</v>
      </c>
      <c r="BP18" s="1">
        <f t="shared" si="52"/>
        <v>0</v>
      </c>
      <c r="BQ18" s="1">
        <f t="shared" si="53"/>
        <v>0</v>
      </c>
      <c r="BR18" s="1">
        <f t="shared" si="54"/>
        <v>0</v>
      </c>
      <c r="BS18" s="1">
        <f t="shared" si="55"/>
        <v>0</v>
      </c>
    </row>
    <row r="19" spans="1:71" ht="15.75" customHeight="1" x14ac:dyDescent="0.2">
      <c r="A19" s="40" t="str">
        <f ca="1">IFERROR(__xludf.DUMMYFUNCTION("""COMPUTED_VALUE"""),"Shrewsbury AC")</f>
        <v>Shrewsbury AC</v>
      </c>
      <c r="B19" s="41">
        <f ca="1">IFERROR(__xludf.DUMMYFUNCTION("""COMPUTED_VALUE"""),4)</f>
        <v>4</v>
      </c>
      <c r="C19" s="1">
        <f t="shared" ca="1" si="8"/>
        <v>0</v>
      </c>
      <c r="D19" s="1">
        <f t="shared" ca="1" si="9"/>
        <v>0</v>
      </c>
      <c r="E19" s="1">
        <f t="shared" ca="1" si="10"/>
        <v>4</v>
      </c>
      <c r="F19" s="1">
        <f t="shared" ca="1" si="11"/>
        <v>0</v>
      </c>
      <c r="G19" s="1">
        <f t="shared" ca="1" si="12"/>
        <v>0</v>
      </c>
      <c r="H19" s="1">
        <f t="shared" ca="1" si="13"/>
        <v>0</v>
      </c>
      <c r="J19" s="23" t="str">
        <f ca="1">IFERROR(__xludf.DUMMYFUNCTION("""COMPUTED_VALUE"""),"Oswestry Olympians")</f>
        <v>Oswestry Olympians</v>
      </c>
      <c r="K19" s="18">
        <f ca="1">IFERROR(__xludf.DUMMYFUNCTION("""COMPUTED_VALUE"""),9)</f>
        <v>9</v>
      </c>
      <c r="L19" s="1">
        <f t="shared" ca="1" si="14"/>
        <v>0</v>
      </c>
      <c r="M19" s="1">
        <f t="shared" ca="1" si="15"/>
        <v>9</v>
      </c>
      <c r="N19" s="1">
        <f t="shared" ca="1" si="16"/>
        <v>0</v>
      </c>
      <c r="O19" s="1">
        <f t="shared" ca="1" si="17"/>
        <v>0</v>
      </c>
      <c r="P19" s="42">
        <f t="shared" ca="1" si="18"/>
        <v>0</v>
      </c>
      <c r="Q19" s="1">
        <f t="shared" ca="1" si="19"/>
        <v>0</v>
      </c>
      <c r="S19" s="40" t="str">
        <f ca="1">IFERROR(__xludf.DUMMYFUNCTION("""COMPUTED_VALUE"""),"Wrekin Harriers")</f>
        <v>Wrekin Harriers</v>
      </c>
      <c r="T19" s="41">
        <f ca="1">IFERROR(__xludf.DUMMYFUNCTION("""COMPUTED_VALUE"""),7)</f>
        <v>7</v>
      </c>
      <c r="U19" s="1">
        <f t="shared" ca="1" si="20"/>
        <v>7</v>
      </c>
      <c r="V19" s="1">
        <f t="shared" ca="1" si="21"/>
        <v>0</v>
      </c>
      <c r="W19" s="1">
        <f t="shared" ca="1" si="22"/>
        <v>0</v>
      </c>
      <c r="X19" s="1">
        <f t="shared" ca="1" si="23"/>
        <v>0</v>
      </c>
      <c r="Y19" s="1">
        <f t="shared" ca="1" si="24"/>
        <v>0</v>
      </c>
      <c r="Z19" s="1">
        <f t="shared" ca="1" si="25"/>
        <v>0</v>
      </c>
      <c r="AB19" s="40" t="str">
        <f ca="1">IFERROR(__xludf.DUMMYFUNCTION("""COMPUTED_VALUE"""),"Telford AC")</f>
        <v>Telford AC</v>
      </c>
      <c r="AC19" s="41">
        <f ca="1">IFERROR(__xludf.DUMMYFUNCTION("""COMPUTED_VALUE"""),10)</f>
        <v>10</v>
      </c>
      <c r="AD19" s="1">
        <f t="shared" ca="1" si="26"/>
        <v>0</v>
      </c>
      <c r="AE19" s="1">
        <f t="shared" ca="1" si="27"/>
        <v>0</v>
      </c>
      <c r="AF19" s="1">
        <f t="shared" ca="1" si="28"/>
        <v>0</v>
      </c>
      <c r="AG19" s="1">
        <f t="shared" ca="1" si="29"/>
        <v>10</v>
      </c>
      <c r="AH19" s="1">
        <f t="shared" ca="1" si="30"/>
        <v>0</v>
      </c>
      <c r="AI19" s="1">
        <f t="shared" ca="1" si="31"/>
        <v>0</v>
      </c>
      <c r="AK19" s="40" t="str">
        <f ca="1">IFERROR(__xludf.DUMMYFUNCTION("""COMPUTED_VALUE"""),"Telford AC")</f>
        <v>Telford AC</v>
      </c>
      <c r="AL19" s="41">
        <f ca="1">IFERROR(__xludf.DUMMYFUNCTION("""COMPUTED_VALUE"""),11)</f>
        <v>11</v>
      </c>
      <c r="AM19" s="1">
        <f t="shared" ca="1" si="32"/>
        <v>0</v>
      </c>
      <c r="AN19" s="1">
        <f t="shared" ca="1" si="33"/>
        <v>0</v>
      </c>
      <c r="AO19" s="1">
        <f t="shared" ca="1" si="34"/>
        <v>0</v>
      </c>
      <c r="AP19" s="1">
        <f t="shared" ca="1" si="35"/>
        <v>11</v>
      </c>
      <c r="AQ19" s="1">
        <f t="shared" ca="1" si="36"/>
        <v>0</v>
      </c>
      <c r="AR19" s="1">
        <f t="shared" ca="1" si="37"/>
        <v>0</v>
      </c>
      <c r="AT19" s="40" t="str">
        <f ca="1">IFERROR(__xludf.DUMMYFUNCTION("""COMPUTED_VALUE"""),"Oswestry Olympians")</f>
        <v>Oswestry Olympians</v>
      </c>
      <c r="AU19" s="41">
        <f ca="1">IFERROR(__xludf.DUMMYFUNCTION("""COMPUTED_VALUE"""),11)</f>
        <v>11</v>
      </c>
      <c r="AV19" s="1">
        <f t="shared" ca="1" si="38"/>
        <v>0</v>
      </c>
      <c r="AW19" s="1">
        <f t="shared" ca="1" si="39"/>
        <v>11</v>
      </c>
      <c r="AX19" s="1">
        <f t="shared" ca="1" si="40"/>
        <v>0</v>
      </c>
      <c r="AY19" s="1">
        <f t="shared" ca="1" si="41"/>
        <v>0</v>
      </c>
      <c r="AZ19" s="1">
        <f t="shared" ca="1" si="42"/>
        <v>0</v>
      </c>
      <c r="BA19" s="1">
        <f t="shared" ca="1" si="43"/>
        <v>0</v>
      </c>
      <c r="BC19" s="40" t="str">
        <f ca="1">IFERROR(__xludf.DUMMYFUNCTION("""COMPUTED_VALUE"""),"Wenlock Olympians")</f>
        <v>Wenlock Olympians</v>
      </c>
      <c r="BD19" s="41">
        <f ca="1">IFERROR(__xludf.DUMMYFUNCTION("""COMPUTED_VALUE"""),6)</f>
        <v>6</v>
      </c>
      <c r="BE19" s="1">
        <f t="shared" ca="1" si="44"/>
        <v>0</v>
      </c>
      <c r="BF19" s="1">
        <f t="shared" ca="1" si="45"/>
        <v>0</v>
      </c>
      <c r="BG19" s="1">
        <f t="shared" ca="1" si="46"/>
        <v>0</v>
      </c>
      <c r="BH19" s="1">
        <f t="shared" ca="1" si="47"/>
        <v>0</v>
      </c>
      <c r="BI19" s="1">
        <f t="shared" ca="1" si="48"/>
        <v>6</v>
      </c>
      <c r="BJ19" s="1">
        <f t="shared" ca="1" si="49"/>
        <v>0</v>
      </c>
      <c r="BL19" s="40"/>
      <c r="BM19" s="41"/>
      <c r="BN19" s="1">
        <f t="shared" si="50"/>
        <v>0</v>
      </c>
      <c r="BO19" s="1">
        <f t="shared" si="51"/>
        <v>0</v>
      </c>
      <c r="BP19" s="1">
        <f t="shared" si="52"/>
        <v>0</v>
      </c>
      <c r="BQ19" s="1">
        <f t="shared" si="53"/>
        <v>0</v>
      </c>
      <c r="BR19" s="1">
        <f t="shared" si="54"/>
        <v>0</v>
      </c>
      <c r="BS19" s="1">
        <f t="shared" si="55"/>
        <v>0</v>
      </c>
    </row>
    <row r="20" spans="1:71" ht="15.75" customHeight="1" x14ac:dyDescent="0.2">
      <c r="A20" s="40" t="str">
        <f ca="1">IFERROR(__xludf.DUMMYFUNCTION("""COMPUTED_VALUE"""),"Shrewsbury AC")</f>
        <v>Shrewsbury AC</v>
      </c>
      <c r="B20" s="41">
        <f ca="1">IFERROR(__xludf.DUMMYFUNCTION("""COMPUTED_VALUE"""),5)</f>
        <v>5</v>
      </c>
      <c r="C20" s="1">
        <f t="shared" ca="1" si="8"/>
        <v>0</v>
      </c>
      <c r="D20" s="1">
        <f t="shared" ca="1" si="9"/>
        <v>0</v>
      </c>
      <c r="E20" s="1">
        <f t="shared" ca="1" si="10"/>
        <v>5</v>
      </c>
      <c r="F20" s="1">
        <f t="shared" ca="1" si="11"/>
        <v>0</v>
      </c>
      <c r="G20" s="1">
        <f t="shared" ca="1" si="12"/>
        <v>0</v>
      </c>
      <c r="H20" s="1">
        <f t="shared" ca="1" si="13"/>
        <v>0</v>
      </c>
      <c r="J20" s="23" t="str">
        <f ca="1">IFERROR(__xludf.DUMMYFUNCTION("""COMPUTED_VALUE"""),"Wrekin Harriers")</f>
        <v>Wrekin Harriers</v>
      </c>
      <c r="K20" s="18">
        <f ca="1">IFERROR(__xludf.DUMMYFUNCTION("""COMPUTED_VALUE"""),7)</f>
        <v>7</v>
      </c>
      <c r="L20" s="1">
        <f t="shared" ca="1" si="14"/>
        <v>7</v>
      </c>
      <c r="M20" s="1">
        <f t="shared" ca="1" si="15"/>
        <v>0</v>
      </c>
      <c r="N20" s="1">
        <f t="shared" ca="1" si="16"/>
        <v>0</v>
      </c>
      <c r="O20" s="1">
        <f t="shared" ca="1" si="17"/>
        <v>0</v>
      </c>
      <c r="P20" s="42">
        <f t="shared" ca="1" si="18"/>
        <v>0</v>
      </c>
      <c r="Q20" s="1">
        <f t="shared" ca="1" si="19"/>
        <v>0</v>
      </c>
      <c r="S20" s="40" t="str">
        <f ca="1">IFERROR(__xludf.DUMMYFUNCTION("""COMPUTED_VALUE"""),"Wenlock Olympians")</f>
        <v>Wenlock Olympians</v>
      </c>
      <c r="T20" s="41">
        <f ca="1">IFERROR(__xludf.DUMMYFUNCTION("""COMPUTED_VALUE"""),5)</f>
        <v>5</v>
      </c>
      <c r="U20" s="1">
        <f t="shared" ca="1" si="20"/>
        <v>0</v>
      </c>
      <c r="V20" s="1">
        <f t="shared" ca="1" si="21"/>
        <v>0</v>
      </c>
      <c r="W20" s="1">
        <f t="shared" ca="1" si="22"/>
        <v>0</v>
      </c>
      <c r="X20" s="1">
        <f t="shared" ca="1" si="23"/>
        <v>0</v>
      </c>
      <c r="Y20" s="1">
        <f t="shared" ca="1" si="24"/>
        <v>5</v>
      </c>
      <c r="Z20" s="1">
        <f t="shared" ca="1" si="25"/>
        <v>0</v>
      </c>
      <c r="AB20" s="40" t="str">
        <f ca="1">IFERROR(__xludf.DUMMYFUNCTION("""COMPUTED_VALUE"""),"Wenlock Olympians")</f>
        <v>Wenlock Olympians</v>
      </c>
      <c r="AC20" s="41"/>
      <c r="AD20" s="1">
        <f t="shared" ca="1" si="26"/>
        <v>0</v>
      </c>
      <c r="AE20" s="1">
        <f t="shared" ca="1" si="27"/>
        <v>0</v>
      </c>
      <c r="AF20" s="1">
        <f t="shared" ca="1" si="28"/>
        <v>0</v>
      </c>
      <c r="AG20" s="1">
        <f t="shared" ca="1" si="29"/>
        <v>0</v>
      </c>
      <c r="AH20" s="1">
        <f t="shared" ca="1" si="30"/>
        <v>0</v>
      </c>
      <c r="AI20" s="1">
        <f t="shared" ca="1" si="31"/>
        <v>0</v>
      </c>
      <c r="AK20" s="40" t="str">
        <f ca="1">IFERROR(__xludf.DUMMYFUNCTION("""COMPUTED_VALUE"""),"Oswestry Olympians")</f>
        <v>Oswestry Olympians</v>
      </c>
      <c r="AL20" s="41">
        <f ca="1">IFERROR(__xludf.DUMMYFUNCTION("""COMPUTED_VALUE"""),8)</f>
        <v>8</v>
      </c>
      <c r="AM20" s="1">
        <f t="shared" ca="1" si="32"/>
        <v>0</v>
      </c>
      <c r="AN20" s="1">
        <f t="shared" ca="1" si="33"/>
        <v>8</v>
      </c>
      <c r="AO20" s="1">
        <f t="shared" ca="1" si="34"/>
        <v>0</v>
      </c>
      <c r="AP20" s="1">
        <f t="shared" ca="1" si="35"/>
        <v>0</v>
      </c>
      <c r="AQ20" s="1">
        <f t="shared" ca="1" si="36"/>
        <v>0</v>
      </c>
      <c r="AR20" s="1">
        <f t="shared" ca="1" si="37"/>
        <v>0</v>
      </c>
      <c r="AT20" s="40" t="str">
        <f ca="1">IFERROR(__xludf.DUMMYFUNCTION("""COMPUTED_VALUE"""),"Shrewsbury AC")</f>
        <v>Shrewsbury AC</v>
      </c>
      <c r="AU20" s="41">
        <f ca="1">IFERROR(__xludf.DUMMYFUNCTION("""COMPUTED_VALUE"""),10)</f>
        <v>10</v>
      </c>
      <c r="AV20" s="1">
        <f t="shared" ca="1" si="38"/>
        <v>0</v>
      </c>
      <c r="AW20" s="1">
        <f t="shared" ca="1" si="39"/>
        <v>0</v>
      </c>
      <c r="AX20" s="1">
        <f t="shared" ca="1" si="40"/>
        <v>10</v>
      </c>
      <c r="AY20" s="1">
        <f t="shared" ca="1" si="41"/>
        <v>0</v>
      </c>
      <c r="AZ20" s="1">
        <f t="shared" ca="1" si="42"/>
        <v>0</v>
      </c>
      <c r="BA20" s="1">
        <f t="shared" ca="1" si="43"/>
        <v>0</v>
      </c>
      <c r="BC20" s="40" t="str">
        <f ca="1">IFERROR(__xludf.DUMMYFUNCTION("""COMPUTED_VALUE"""),"Oswestry Olympians")</f>
        <v>Oswestry Olympians</v>
      </c>
      <c r="BD20" s="41">
        <f ca="1">IFERROR(__xludf.DUMMYFUNCTION("""COMPUTED_VALUE"""),4)</f>
        <v>4</v>
      </c>
      <c r="BE20" s="1">
        <f t="shared" ca="1" si="44"/>
        <v>0</v>
      </c>
      <c r="BF20" s="1">
        <f t="shared" ca="1" si="45"/>
        <v>4</v>
      </c>
      <c r="BG20" s="1">
        <f t="shared" ca="1" si="46"/>
        <v>0</v>
      </c>
      <c r="BH20" s="1">
        <f t="shared" ca="1" si="47"/>
        <v>0</v>
      </c>
      <c r="BI20" s="1">
        <f t="shared" ca="1" si="48"/>
        <v>0</v>
      </c>
      <c r="BJ20" s="1">
        <f t="shared" ca="1" si="49"/>
        <v>0</v>
      </c>
      <c r="BL20" s="40"/>
      <c r="BM20" s="41"/>
      <c r="BN20" s="1">
        <f t="shared" si="50"/>
        <v>0</v>
      </c>
      <c r="BO20" s="1">
        <f t="shared" si="51"/>
        <v>0</v>
      </c>
      <c r="BP20" s="1">
        <f t="shared" si="52"/>
        <v>0</v>
      </c>
      <c r="BQ20" s="1">
        <f t="shared" si="53"/>
        <v>0</v>
      </c>
      <c r="BR20" s="1">
        <f t="shared" si="54"/>
        <v>0</v>
      </c>
      <c r="BS20" s="1">
        <f t="shared" si="55"/>
        <v>0</v>
      </c>
    </row>
    <row r="21" spans="1:71" ht="15.75" customHeight="1" x14ac:dyDescent="0.2">
      <c r="A21" s="40" t="str">
        <f ca="1">IFERROR(__xludf.DUMMYFUNCTION("""COMPUTED_VALUE"""),"Wrekin Harriers")</f>
        <v>Wrekin Harriers</v>
      </c>
      <c r="B21" s="41">
        <f ca="1">IFERROR(__xludf.DUMMYFUNCTION("""COMPUTED_VALUE"""),12)</f>
        <v>12</v>
      </c>
      <c r="C21" s="1">
        <f t="shared" ca="1" si="8"/>
        <v>12</v>
      </c>
      <c r="D21" s="1">
        <f t="shared" ca="1" si="9"/>
        <v>0</v>
      </c>
      <c r="E21" s="1">
        <f t="shared" ca="1" si="10"/>
        <v>0</v>
      </c>
      <c r="F21" s="1">
        <f t="shared" ca="1" si="11"/>
        <v>0</v>
      </c>
      <c r="G21" s="1">
        <f t="shared" ca="1" si="12"/>
        <v>0</v>
      </c>
      <c r="H21" s="1">
        <f t="shared" ca="1" si="13"/>
        <v>0</v>
      </c>
      <c r="J21" s="23" t="str">
        <f ca="1">IFERROR(__xludf.DUMMYFUNCTION("""COMPUTED_VALUE"""),"Wenlock Olympians")</f>
        <v>Wenlock Olympians</v>
      </c>
      <c r="K21" s="18">
        <f ca="1">IFERROR(__xludf.DUMMYFUNCTION("""COMPUTED_VALUE"""),5)</f>
        <v>5</v>
      </c>
      <c r="L21" s="1">
        <f t="shared" ca="1" si="14"/>
        <v>0</v>
      </c>
      <c r="M21" s="1">
        <f t="shared" ca="1" si="15"/>
        <v>0</v>
      </c>
      <c r="N21" s="1">
        <f t="shared" ca="1" si="16"/>
        <v>0</v>
      </c>
      <c r="O21" s="1">
        <f t="shared" ca="1" si="17"/>
        <v>0</v>
      </c>
      <c r="P21" s="42">
        <f t="shared" ca="1" si="18"/>
        <v>5</v>
      </c>
      <c r="Q21" s="1">
        <f t="shared" ca="1" si="19"/>
        <v>0</v>
      </c>
      <c r="S21" s="40" t="str">
        <f ca="1">IFERROR(__xludf.DUMMYFUNCTION("""COMPUTED_VALUE"""),"Shrewsbury AC")</f>
        <v>Shrewsbury AC</v>
      </c>
      <c r="T21" s="41">
        <f ca="1">IFERROR(__xludf.DUMMYFUNCTION("""COMPUTED_VALUE"""),12)</f>
        <v>12</v>
      </c>
      <c r="U21" s="1">
        <f t="shared" ca="1" si="20"/>
        <v>0</v>
      </c>
      <c r="V21" s="1">
        <f t="shared" ca="1" si="21"/>
        <v>0</v>
      </c>
      <c r="W21" s="1">
        <f t="shared" ca="1" si="22"/>
        <v>12</v>
      </c>
      <c r="X21" s="1">
        <f t="shared" ca="1" si="23"/>
        <v>0</v>
      </c>
      <c r="Y21" s="1">
        <f t="shared" ca="1" si="24"/>
        <v>0</v>
      </c>
      <c r="Z21" s="1">
        <f t="shared" ca="1" si="25"/>
        <v>0</v>
      </c>
      <c r="AB21" s="40" t="str">
        <f ca="1">IFERROR(__xludf.DUMMYFUNCTION("""COMPUTED_VALUE"""),"Shrewsbury AC")</f>
        <v>Shrewsbury AC</v>
      </c>
      <c r="AC21" s="41">
        <f ca="1">IFERROR(__xludf.DUMMYFUNCTION("""COMPUTED_VALUE"""),12)</f>
        <v>12</v>
      </c>
      <c r="AD21" s="1">
        <f t="shared" ca="1" si="26"/>
        <v>0</v>
      </c>
      <c r="AE21" s="1">
        <f t="shared" ca="1" si="27"/>
        <v>0</v>
      </c>
      <c r="AF21" s="1">
        <f t="shared" ca="1" si="28"/>
        <v>12</v>
      </c>
      <c r="AG21" s="1">
        <f t="shared" ca="1" si="29"/>
        <v>0</v>
      </c>
      <c r="AH21" s="1">
        <f t="shared" ca="1" si="30"/>
        <v>0</v>
      </c>
      <c r="AI21" s="1">
        <f t="shared" ca="1" si="31"/>
        <v>0</v>
      </c>
      <c r="AK21" s="40" t="str">
        <f ca="1">IFERROR(__xludf.DUMMYFUNCTION("""COMPUTED_VALUE"""),"Shrewsbury AC")</f>
        <v>Shrewsbury AC</v>
      </c>
      <c r="AL21" s="41">
        <f ca="1">IFERROR(__xludf.DUMMYFUNCTION("""COMPUTED_VALUE"""),9)</f>
        <v>9</v>
      </c>
      <c r="AM21" s="1">
        <f t="shared" ca="1" si="32"/>
        <v>0</v>
      </c>
      <c r="AN21" s="1">
        <f t="shared" ca="1" si="33"/>
        <v>0</v>
      </c>
      <c r="AO21" s="1">
        <f t="shared" ca="1" si="34"/>
        <v>9</v>
      </c>
      <c r="AP21" s="1">
        <f t="shared" ca="1" si="35"/>
        <v>0</v>
      </c>
      <c r="AQ21" s="1">
        <f t="shared" ca="1" si="36"/>
        <v>0</v>
      </c>
      <c r="AR21" s="1">
        <f t="shared" ca="1" si="37"/>
        <v>0</v>
      </c>
      <c r="AT21" s="40" t="str">
        <f ca="1">IFERROR(__xludf.DUMMYFUNCTION("""COMPUTED_VALUE"""),"Wrekin Harriers")</f>
        <v>Wrekin Harriers</v>
      </c>
      <c r="AU21" s="41">
        <f ca="1">IFERROR(__xludf.DUMMYFUNCTION("""COMPUTED_VALUE"""),8)</f>
        <v>8</v>
      </c>
      <c r="AV21" s="1">
        <f t="shared" ca="1" si="38"/>
        <v>8</v>
      </c>
      <c r="AW21" s="1">
        <f t="shared" ca="1" si="39"/>
        <v>0</v>
      </c>
      <c r="AX21" s="1">
        <f t="shared" ca="1" si="40"/>
        <v>0</v>
      </c>
      <c r="AY21" s="1">
        <f t="shared" ca="1" si="41"/>
        <v>0</v>
      </c>
      <c r="AZ21" s="1">
        <f t="shared" ca="1" si="42"/>
        <v>0</v>
      </c>
      <c r="BA21" s="1">
        <f t="shared" ca="1" si="43"/>
        <v>0</v>
      </c>
      <c r="BC21" s="40" t="str">
        <f ca="1">IFERROR(__xludf.DUMMYFUNCTION("""COMPUTED_VALUE"""),"Shrewsbury AC")</f>
        <v>Shrewsbury AC</v>
      </c>
      <c r="BD21" s="41">
        <f ca="1">IFERROR(__xludf.DUMMYFUNCTION("""COMPUTED_VALUE"""),12)</f>
        <v>12</v>
      </c>
      <c r="BE21" s="1">
        <f t="shared" ca="1" si="44"/>
        <v>0</v>
      </c>
      <c r="BF21" s="1">
        <f t="shared" ca="1" si="45"/>
        <v>0</v>
      </c>
      <c r="BG21" s="1">
        <f t="shared" ca="1" si="46"/>
        <v>12</v>
      </c>
      <c r="BH21" s="1">
        <f t="shared" ca="1" si="47"/>
        <v>0</v>
      </c>
      <c r="BI21" s="1">
        <f t="shared" ca="1" si="48"/>
        <v>0</v>
      </c>
      <c r="BJ21" s="1">
        <f t="shared" ca="1" si="49"/>
        <v>0</v>
      </c>
      <c r="BL21" s="40"/>
      <c r="BM21" s="41"/>
      <c r="BN21" s="1">
        <f t="shared" si="50"/>
        <v>0</v>
      </c>
      <c r="BO21" s="1">
        <f t="shared" si="51"/>
        <v>0</v>
      </c>
      <c r="BP21" s="1">
        <f t="shared" si="52"/>
        <v>0</v>
      </c>
      <c r="BQ21" s="1">
        <f t="shared" si="53"/>
        <v>0</v>
      </c>
      <c r="BR21" s="1">
        <f t="shared" si="54"/>
        <v>0</v>
      </c>
      <c r="BS21" s="1">
        <f t="shared" si="55"/>
        <v>0</v>
      </c>
    </row>
    <row r="22" spans="1:71" ht="15.75" customHeight="1" x14ac:dyDescent="0.2">
      <c r="A22" s="40" t="str">
        <f ca="1">IFERROR(__xludf.DUMMYFUNCTION("""COMPUTED_VALUE"""),"Telford AC")</f>
        <v>Telford AC</v>
      </c>
      <c r="B22" s="41">
        <f ca="1">IFERROR(__xludf.DUMMYFUNCTION("""COMPUTED_VALUE"""),10)</f>
        <v>10</v>
      </c>
      <c r="C22" s="1">
        <f t="shared" ca="1" si="8"/>
        <v>0</v>
      </c>
      <c r="D22" s="1">
        <f t="shared" ca="1" si="9"/>
        <v>0</v>
      </c>
      <c r="E22" s="1">
        <f t="shared" ca="1" si="10"/>
        <v>0</v>
      </c>
      <c r="F22" s="1">
        <f t="shared" ca="1" si="11"/>
        <v>10</v>
      </c>
      <c r="G22" s="1">
        <f t="shared" ca="1" si="12"/>
        <v>0</v>
      </c>
      <c r="H22" s="1">
        <f t="shared" ca="1" si="13"/>
        <v>0</v>
      </c>
      <c r="J22" s="23" t="str">
        <f ca="1">IFERROR(__xludf.DUMMYFUNCTION("""COMPUTED_VALUE"""),"Shrewsbury AC")</f>
        <v>Shrewsbury AC</v>
      </c>
      <c r="K22" s="18">
        <f ca="1">IFERROR(__xludf.DUMMYFUNCTION("""COMPUTED_VALUE"""),3)</f>
        <v>3</v>
      </c>
      <c r="L22" s="1">
        <f t="shared" ca="1" si="14"/>
        <v>0</v>
      </c>
      <c r="M22" s="1">
        <f t="shared" ca="1" si="15"/>
        <v>0</v>
      </c>
      <c r="N22" s="1">
        <f t="shared" ca="1" si="16"/>
        <v>3</v>
      </c>
      <c r="O22" s="1">
        <f t="shared" ca="1" si="17"/>
        <v>0</v>
      </c>
      <c r="P22" s="42">
        <f t="shared" ca="1" si="18"/>
        <v>0</v>
      </c>
      <c r="Q22" s="1">
        <f t="shared" ca="1" si="19"/>
        <v>0</v>
      </c>
      <c r="S22" s="40" t="str">
        <f ca="1">IFERROR(__xludf.DUMMYFUNCTION("""COMPUTED_VALUE"""),"Wrekin Harriers")</f>
        <v>Wrekin Harriers</v>
      </c>
      <c r="T22" s="41">
        <f ca="1">IFERROR(__xludf.DUMMYFUNCTION("""COMPUTED_VALUE"""),10)</f>
        <v>10</v>
      </c>
      <c r="U22" s="1">
        <f t="shared" ca="1" si="20"/>
        <v>10</v>
      </c>
      <c r="V22" s="1">
        <f t="shared" ca="1" si="21"/>
        <v>0</v>
      </c>
      <c r="W22" s="1">
        <f t="shared" ca="1" si="22"/>
        <v>0</v>
      </c>
      <c r="X22" s="1">
        <f t="shared" ca="1" si="23"/>
        <v>0</v>
      </c>
      <c r="Y22" s="1">
        <f t="shared" ca="1" si="24"/>
        <v>0</v>
      </c>
      <c r="Z22" s="1">
        <f t="shared" ca="1" si="25"/>
        <v>0</v>
      </c>
      <c r="AB22" s="40" t="str">
        <f ca="1">IFERROR(__xludf.DUMMYFUNCTION("""COMPUTED_VALUE"""),"Wrekin Harriers")</f>
        <v>Wrekin Harriers</v>
      </c>
      <c r="AC22" s="41">
        <f ca="1">IFERROR(__xludf.DUMMYFUNCTION("""COMPUTED_VALUE"""),10)</f>
        <v>10</v>
      </c>
      <c r="AD22" s="1">
        <f t="shared" ca="1" si="26"/>
        <v>10</v>
      </c>
      <c r="AE22" s="1">
        <f t="shared" ca="1" si="27"/>
        <v>0</v>
      </c>
      <c r="AF22" s="1">
        <f t="shared" ca="1" si="28"/>
        <v>0</v>
      </c>
      <c r="AG22" s="1">
        <f t="shared" ca="1" si="29"/>
        <v>0</v>
      </c>
      <c r="AH22" s="1">
        <f t="shared" ca="1" si="30"/>
        <v>0</v>
      </c>
      <c r="AI22" s="1">
        <f t="shared" ca="1" si="31"/>
        <v>0</v>
      </c>
      <c r="AK22" s="40" t="str">
        <f ca="1">IFERROR(__xludf.DUMMYFUNCTION("""COMPUTED_VALUE"""),"Wrekin Harriers")</f>
        <v>Wrekin Harriers</v>
      </c>
      <c r="AL22" s="41">
        <f ca="1">IFERROR(__xludf.DUMMYFUNCTION("""COMPUTED_VALUE"""),6)</f>
        <v>6</v>
      </c>
      <c r="AM22" s="1">
        <f t="shared" ca="1" si="32"/>
        <v>6</v>
      </c>
      <c r="AN22" s="1">
        <f t="shared" ca="1" si="33"/>
        <v>0</v>
      </c>
      <c r="AO22" s="1">
        <f t="shared" ca="1" si="34"/>
        <v>0</v>
      </c>
      <c r="AP22" s="1">
        <f t="shared" ca="1" si="35"/>
        <v>0</v>
      </c>
      <c r="AQ22" s="1">
        <f t="shared" ca="1" si="36"/>
        <v>0</v>
      </c>
      <c r="AR22" s="1">
        <f t="shared" ca="1" si="37"/>
        <v>0</v>
      </c>
      <c r="AT22" s="40" t="str">
        <f ca="1">IFERROR(__xludf.DUMMYFUNCTION("""COMPUTED_VALUE"""),"Wenlock Olympians")</f>
        <v>Wenlock Olympians</v>
      </c>
      <c r="AU22" s="41">
        <f ca="1">IFERROR(__xludf.DUMMYFUNCTION("""COMPUTED_VALUE"""),6)</f>
        <v>6</v>
      </c>
      <c r="AV22" s="1">
        <f t="shared" ca="1" si="38"/>
        <v>0</v>
      </c>
      <c r="AW22" s="1">
        <f t="shared" ca="1" si="39"/>
        <v>0</v>
      </c>
      <c r="AX22" s="1">
        <f t="shared" ca="1" si="40"/>
        <v>0</v>
      </c>
      <c r="AY22" s="1">
        <f t="shared" ca="1" si="41"/>
        <v>0</v>
      </c>
      <c r="AZ22" s="1">
        <f t="shared" ca="1" si="42"/>
        <v>6</v>
      </c>
      <c r="BA22" s="1">
        <f t="shared" ca="1" si="43"/>
        <v>0</v>
      </c>
      <c r="BC22" s="40" t="str">
        <f ca="1">IFERROR(__xludf.DUMMYFUNCTION("""COMPUTED_VALUE"""),"Shrewsbury AC")</f>
        <v>Shrewsbury AC</v>
      </c>
      <c r="BD22" s="41">
        <f ca="1">IFERROR(__xludf.DUMMYFUNCTION("""COMPUTED_VALUE"""),11)</f>
        <v>11</v>
      </c>
      <c r="BE22" s="1">
        <f t="shared" ca="1" si="44"/>
        <v>0</v>
      </c>
      <c r="BF22" s="1">
        <f t="shared" ca="1" si="45"/>
        <v>0</v>
      </c>
      <c r="BG22" s="1">
        <f t="shared" ca="1" si="46"/>
        <v>11</v>
      </c>
      <c r="BH22" s="1">
        <f t="shared" ca="1" si="47"/>
        <v>0</v>
      </c>
      <c r="BI22" s="1">
        <f t="shared" ca="1" si="48"/>
        <v>0</v>
      </c>
      <c r="BJ22" s="1">
        <f t="shared" ca="1" si="49"/>
        <v>0</v>
      </c>
      <c r="BL22" s="40"/>
      <c r="BM22" s="41"/>
      <c r="BN22" s="1">
        <f t="shared" si="50"/>
        <v>0</v>
      </c>
      <c r="BO22" s="1">
        <f t="shared" si="51"/>
        <v>0</v>
      </c>
      <c r="BP22" s="1">
        <f t="shared" si="52"/>
        <v>0</v>
      </c>
      <c r="BQ22" s="1">
        <f t="shared" si="53"/>
        <v>0</v>
      </c>
      <c r="BR22" s="1">
        <f t="shared" si="54"/>
        <v>0</v>
      </c>
      <c r="BS22" s="1">
        <f t="shared" si="55"/>
        <v>0</v>
      </c>
    </row>
    <row r="23" spans="1:71" ht="15.75" customHeight="1" x14ac:dyDescent="0.2">
      <c r="A23" s="40" t="str">
        <f ca="1">IFERROR(__xludf.DUMMYFUNCTION("""COMPUTED_VALUE"""),"Wenlock Olympians")</f>
        <v>Wenlock Olympians</v>
      </c>
      <c r="B23" s="41">
        <f ca="1">IFERROR(__xludf.DUMMYFUNCTION("""COMPUTED_VALUE"""),8)</f>
        <v>8</v>
      </c>
      <c r="C23" s="1">
        <f t="shared" ca="1" si="8"/>
        <v>0</v>
      </c>
      <c r="D23" s="1">
        <f t="shared" ca="1" si="9"/>
        <v>0</v>
      </c>
      <c r="E23" s="1">
        <f t="shared" ca="1" si="10"/>
        <v>0</v>
      </c>
      <c r="F23" s="1">
        <f t="shared" ca="1" si="11"/>
        <v>0</v>
      </c>
      <c r="G23" s="1">
        <f t="shared" ca="1" si="12"/>
        <v>8</v>
      </c>
      <c r="H23" s="1">
        <f t="shared" ca="1" si="13"/>
        <v>0</v>
      </c>
      <c r="J23" s="23" t="str">
        <f ca="1">IFERROR(__xludf.DUMMYFUNCTION("""COMPUTED_VALUE"""),"Shrewsbury AC")</f>
        <v>Shrewsbury AC</v>
      </c>
      <c r="K23" s="18">
        <f ca="1">IFERROR(__xludf.DUMMYFUNCTION("""COMPUTED_VALUE"""),12)</f>
        <v>12</v>
      </c>
      <c r="L23" s="1">
        <f t="shared" ca="1" si="14"/>
        <v>0</v>
      </c>
      <c r="M23" s="1">
        <f t="shared" ca="1" si="15"/>
        <v>0</v>
      </c>
      <c r="N23" s="1">
        <f t="shared" ca="1" si="16"/>
        <v>12</v>
      </c>
      <c r="O23" s="1">
        <f t="shared" ca="1" si="17"/>
        <v>0</v>
      </c>
      <c r="P23" s="42">
        <f t="shared" ca="1" si="18"/>
        <v>0</v>
      </c>
      <c r="Q23" s="1">
        <f t="shared" ca="1" si="19"/>
        <v>0</v>
      </c>
      <c r="S23" s="40" t="str">
        <f ca="1">IFERROR(__xludf.DUMMYFUNCTION("""COMPUTED_VALUE"""),"Shrewsbury AC")</f>
        <v>Shrewsbury AC</v>
      </c>
      <c r="T23" s="41">
        <f ca="1">IFERROR(__xludf.DUMMYFUNCTION("""COMPUTED_VALUE"""),11)</f>
        <v>11</v>
      </c>
      <c r="U23" s="1">
        <f t="shared" ca="1" si="20"/>
        <v>0</v>
      </c>
      <c r="V23" s="1">
        <f t="shared" ca="1" si="21"/>
        <v>0</v>
      </c>
      <c r="W23" s="1">
        <f t="shared" ca="1" si="22"/>
        <v>11</v>
      </c>
      <c r="X23" s="1">
        <f t="shared" ca="1" si="23"/>
        <v>0</v>
      </c>
      <c r="Y23" s="1">
        <f t="shared" ca="1" si="24"/>
        <v>0</v>
      </c>
      <c r="Z23" s="1">
        <f t="shared" ca="1" si="25"/>
        <v>0</v>
      </c>
      <c r="AB23" s="40" t="str">
        <f ca="1">IFERROR(__xludf.DUMMYFUNCTION("""COMPUTED_VALUE"""),"Wrekin Harriers")</f>
        <v>Wrekin Harriers</v>
      </c>
      <c r="AC23" s="41">
        <f ca="1">IFERROR(__xludf.DUMMYFUNCTION("""COMPUTED_VALUE"""),11)</f>
        <v>11</v>
      </c>
      <c r="AD23" s="1">
        <f t="shared" ca="1" si="26"/>
        <v>11</v>
      </c>
      <c r="AE23" s="1">
        <f t="shared" ca="1" si="27"/>
        <v>0</v>
      </c>
      <c r="AF23" s="1">
        <f t="shared" ca="1" si="28"/>
        <v>0</v>
      </c>
      <c r="AG23" s="1">
        <f t="shared" ca="1" si="29"/>
        <v>0</v>
      </c>
      <c r="AH23" s="1">
        <f t="shared" ca="1" si="30"/>
        <v>0</v>
      </c>
      <c r="AI23" s="1">
        <f t="shared" ca="1" si="31"/>
        <v>0</v>
      </c>
      <c r="AK23" s="40" t="str">
        <f ca="1">IFERROR(__xludf.DUMMYFUNCTION("""COMPUTED_VALUE"""),"Wenlock Olympians")</f>
        <v>Wenlock Olympians</v>
      </c>
      <c r="AL23" s="41">
        <f ca="1">IFERROR(__xludf.DUMMYFUNCTION("""COMPUTED_VALUE"""),4)</f>
        <v>4</v>
      </c>
      <c r="AM23" s="1">
        <f t="shared" ca="1" si="32"/>
        <v>0</v>
      </c>
      <c r="AN23" s="1">
        <f t="shared" ca="1" si="33"/>
        <v>0</v>
      </c>
      <c r="AO23" s="1">
        <f t="shared" ca="1" si="34"/>
        <v>0</v>
      </c>
      <c r="AP23" s="1">
        <f t="shared" ca="1" si="35"/>
        <v>0</v>
      </c>
      <c r="AQ23" s="1">
        <f t="shared" ca="1" si="36"/>
        <v>4</v>
      </c>
      <c r="AR23" s="1">
        <f t="shared" ca="1" si="37"/>
        <v>0</v>
      </c>
      <c r="AT23" s="40" t="str">
        <f ca="1">IFERROR(__xludf.DUMMYFUNCTION("""COMPUTED_VALUE"""),"Wenlock Olympians")</f>
        <v>Wenlock Olympians</v>
      </c>
      <c r="AU23" s="41">
        <f ca="1">IFERROR(__xludf.DUMMYFUNCTION("""COMPUTED_VALUE"""),9)</f>
        <v>9</v>
      </c>
      <c r="AV23" s="1">
        <f t="shared" ca="1" si="38"/>
        <v>0</v>
      </c>
      <c r="AW23" s="1">
        <f t="shared" ca="1" si="39"/>
        <v>0</v>
      </c>
      <c r="AX23" s="1">
        <f t="shared" ca="1" si="40"/>
        <v>0</v>
      </c>
      <c r="AY23" s="1">
        <f t="shared" ca="1" si="41"/>
        <v>0</v>
      </c>
      <c r="AZ23" s="1">
        <f t="shared" ca="1" si="42"/>
        <v>9</v>
      </c>
      <c r="BA23" s="1">
        <f t="shared" ca="1" si="43"/>
        <v>0</v>
      </c>
      <c r="BC23" s="40" t="str">
        <f ca="1">IFERROR(__xludf.DUMMYFUNCTION("""COMPUTED_VALUE"""),"Wenlock Olympians")</f>
        <v>Wenlock Olympians</v>
      </c>
      <c r="BD23" s="41">
        <f ca="1">IFERROR(__xludf.DUMMYFUNCTION("""COMPUTED_VALUE"""),10)</f>
        <v>10</v>
      </c>
      <c r="BE23" s="1">
        <f t="shared" ca="1" si="44"/>
        <v>0</v>
      </c>
      <c r="BF23" s="1">
        <f t="shared" ca="1" si="45"/>
        <v>0</v>
      </c>
      <c r="BG23" s="1">
        <f t="shared" ca="1" si="46"/>
        <v>0</v>
      </c>
      <c r="BH23" s="1">
        <f t="shared" ca="1" si="47"/>
        <v>0</v>
      </c>
      <c r="BI23" s="1">
        <f t="shared" ca="1" si="48"/>
        <v>10</v>
      </c>
      <c r="BJ23" s="1">
        <f t="shared" ca="1" si="49"/>
        <v>0</v>
      </c>
      <c r="BL23" s="40"/>
      <c r="BM23" s="41"/>
      <c r="BN23" s="1">
        <f t="shared" si="50"/>
        <v>0</v>
      </c>
      <c r="BO23" s="1">
        <f t="shared" si="51"/>
        <v>0</v>
      </c>
      <c r="BP23" s="1">
        <f t="shared" si="52"/>
        <v>0</v>
      </c>
      <c r="BQ23" s="1">
        <f t="shared" si="53"/>
        <v>0</v>
      </c>
      <c r="BR23" s="1">
        <f t="shared" si="54"/>
        <v>0</v>
      </c>
      <c r="BS23" s="1">
        <f t="shared" si="55"/>
        <v>0</v>
      </c>
    </row>
    <row r="24" spans="1:71" ht="15.75" customHeight="1" x14ac:dyDescent="0.2">
      <c r="A24" s="40" t="str">
        <f ca="1">IFERROR(__xludf.DUMMYFUNCTION("""COMPUTED_VALUE"""),"Wrekin Harriers")</f>
        <v>Wrekin Harriers</v>
      </c>
      <c r="B24" s="41">
        <f ca="1">IFERROR(__xludf.DUMMYFUNCTION("""COMPUTED_VALUE"""),11)</f>
        <v>11</v>
      </c>
      <c r="C24" s="1">
        <f t="shared" ca="1" si="8"/>
        <v>11</v>
      </c>
      <c r="D24" s="1">
        <f t="shared" ca="1" si="9"/>
        <v>0</v>
      </c>
      <c r="E24" s="1">
        <f t="shared" ca="1" si="10"/>
        <v>0</v>
      </c>
      <c r="F24" s="1">
        <f t="shared" ca="1" si="11"/>
        <v>0</v>
      </c>
      <c r="G24" s="1">
        <f t="shared" ca="1" si="12"/>
        <v>0</v>
      </c>
      <c r="H24" s="1">
        <f t="shared" ca="1" si="13"/>
        <v>0</v>
      </c>
      <c r="J24" s="23" t="str">
        <f ca="1">IFERROR(__xludf.DUMMYFUNCTION("""COMPUTED_VALUE"""),"Wenlock Olympians")</f>
        <v>Wenlock Olympians</v>
      </c>
      <c r="K24" s="18">
        <f ca="1">IFERROR(__xludf.DUMMYFUNCTION("""COMPUTED_VALUE"""),10)</f>
        <v>10</v>
      </c>
      <c r="L24" s="1">
        <f t="shared" ca="1" si="14"/>
        <v>0</v>
      </c>
      <c r="M24" s="1">
        <f t="shared" ca="1" si="15"/>
        <v>0</v>
      </c>
      <c r="N24" s="1">
        <f t="shared" ca="1" si="16"/>
        <v>0</v>
      </c>
      <c r="O24" s="1">
        <f t="shared" ca="1" si="17"/>
        <v>0</v>
      </c>
      <c r="P24" s="42">
        <f t="shared" ca="1" si="18"/>
        <v>10</v>
      </c>
      <c r="Q24" s="1">
        <f t="shared" ca="1" si="19"/>
        <v>0</v>
      </c>
      <c r="S24" s="40" t="str">
        <f ca="1">IFERROR(__xludf.DUMMYFUNCTION("""COMPUTED_VALUE"""),"Wrekin Harriers")</f>
        <v>Wrekin Harriers</v>
      </c>
      <c r="T24" s="41">
        <f ca="1">IFERROR(__xludf.DUMMYFUNCTION("""COMPUTED_VALUE"""),9)</f>
        <v>9</v>
      </c>
      <c r="U24" s="1">
        <f t="shared" ca="1" si="20"/>
        <v>9</v>
      </c>
      <c r="V24" s="1">
        <f t="shared" ca="1" si="21"/>
        <v>0</v>
      </c>
      <c r="W24" s="1">
        <f t="shared" ca="1" si="22"/>
        <v>0</v>
      </c>
      <c r="X24" s="1">
        <f t="shared" ca="1" si="23"/>
        <v>0</v>
      </c>
      <c r="Y24" s="1">
        <f t="shared" ca="1" si="24"/>
        <v>0</v>
      </c>
      <c r="Z24" s="1">
        <f t="shared" ca="1" si="25"/>
        <v>0</v>
      </c>
      <c r="AB24" s="40" t="str">
        <f ca="1">IFERROR(__xludf.DUMMYFUNCTION("""COMPUTED_VALUE"""),"Shrewsbury AC")</f>
        <v>Shrewsbury AC</v>
      </c>
      <c r="AC24" s="41">
        <f ca="1">IFERROR(__xludf.DUMMYFUNCTION("""COMPUTED_VALUE"""),9)</f>
        <v>9</v>
      </c>
      <c r="AD24" s="1">
        <f t="shared" ca="1" si="26"/>
        <v>0</v>
      </c>
      <c r="AE24" s="1">
        <f t="shared" ca="1" si="27"/>
        <v>0</v>
      </c>
      <c r="AF24" s="1">
        <f t="shared" ca="1" si="28"/>
        <v>9</v>
      </c>
      <c r="AG24" s="1">
        <f t="shared" ca="1" si="29"/>
        <v>0</v>
      </c>
      <c r="AH24" s="1">
        <f t="shared" ca="1" si="30"/>
        <v>0</v>
      </c>
      <c r="AI24" s="1">
        <f t="shared" ca="1" si="31"/>
        <v>0</v>
      </c>
      <c r="AK24" s="40" t="str">
        <f ca="1">IFERROR(__xludf.DUMMYFUNCTION("""COMPUTED_VALUE"""),"Oswestry Olympians")</f>
        <v>Oswestry Olympians</v>
      </c>
      <c r="AL24" s="41">
        <f ca="1">IFERROR(__xludf.DUMMYFUNCTION("""COMPUTED_VALUE"""),12)</f>
        <v>12</v>
      </c>
      <c r="AM24" s="1">
        <f t="shared" ca="1" si="32"/>
        <v>0</v>
      </c>
      <c r="AN24" s="1">
        <f t="shared" ca="1" si="33"/>
        <v>12</v>
      </c>
      <c r="AO24" s="1">
        <f t="shared" ca="1" si="34"/>
        <v>0</v>
      </c>
      <c r="AP24" s="1">
        <f t="shared" ca="1" si="35"/>
        <v>0</v>
      </c>
      <c r="AQ24" s="1">
        <f t="shared" ca="1" si="36"/>
        <v>0</v>
      </c>
      <c r="AR24" s="1">
        <f t="shared" ca="1" si="37"/>
        <v>0</v>
      </c>
      <c r="AT24" s="40" t="str">
        <f ca="1">IFERROR(__xludf.DUMMYFUNCTION("""COMPUTED_VALUE"""),"Shrewsbury AC")</f>
        <v>Shrewsbury AC</v>
      </c>
      <c r="AU24" s="41">
        <f ca="1">IFERROR(__xludf.DUMMYFUNCTION("""COMPUTED_VALUE"""),7)</f>
        <v>7</v>
      </c>
      <c r="AV24" s="1">
        <f t="shared" ca="1" si="38"/>
        <v>0</v>
      </c>
      <c r="AW24" s="1">
        <f t="shared" ca="1" si="39"/>
        <v>0</v>
      </c>
      <c r="AX24" s="1">
        <f t="shared" ca="1" si="40"/>
        <v>7</v>
      </c>
      <c r="AY24" s="1">
        <f t="shared" ca="1" si="41"/>
        <v>0</v>
      </c>
      <c r="AZ24" s="1">
        <f t="shared" ca="1" si="42"/>
        <v>0</v>
      </c>
      <c r="BA24" s="1">
        <f t="shared" ca="1" si="43"/>
        <v>0</v>
      </c>
      <c r="BC24" s="40" t="str">
        <f ca="1">IFERROR(__xludf.DUMMYFUNCTION("""COMPUTED_VALUE"""),"Wenlock Olympians")</f>
        <v>Wenlock Olympians</v>
      </c>
      <c r="BD24" s="41">
        <f ca="1">IFERROR(__xludf.DUMMYFUNCTION("""COMPUTED_VALUE"""),9)</f>
        <v>9</v>
      </c>
      <c r="BE24" s="1">
        <f t="shared" ca="1" si="44"/>
        <v>0</v>
      </c>
      <c r="BF24" s="1">
        <f t="shared" ca="1" si="45"/>
        <v>0</v>
      </c>
      <c r="BG24" s="1">
        <f t="shared" ca="1" si="46"/>
        <v>0</v>
      </c>
      <c r="BH24" s="1">
        <f t="shared" ca="1" si="47"/>
        <v>0</v>
      </c>
      <c r="BI24" s="1">
        <f t="shared" ca="1" si="48"/>
        <v>9</v>
      </c>
      <c r="BJ24" s="1">
        <f t="shared" ca="1" si="49"/>
        <v>0</v>
      </c>
      <c r="BL24" s="40"/>
      <c r="BM24" s="41"/>
      <c r="BN24" s="1">
        <f t="shared" si="50"/>
        <v>0</v>
      </c>
      <c r="BO24" s="1">
        <f t="shared" si="51"/>
        <v>0</v>
      </c>
      <c r="BP24" s="1">
        <f t="shared" si="52"/>
        <v>0</v>
      </c>
      <c r="BQ24" s="1">
        <f t="shared" si="53"/>
        <v>0</v>
      </c>
      <c r="BR24" s="1">
        <f t="shared" si="54"/>
        <v>0</v>
      </c>
      <c r="BS24" s="1">
        <f t="shared" si="55"/>
        <v>0</v>
      </c>
    </row>
    <row r="25" spans="1:71" ht="15.75" customHeight="1" x14ac:dyDescent="0.2">
      <c r="A25" s="40" t="str">
        <f ca="1">IFERROR(__xludf.DUMMYFUNCTION("""COMPUTED_VALUE"""),"Oswestry Olympians")</f>
        <v>Oswestry Olympians</v>
      </c>
      <c r="B25" s="41">
        <f ca="1">IFERROR(__xludf.DUMMYFUNCTION("""COMPUTED_VALUE"""),6)</f>
        <v>6</v>
      </c>
      <c r="C25" s="1">
        <f t="shared" ca="1" si="8"/>
        <v>0</v>
      </c>
      <c r="D25" s="1">
        <f t="shared" ca="1" si="9"/>
        <v>6</v>
      </c>
      <c r="E25" s="1">
        <f t="shared" ca="1" si="10"/>
        <v>0</v>
      </c>
      <c r="F25" s="1">
        <f t="shared" ca="1" si="11"/>
        <v>0</v>
      </c>
      <c r="G25" s="1">
        <f t="shared" ca="1" si="12"/>
        <v>0</v>
      </c>
      <c r="H25" s="1">
        <f t="shared" ca="1" si="13"/>
        <v>0</v>
      </c>
      <c r="J25" s="23" t="str">
        <f ca="1">IFERROR(__xludf.DUMMYFUNCTION("""COMPUTED_VALUE"""),"Wrekin Harriers")</f>
        <v>Wrekin Harriers</v>
      </c>
      <c r="K25" s="18">
        <f ca="1">IFERROR(__xludf.DUMMYFUNCTION("""COMPUTED_VALUE"""),8)</f>
        <v>8</v>
      </c>
      <c r="L25" s="1">
        <f t="shared" ca="1" si="14"/>
        <v>8</v>
      </c>
      <c r="M25" s="1">
        <f t="shared" ca="1" si="15"/>
        <v>0</v>
      </c>
      <c r="N25" s="1">
        <f t="shared" ca="1" si="16"/>
        <v>0</v>
      </c>
      <c r="O25" s="1">
        <f t="shared" ca="1" si="17"/>
        <v>0</v>
      </c>
      <c r="P25" s="42">
        <f t="shared" ca="1" si="18"/>
        <v>0</v>
      </c>
      <c r="Q25" s="1">
        <f t="shared" ca="1" si="19"/>
        <v>0</v>
      </c>
      <c r="S25" s="40" t="str">
        <f ca="1">IFERROR(__xludf.DUMMYFUNCTION("""COMPUTED_VALUE"""),"Oswestry Olympians")</f>
        <v>Oswestry Olympians</v>
      </c>
      <c r="T25" s="41">
        <f ca="1">IFERROR(__xludf.DUMMYFUNCTION("""COMPUTED_VALUE"""),8)</f>
        <v>8</v>
      </c>
      <c r="U25" s="1">
        <f t="shared" ca="1" si="20"/>
        <v>0</v>
      </c>
      <c r="V25" s="1">
        <f t="shared" ca="1" si="21"/>
        <v>8</v>
      </c>
      <c r="W25" s="1">
        <f t="shared" ca="1" si="22"/>
        <v>0</v>
      </c>
      <c r="X25" s="1">
        <f t="shared" ca="1" si="23"/>
        <v>0</v>
      </c>
      <c r="Y25" s="1">
        <f t="shared" ca="1" si="24"/>
        <v>0</v>
      </c>
      <c r="Z25" s="1">
        <f t="shared" ca="1" si="25"/>
        <v>0</v>
      </c>
      <c r="AB25" s="40" t="str">
        <f ca="1">IFERROR(__xludf.DUMMYFUNCTION("""COMPUTED_VALUE"""),"Wenlock Olympians")</f>
        <v>Wenlock Olympians</v>
      </c>
      <c r="AC25" s="41">
        <f ca="1">IFERROR(__xludf.DUMMYFUNCTION("""COMPUTED_VALUE"""),8)</f>
        <v>8</v>
      </c>
      <c r="AD25" s="1">
        <f t="shared" ca="1" si="26"/>
        <v>0</v>
      </c>
      <c r="AE25" s="1">
        <f t="shared" ca="1" si="27"/>
        <v>0</v>
      </c>
      <c r="AF25" s="1">
        <f t="shared" ca="1" si="28"/>
        <v>0</v>
      </c>
      <c r="AG25" s="1">
        <f t="shared" ca="1" si="29"/>
        <v>0</v>
      </c>
      <c r="AH25" s="1">
        <f t="shared" ca="1" si="30"/>
        <v>8</v>
      </c>
      <c r="AI25" s="1">
        <f t="shared" ca="1" si="31"/>
        <v>0</v>
      </c>
      <c r="AK25" s="40" t="str">
        <f ca="1">IFERROR(__xludf.DUMMYFUNCTION("""COMPUTED_VALUE"""),"Telford AC")</f>
        <v>Telford AC</v>
      </c>
      <c r="AL25" s="41">
        <f ca="1">IFERROR(__xludf.DUMMYFUNCTION("""COMPUTED_VALUE"""),10)</f>
        <v>10</v>
      </c>
      <c r="AM25" s="1">
        <f t="shared" ca="1" si="32"/>
        <v>0</v>
      </c>
      <c r="AN25" s="1">
        <f t="shared" ca="1" si="33"/>
        <v>0</v>
      </c>
      <c r="AO25" s="1">
        <f t="shared" ca="1" si="34"/>
        <v>0</v>
      </c>
      <c r="AP25" s="1">
        <f t="shared" ca="1" si="35"/>
        <v>10</v>
      </c>
      <c r="AQ25" s="1">
        <f t="shared" ca="1" si="36"/>
        <v>0</v>
      </c>
      <c r="AR25" s="1">
        <f t="shared" ca="1" si="37"/>
        <v>0</v>
      </c>
      <c r="AT25" s="40" t="str">
        <f ca="1">IFERROR(__xludf.DUMMYFUNCTION("""COMPUTED_VALUE"""),"Telford AC")</f>
        <v>Telford AC</v>
      </c>
      <c r="AU25" s="41">
        <f ca="1">IFERROR(__xludf.DUMMYFUNCTION("""COMPUTED_VALUE"""),4)</f>
        <v>4</v>
      </c>
      <c r="AV25" s="1">
        <f t="shared" ca="1" si="38"/>
        <v>0</v>
      </c>
      <c r="AW25" s="1">
        <f t="shared" ca="1" si="39"/>
        <v>0</v>
      </c>
      <c r="AX25" s="1">
        <f t="shared" ca="1" si="40"/>
        <v>0</v>
      </c>
      <c r="AY25" s="1">
        <f t="shared" ca="1" si="41"/>
        <v>4</v>
      </c>
      <c r="AZ25" s="1">
        <f t="shared" ca="1" si="42"/>
        <v>0</v>
      </c>
      <c r="BA25" s="1">
        <f t="shared" ca="1" si="43"/>
        <v>0</v>
      </c>
      <c r="BC25" s="40" t="str">
        <f ca="1">IFERROR(__xludf.DUMMYFUNCTION("""COMPUTED_VALUE"""),"Oswestry Olympians")</f>
        <v>Oswestry Olympians</v>
      </c>
      <c r="BD25" s="41">
        <f ca="1">IFERROR(__xludf.DUMMYFUNCTION("""COMPUTED_VALUE"""),8)</f>
        <v>8</v>
      </c>
      <c r="BE25" s="1">
        <f t="shared" ca="1" si="44"/>
        <v>0</v>
      </c>
      <c r="BF25" s="1">
        <f t="shared" ca="1" si="45"/>
        <v>8</v>
      </c>
      <c r="BG25" s="1">
        <f t="shared" ca="1" si="46"/>
        <v>0</v>
      </c>
      <c r="BH25" s="1">
        <f t="shared" ca="1" si="47"/>
        <v>0</v>
      </c>
      <c r="BI25" s="1">
        <f t="shared" ca="1" si="48"/>
        <v>0</v>
      </c>
      <c r="BJ25" s="1">
        <f t="shared" ca="1" si="49"/>
        <v>0</v>
      </c>
      <c r="BL25" s="40"/>
      <c r="BM25" s="41"/>
      <c r="BN25" s="1">
        <f t="shared" si="50"/>
        <v>0</v>
      </c>
      <c r="BO25" s="1">
        <f t="shared" si="51"/>
        <v>0</v>
      </c>
      <c r="BP25" s="1">
        <f t="shared" si="52"/>
        <v>0</v>
      </c>
      <c r="BQ25" s="1">
        <f t="shared" si="53"/>
        <v>0</v>
      </c>
      <c r="BR25" s="1">
        <f t="shared" si="54"/>
        <v>0</v>
      </c>
      <c r="BS25" s="1">
        <f t="shared" si="55"/>
        <v>0</v>
      </c>
    </row>
    <row r="26" spans="1:71" ht="12.75" x14ac:dyDescent="0.2">
      <c r="A26" s="40" t="str">
        <f ca="1">IFERROR(__xludf.DUMMYFUNCTION("""COMPUTED_VALUE"""),"Shrewsbury AC")</f>
        <v>Shrewsbury AC</v>
      </c>
      <c r="B26" s="41">
        <f ca="1">IFERROR(__xludf.DUMMYFUNCTION("""COMPUTED_VALUE"""),4)</f>
        <v>4</v>
      </c>
      <c r="C26" s="1">
        <f t="shared" ca="1" si="8"/>
        <v>0</v>
      </c>
      <c r="D26" s="1">
        <f t="shared" ca="1" si="9"/>
        <v>0</v>
      </c>
      <c r="E26" s="1">
        <f t="shared" ca="1" si="10"/>
        <v>4</v>
      </c>
      <c r="F26" s="1">
        <f t="shared" ca="1" si="11"/>
        <v>0</v>
      </c>
      <c r="G26" s="1">
        <f t="shared" ca="1" si="12"/>
        <v>0</v>
      </c>
      <c r="H26" s="1">
        <f t="shared" ca="1" si="13"/>
        <v>0</v>
      </c>
      <c r="J26" s="23" t="str">
        <f ca="1">IFERROR(__xludf.DUMMYFUNCTION("""COMPUTED_VALUE"""),"Telford AC")</f>
        <v>Telford AC</v>
      </c>
      <c r="K26" s="18"/>
      <c r="L26" s="1">
        <f t="shared" ca="1" si="14"/>
        <v>0</v>
      </c>
      <c r="M26" s="1">
        <f t="shared" ca="1" si="15"/>
        <v>0</v>
      </c>
      <c r="N26" s="1">
        <f t="shared" ca="1" si="16"/>
        <v>0</v>
      </c>
      <c r="O26" s="1">
        <f t="shared" ca="1" si="17"/>
        <v>0</v>
      </c>
      <c r="P26" s="42">
        <f t="shared" ca="1" si="18"/>
        <v>0</v>
      </c>
      <c r="Q26" s="1">
        <f t="shared" ca="1" si="19"/>
        <v>0</v>
      </c>
      <c r="S26" s="40" t="str">
        <f ca="1">IFERROR(__xludf.DUMMYFUNCTION("""COMPUTED_VALUE"""),"Telford AC")</f>
        <v>Telford AC</v>
      </c>
      <c r="T26" s="41">
        <f ca="1">IFERROR(__xludf.DUMMYFUNCTION("""COMPUTED_VALUE"""),6)</f>
        <v>6</v>
      </c>
      <c r="U26" s="1">
        <f t="shared" ca="1" si="20"/>
        <v>0</v>
      </c>
      <c r="V26" s="1">
        <f t="shared" ca="1" si="21"/>
        <v>0</v>
      </c>
      <c r="W26" s="1">
        <f t="shared" ca="1" si="22"/>
        <v>0</v>
      </c>
      <c r="X26" s="1">
        <f t="shared" ca="1" si="23"/>
        <v>6</v>
      </c>
      <c r="Y26" s="1">
        <f t="shared" ca="1" si="24"/>
        <v>0</v>
      </c>
      <c r="Z26" s="1">
        <f t="shared" ca="1" si="25"/>
        <v>0</v>
      </c>
      <c r="AB26" s="40" t="str">
        <f ca="1">IFERROR(__xludf.DUMMYFUNCTION("""COMPUTED_VALUE"""),"Telford AC")</f>
        <v>Telford AC</v>
      </c>
      <c r="AC26" s="41">
        <f ca="1">IFERROR(__xludf.DUMMYFUNCTION("""COMPUTED_VALUE"""),6)</f>
        <v>6</v>
      </c>
      <c r="AD26" s="1">
        <f t="shared" ca="1" si="26"/>
        <v>0</v>
      </c>
      <c r="AE26" s="1">
        <f t="shared" ca="1" si="27"/>
        <v>0</v>
      </c>
      <c r="AF26" s="1">
        <f t="shared" ca="1" si="28"/>
        <v>0</v>
      </c>
      <c r="AG26" s="1">
        <f t="shared" ca="1" si="29"/>
        <v>6</v>
      </c>
      <c r="AH26" s="1">
        <f t="shared" ca="1" si="30"/>
        <v>0</v>
      </c>
      <c r="AI26" s="1">
        <f t="shared" ca="1" si="31"/>
        <v>0</v>
      </c>
      <c r="AK26" s="40" t="str">
        <f ca="1">IFERROR(__xludf.DUMMYFUNCTION("""COMPUTED_VALUE"""),"Wenlock Olympians")</f>
        <v>Wenlock Olympians</v>
      </c>
      <c r="AL26" s="41">
        <f ca="1">IFERROR(__xludf.DUMMYFUNCTION("""COMPUTED_VALUE"""),8)</f>
        <v>8</v>
      </c>
      <c r="AM26" s="1">
        <f t="shared" ca="1" si="32"/>
        <v>0</v>
      </c>
      <c r="AN26" s="1">
        <f t="shared" ca="1" si="33"/>
        <v>0</v>
      </c>
      <c r="AO26" s="1">
        <f t="shared" ca="1" si="34"/>
        <v>0</v>
      </c>
      <c r="AP26" s="1">
        <f t="shared" ca="1" si="35"/>
        <v>0</v>
      </c>
      <c r="AQ26" s="1">
        <f t="shared" ca="1" si="36"/>
        <v>8</v>
      </c>
      <c r="AR26" s="1">
        <f t="shared" ca="1" si="37"/>
        <v>0</v>
      </c>
      <c r="AT26" s="40" t="str">
        <f ca="1">IFERROR(__xludf.DUMMYFUNCTION("""COMPUTED_VALUE"""),"Telford AC")</f>
        <v>Telford AC</v>
      </c>
      <c r="AU26" s="41">
        <f ca="1">IFERROR(__xludf.DUMMYFUNCTION("""COMPUTED_VALUE"""),12)</f>
        <v>12</v>
      </c>
      <c r="AV26" s="1">
        <f t="shared" ca="1" si="38"/>
        <v>0</v>
      </c>
      <c r="AW26" s="1">
        <f t="shared" ca="1" si="39"/>
        <v>0</v>
      </c>
      <c r="AX26" s="1">
        <f t="shared" ca="1" si="40"/>
        <v>0</v>
      </c>
      <c r="AY26" s="1">
        <f t="shared" ca="1" si="41"/>
        <v>12</v>
      </c>
      <c r="AZ26" s="1">
        <f t="shared" ca="1" si="42"/>
        <v>0</v>
      </c>
      <c r="BA26" s="1">
        <f t="shared" ca="1" si="43"/>
        <v>0</v>
      </c>
      <c r="BC26" s="40" t="str">
        <f ca="1">IFERROR(__xludf.DUMMYFUNCTION("""COMPUTED_VALUE"""),"Oswestry Olympians")</f>
        <v>Oswestry Olympians</v>
      </c>
      <c r="BD26" s="41">
        <f ca="1">IFERROR(__xludf.DUMMYFUNCTION("""COMPUTED_VALUE"""),7)</f>
        <v>7</v>
      </c>
      <c r="BE26" s="1">
        <f t="shared" ca="1" si="44"/>
        <v>0</v>
      </c>
      <c r="BF26" s="1">
        <f t="shared" ca="1" si="45"/>
        <v>7</v>
      </c>
      <c r="BG26" s="1">
        <f t="shared" ca="1" si="46"/>
        <v>0</v>
      </c>
      <c r="BH26" s="1">
        <f t="shared" ca="1" si="47"/>
        <v>0</v>
      </c>
      <c r="BI26" s="1">
        <f t="shared" ca="1" si="48"/>
        <v>0</v>
      </c>
      <c r="BJ26" s="1">
        <f t="shared" ca="1" si="49"/>
        <v>0</v>
      </c>
      <c r="BL26" s="40"/>
      <c r="BM26" s="41"/>
      <c r="BN26" s="1">
        <f t="shared" si="50"/>
        <v>0</v>
      </c>
      <c r="BO26" s="1">
        <f t="shared" si="51"/>
        <v>0</v>
      </c>
      <c r="BP26" s="1">
        <f t="shared" si="52"/>
        <v>0</v>
      </c>
      <c r="BQ26" s="1">
        <f t="shared" si="53"/>
        <v>0</v>
      </c>
      <c r="BR26" s="1">
        <f t="shared" si="54"/>
        <v>0</v>
      </c>
      <c r="BS26" s="1">
        <f t="shared" si="55"/>
        <v>0</v>
      </c>
    </row>
    <row r="27" spans="1:71" ht="12.75" x14ac:dyDescent="0.2">
      <c r="A27" s="40" t="str">
        <f ca="1">IFERROR(__xludf.DUMMYFUNCTION("""COMPUTED_VALUE"""),"Oswestry Olympians")</f>
        <v>Oswestry Olympians</v>
      </c>
      <c r="B27" s="41">
        <f ca="1">IFERROR(__xludf.DUMMYFUNCTION("""COMPUTED_VALUE"""),9)</f>
        <v>9</v>
      </c>
      <c r="C27" s="1">
        <f t="shared" ca="1" si="8"/>
        <v>0</v>
      </c>
      <c r="D27" s="1">
        <f t="shared" ca="1" si="9"/>
        <v>9</v>
      </c>
      <c r="E27" s="1">
        <f t="shared" ca="1" si="10"/>
        <v>0</v>
      </c>
      <c r="F27" s="1">
        <f t="shared" ca="1" si="11"/>
        <v>0</v>
      </c>
      <c r="G27" s="1">
        <f t="shared" ca="1" si="12"/>
        <v>0</v>
      </c>
      <c r="H27" s="1">
        <f t="shared" ca="1" si="13"/>
        <v>0</v>
      </c>
      <c r="J27" s="23" t="str">
        <f ca="1">IFERROR(__xludf.DUMMYFUNCTION("""COMPUTED_VALUE"""),"Oswestry Olympians")</f>
        <v>Oswestry Olympians</v>
      </c>
      <c r="K27" s="18">
        <f ca="1">IFERROR(__xludf.DUMMYFUNCTION("""COMPUTED_VALUE"""),6)</f>
        <v>6</v>
      </c>
      <c r="L27" s="1">
        <f t="shared" ca="1" si="14"/>
        <v>0</v>
      </c>
      <c r="M27" s="1">
        <f t="shared" ca="1" si="15"/>
        <v>6</v>
      </c>
      <c r="N27" s="1">
        <f t="shared" ca="1" si="16"/>
        <v>0</v>
      </c>
      <c r="O27" s="1">
        <f t="shared" ca="1" si="17"/>
        <v>0</v>
      </c>
      <c r="P27" s="42">
        <f t="shared" ca="1" si="18"/>
        <v>0</v>
      </c>
      <c r="Q27" s="1">
        <f t="shared" ca="1" si="19"/>
        <v>0</v>
      </c>
      <c r="S27" s="40" t="str">
        <f ca="1">IFERROR(__xludf.DUMMYFUNCTION("""COMPUTED_VALUE"""),"Telford AC")</f>
        <v>Telford AC</v>
      </c>
      <c r="T27" s="41">
        <f ca="1">IFERROR(__xludf.DUMMYFUNCTION("""COMPUTED_VALUE"""),7)</f>
        <v>7</v>
      </c>
      <c r="U27" s="1">
        <f t="shared" ca="1" si="20"/>
        <v>0</v>
      </c>
      <c r="V27" s="1">
        <f t="shared" ca="1" si="21"/>
        <v>0</v>
      </c>
      <c r="W27" s="1">
        <f t="shared" ca="1" si="22"/>
        <v>0</v>
      </c>
      <c r="X27" s="1">
        <f t="shared" ca="1" si="23"/>
        <v>7</v>
      </c>
      <c r="Y27" s="1">
        <f t="shared" ca="1" si="24"/>
        <v>0</v>
      </c>
      <c r="Z27" s="1">
        <f t="shared" ca="1" si="25"/>
        <v>0</v>
      </c>
      <c r="AB27" s="40" t="str">
        <f ca="1">IFERROR(__xludf.DUMMYFUNCTION("""COMPUTED_VALUE"""),"Telford AC")</f>
        <v>Telford AC</v>
      </c>
      <c r="AC27" s="41">
        <f ca="1">IFERROR(__xludf.DUMMYFUNCTION("""COMPUTED_VALUE"""),7)</f>
        <v>7</v>
      </c>
      <c r="AD27" s="1">
        <f t="shared" ca="1" si="26"/>
        <v>0</v>
      </c>
      <c r="AE27" s="1">
        <f t="shared" ca="1" si="27"/>
        <v>0</v>
      </c>
      <c r="AF27" s="1">
        <f t="shared" ca="1" si="28"/>
        <v>0</v>
      </c>
      <c r="AG27" s="1">
        <f t="shared" ca="1" si="29"/>
        <v>7</v>
      </c>
      <c r="AH27" s="1">
        <f t="shared" ca="1" si="30"/>
        <v>0</v>
      </c>
      <c r="AI27" s="1">
        <f t="shared" ca="1" si="31"/>
        <v>0</v>
      </c>
      <c r="AK27" s="40" t="str">
        <f ca="1">IFERROR(__xludf.DUMMYFUNCTION("""COMPUTED_VALUE"""),"Shrewsbury AC")</f>
        <v>Shrewsbury AC</v>
      </c>
      <c r="AL27" s="41">
        <f ca="1">IFERROR(__xludf.DUMMYFUNCTION("""COMPUTED_VALUE"""),6)</f>
        <v>6</v>
      </c>
      <c r="AM27" s="1">
        <f t="shared" ca="1" si="32"/>
        <v>0</v>
      </c>
      <c r="AN27" s="1">
        <f t="shared" ca="1" si="33"/>
        <v>0</v>
      </c>
      <c r="AO27" s="1">
        <f t="shared" ca="1" si="34"/>
        <v>6</v>
      </c>
      <c r="AP27" s="1">
        <f t="shared" ca="1" si="35"/>
        <v>0</v>
      </c>
      <c r="AQ27" s="1">
        <f t="shared" ca="1" si="36"/>
        <v>0</v>
      </c>
      <c r="AR27" s="1">
        <f t="shared" ca="1" si="37"/>
        <v>0</v>
      </c>
      <c r="AT27" s="40" t="str">
        <f ca="1">IFERROR(__xludf.DUMMYFUNCTION("""COMPUTED_VALUE"""),"Oswestry Olympians")</f>
        <v>Oswestry Olympians</v>
      </c>
      <c r="AU27" s="41">
        <f ca="1">IFERROR(__xludf.DUMMYFUNCTION("""COMPUTED_VALUE"""),10)</f>
        <v>10</v>
      </c>
      <c r="AV27" s="1">
        <f t="shared" ca="1" si="38"/>
        <v>0</v>
      </c>
      <c r="AW27" s="1">
        <f t="shared" ca="1" si="39"/>
        <v>10</v>
      </c>
      <c r="AX27" s="1">
        <f t="shared" ca="1" si="40"/>
        <v>0</v>
      </c>
      <c r="AY27" s="1">
        <f t="shared" ca="1" si="41"/>
        <v>0</v>
      </c>
      <c r="AZ27" s="1">
        <f t="shared" ca="1" si="42"/>
        <v>0</v>
      </c>
      <c r="BA27" s="1">
        <f t="shared" ca="1" si="43"/>
        <v>0</v>
      </c>
      <c r="BC27" s="40" t="str">
        <f ca="1">IFERROR(__xludf.DUMMYFUNCTION("""COMPUTED_VALUE"""),"Telford AC")</f>
        <v>Telford AC</v>
      </c>
      <c r="BD27" s="41">
        <f ca="1">IFERROR(__xludf.DUMMYFUNCTION("""COMPUTED_VALUE"""),12)</f>
        <v>12</v>
      </c>
      <c r="BE27" s="1">
        <f t="shared" ca="1" si="44"/>
        <v>0</v>
      </c>
      <c r="BF27" s="1">
        <f t="shared" ca="1" si="45"/>
        <v>0</v>
      </c>
      <c r="BG27" s="1">
        <f t="shared" ca="1" si="46"/>
        <v>0</v>
      </c>
      <c r="BH27" s="1">
        <f t="shared" ca="1" si="47"/>
        <v>12</v>
      </c>
      <c r="BI27" s="1">
        <f t="shared" ca="1" si="48"/>
        <v>0</v>
      </c>
      <c r="BJ27" s="1">
        <f t="shared" ca="1" si="49"/>
        <v>0</v>
      </c>
      <c r="BL27" s="40"/>
      <c r="BM27" s="41"/>
      <c r="BN27" s="1">
        <f t="shared" si="50"/>
        <v>0</v>
      </c>
      <c r="BO27" s="1">
        <f t="shared" si="51"/>
        <v>0</v>
      </c>
      <c r="BP27" s="1">
        <f t="shared" si="52"/>
        <v>0</v>
      </c>
      <c r="BQ27" s="1">
        <f t="shared" si="53"/>
        <v>0</v>
      </c>
      <c r="BR27" s="1">
        <f t="shared" si="54"/>
        <v>0</v>
      </c>
      <c r="BS27" s="1">
        <f t="shared" si="55"/>
        <v>0</v>
      </c>
    </row>
    <row r="28" spans="1:71" ht="12.75" x14ac:dyDescent="0.2">
      <c r="A28" s="40" t="str">
        <f ca="1">IFERROR(__xludf.DUMMYFUNCTION("""COMPUTED_VALUE"""),"Telford AC")</f>
        <v>Telford AC</v>
      </c>
      <c r="B28" s="41">
        <f ca="1">IFERROR(__xludf.DUMMYFUNCTION("""COMPUTED_VALUE"""),7)</f>
        <v>7</v>
      </c>
      <c r="C28" s="1">
        <f t="shared" ca="1" si="8"/>
        <v>0</v>
      </c>
      <c r="D28" s="1">
        <f t="shared" ca="1" si="9"/>
        <v>0</v>
      </c>
      <c r="E28" s="1">
        <f t="shared" ca="1" si="10"/>
        <v>0</v>
      </c>
      <c r="F28" s="1">
        <f t="shared" ca="1" si="11"/>
        <v>7</v>
      </c>
      <c r="G28" s="1">
        <f t="shared" ca="1" si="12"/>
        <v>0</v>
      </c>
      <c r="H28" s="1">
        <f t="shared" ca="1" si="13"/>
        <v>0</v>
      </c>
      <c r="J28" s="23" t="str">
        <f ca="1">IFERROR(__xludf.DUMMYFUNCTION("""COMPUTED_VALUE"""),"Oswestry Olympians")</f>
        <v>Oswestry Olympians</v>
      </c>
      <c r="K28" s="18">
        <f ca="1">IFERROR(__xludf.DUMMYFUNCTION("""COMPUTED_VALUE"""),11)</f>
        <v>11</v>
      </c>
      <c r="L28" s="1">
        <f t="shared" ca="1" si="14"/>
        <v>0</v>
      </c>
      <c r="M28" s="1">
        <f t="shared" ca="1" si="15"/>
        <v>11</v>
      </c>
      <c r="N28" s="1">
        <f t="shared" ca="1" si="16"/>
        <v>0</v>
      </c>
      <c r="O28" s="1">
        <f t="shared" ca="1" si="17"/>
        <v>0</v>
      </c>
      <c r="P28" s="42">
        <f t="shared" ca="1" si="18"/>
        <v>0</v>
      </c>
      <c r="Q28" s="1">
        <f t="shared" ca="1" si="19"/>
        <v>0</v>
      </c>
      <c r="S28" s="40" t="str">
        <f ca="1">IFERROR(__xludf.DUMMYFUNCTION("""COMPUTED_VALUE"""),"Wenlock Olympians")</f>
        <v>Wenlock Olympians</v>
      </c>
      <c r="T28" s="41"/>
      <c r="U28" s="1">
        <f t="shared" ca="1" si="20"/>
        <v>0</v>
      </c>
      <c r="V28" s="1">
        <f t="shared" ca="1" si="21"/>
        <v>0</v>
      </c>
      <c r="W28" s="1">
        <f t="shared" ca="1" si="22"/>
        <v>0</v>
      </c>
      <c r="X28" s="1">
        <f t="shared" ca="1" si="23"/>
        <v>0</v>
      </c>
      <c r="Y28" s="1">
        <f t="shared" ca="1" si="24"/>
        <v>0</v>
      </c>
      <c r="Z28" s="1">
        <f t="shared" ca="1" si="25"/>
        <v>0</v>
      </c>
      <c r="AB28" s="40" t="str">
        <f ca="1">IFERROR(__xludf.DUMMYFUNCTION("""COMPUTED_VALUE"""),"Wrekin Harriers")</f>
        <v>Wrekin Harriers</v>
      </c>
      <c r="AC28" s="41">
        <f ca="1">IFERROR(__xludf.DUMMYFUNCTION("""COMPUTED_VALUE"""),12)</f>
        <v>12</v>
      </c>
      <c r="AD28" s="1">
        <f t="shared" ca="1" si="26"/>
        <v>12</v>
      </c>
      <c r="AE28" s="1">
        <f t="shared" ca="1" si="27"/>
        <v>0</v>
      </c>
      <c r="AF28" s="1">
        <f t="shared" ca="1" si="28"/>
        <v>0</v>
      </c>
      <c r="AG28" s="1">
        <f t="shared" ca="1" si="29"/>
        <v>0</v>
      </c>
      <c r="AH28" s="1">
        <f t="shared" ca="1" si="30"/>
        <v>0</v>
      </c>
      <c r="AI28" s="1">
        <f t="shared" ca="1" si="31"/>
        <v>0</v>
      </c>
      <c r="AK28" s="40" t="str">
        <f ca="1">IFERROR(__xludf.DUMMYFUNCTION("""COMPUTED_VALUE"""),"Shrewsbury AC")</f>
        <v>Shrewsbury AC</v>
      </c>
      <c r="AL28" s="41">
        <f ca="1">IFERROR(__xludf.DUMMYFUNCTION("""COMPUTED_VALUE"""),11)</f>
        <v>11</v>
      </c>
      <c r="AM28" s="1">
        <f t="shared" ca="1" si="32"/>
        <v>0</v>
      </c>
      <c r="AN28" s="1">
        <f t="shared" ca="1" si="33"/>
        <v>0</v>
      </c>
      <c r="AO28" s="1">
        <f t="shared" ca="1" si="34"/>
        <v>11</v>
      </c>
      <c r="AP28" s="1">
        <f t="shared" ca="1" si="35"/>
        <v>0</v>
      </c>
      <c r="AQ28" s="1">
        <f t="shared" ca="1" si="36"/>
        <v>0</v>
      </c>
      <c r="AR28" s="1">
        <f t="shared" ca="1" si="37"/>
        <v>0</v>
      </c>
      <c r="AT28" s="40" t="str">
        <f ca="1">IFERROR(__xludf.DUMMYFUNCTION("""COMPUTED_VALUE"""),"Shrewsbury AC")</f>
        <v>Shrewsbury AC</v>
      </c>
      <c r="AU28" s="41">
        <f ca="1">IFERROR(__xludf.DUMMYFUNCTION("""COMPUTED_VALUE"""),8)</f>
        <v>8</v>
      </c>
      <c r="AV28" s="1">
        <f t="shared" ca="1" si="38"/>
        <v>0</v>
      </c>
      <c r="AW28" s="1">
        <f t="shared" ca="1" si="39"/>
        <v>0</v>
      </c>
      <c r="AX28" s="1">
        <f t="shared" ca="1" si="40"/>
        <v>8</v>
      </c>
      <c r="AY28" s="1">
        <f t="shared" ca="1" si="41"/>
        <v>0</v>
      </c>
      <c r="AZ28" s="1">
        <f t="shared" ca="1" si="42"/>
        <v>0</v>
      </c>
      <c r="BA28" s="1">
        <f t="shared" ca="1" si="43"/>
        <v>0</v>
      </c>
      <c r="BC28" s="40" t="str">
        <f ca="1">IFERROR(__xludf.DUMMYFUNCTION("""COMPUTED_VALUE"""),"Shrewsbury AC")</f>
        <v>Shrewsbury AC</v>
      </c>
      <c r="BD28" s="41">
        <f ca="1">IFERROR(__xludf.DUMMYFUNCTION("""COMPUTED_VALUE"""),10)</f>
        <v>10</v>
      </c>
      <c r="BE28" s="1">
        <f t="shared" ca="1" si="44"/>
        <v>0</v>
      </c>
      <c r="BF28" s="1">
        <f t="shared" ca="1" si="45"/>
        <v>0</v>
      </c>
      <c r="BG28" s="1">
        <f t="shared" ca="1" si="46"/>
        <v>10</v>
      </c>
      <c r="BH28" s="1">
        <f t="shared" ca="1" si="47"/>
        <v>0</v>
      </c>
      <c r="BI28" s="1">
        <f t="shared" ca="1" si="48"/>
        <v>0</v>
      </c>
      <c r="BJ28" s="1">
        <f t="shared" ca="1" si="49"/>
        <v>0</v>
      </c>
      <c r="BL28" s="40"/>
      <c r="BM28" s="41"/>
      <c r="BN28" s="1">
        <f t="shared" si="50"/>
        <v>0</v>
      </c>
      <c r="BO28" s="1">
        <f t="shared" si="51"/>
        <v>0</v>
      </c>
      <c r="BP28" s="1">
        <f t="shared" si="52"/>
        <v>0</v>
      </c>
      <c r="BQ28" s="1">
        <f t="shared" si="53"/>
        <v>0</v>
      </c>
      <c r="BR28" s="1">
        <f t="shared" si="54"/>
        <v>0</v>
      </c>
      <c r="BS28" s="1">
        <f t="shared" si="55"/>
        <v>0</v>
      </c>
    </row>
    <row r="29" spans="1:71" ht="12.75" x14ac:dyDescent="0.2">
      <c r="A29" s="40" t="str">
        <f ca="1">IFERROR(__xludf.DUMMYFUNCTION("""COMPUTED_VALUE"""),"Shrewsbury AC")</f>
        <v>Shrewsbury AC</v>
      </c>
      <c r="B29" s="41">
        <f ca="1">IFERROR(__xludf.DUMMYFUNCTION("""COMPUTED_VALUE"""),5)</f>
        <v>5</v>
      </c>
      <c r="C29" s="1">
        <f t="shared" ca="1" si="8"/>
        <v>0</v>
      </c>
      <c r="D29" s="1">
        <f t="shared" ca="1" si="9"/>
        <v>0</v>
      </c>
      <c r="E29" s="1">
        <f t="shared" ca="1" si="10"/>
        <v>5</v>
      </c>
      <c r="F29" s="1">
        <f t="shared" ca="1" si="11"/>
        <v>0</v>
      </c>
      <c r="G29" s="1">
        <f t="shared" ca="1" si="12"/>
        <v>0</v>
      </c>
      <c r="H29" s="1">
        <f t="shared" ca="1" si="13"/>
        <v>0</v>
      </c>
      <c r="J29" s="23" t="str">
        <f ca="1">IFERROR(__xludf.DUMMYFUNCTION("""COMPUTED_VALUE"""),"Shrewsbury AC")</f>
        <v>Shrewsbury AC</v>
      </c>
      <c r="K29" s="18">
        <f ca="1">IFERROR(__xludf.DUMMYFUNCTION("""COMPUTED_VALUE"""),9)</f>
        <v>9</v>
      </c>
      <c r="L29" s="1">
        <f t="shared" ca="1" si="14"/>
        <v>0</v>
      </c>
      <c r="M29" s="1">
        <f t="shared" ca="1" si="15"/>
        <v>0</v>
      </c>
      <c r="N29" s="1">
        <f t="shared" ca="1" si="16"/>
        <v>9</v>
      </c>
      <c r="O29" s="1">
        <f t="shared" ca="1" si="17"/>
        <v>0</v>
      </c>
      <c r="P29" s="42">
        <f t="shared" ca="1" si="18"/>
        <v>0</v>
      </c>
      <c r="Q29" s="1">
        <f t="shared" ca="1" si="19"/>
        <v>0</v>
      </c>
      <c r="S29" s="40" t="str">
        <f ca="1">IFERROR(__xludf.DUMMYFUNCTION("""COMPUTED_VALUE"""),"Oswestry Olympians")</f>
        <v>Oswestry Olympians</v>
      </c>
      <c r="T29" s="41">
        <f ca="1">IFERROR(__xludf.DUMMYFUNCTION("""COMPUTED_VALUE"""),3)</f>
        <v>3</v>
      </c>
      <c r="U29" s="1">
        <f t="shared" ca="1" si="20"/>
        <v>0</v>
      </c>
      <c r="V29" s="1">
        <f t="shared" ca="1" si="21"/>
        <v>3</v>
      </c>
      <c r="W29" s="1">
        <f t="shared" ca="1" si="22"/>
        <v>0</v>
      </c>
      <c r="X29" s="1">
        <f t="shared" ca="1" si="23"/>
        <v>0</v>
      </c>
      <c r="Y29" s="1">
        <f t="shared" ca="1" si="24"/>
        <v>0</v>
      </c>
      <c r="Z29" s="1">
        <f t="shared" ca="1" si="25"/>
        <v>0</v>
      </c>
      <c r="AB29" s="40" t="str">
        <f ca="1">IFERROR(__xludf.DUMMYFUNCTION("""COMPUTED_VALUE"""),"Telford AC")</f>
        <v>Telford AC</v>
      </c>
      <c r="AC29" s="41">
        <f ca="1">IFERROR(__xludf.DUMMYFUNCTION("""COMPUTED_VALUE"""),10)</f>
        <v>10</v>
      </c>
      <c r="AD29" s="1">
        <f t="shared" ca="1" si="26"/>
        <v>0</v>
      </c>
      <c r="AE29" s="1">
        <f t="shared" ca="1" si="27"/>
        <v>0</v>
      </c>
      <c r="AF29" s="1">
        <f t="shared" ca="1" si="28"/>
        <v>0</v>
      </c>
      <c r="AG29" s="1">
        <f t="shared" ca="1" si="29"/>
        <v>10</v>
      </c>
      <c r="AH29" s="1">
        <f t="shared" ca="1" si="30"/>
        <v>0</v>
      </c>
      <c r="AI29" s="1">
        <f t="shared" ca="1" si="31"/>
        <v>0</v>
      </c>
      <c r="AK29" s="40" t="str">
        <f ca="1">IFERROR(__xludf.DUMMYFUNCTION("""COMPUTED_VALUE"""),"Oswestry Olympians")</f>
        <v>Oswestry Olympians</v>
      </c>
      <c r="AL29" s="41">
        <f ca="1">IFERROR(__xludf.DUMMYFUNCTION("""COMPUTED_VALUE"""),9)</f>
        <v>9</v>
      </c>
      <c r="AM29" s="1">
        <f t="shared" ca="1" si="32"/>
        <v>0</v>
      </c>
      <c r="AN29" s="1">
        <f t="shared" ca="1" si="33"/>
        <v>9</v>
      </c>
      <c r="AO29" s="1">
        <f t="shared" ca="1" si="34"/>
        <v>0</v>
      </c>
      <c r="AP29" s="1">
        <f t="shared" ca="1" si="35"/>
        <v>0</v>
      </c>
      <c r="AQ29" s="1">
        <f t="shared" ca="1" si="36"/>
        <v>0</v>
      </c>
      <c r="AR29" s="1">
        <f t="shared" ca="1" si="37"/>
        <v>0</v>
      </c>
      <c r="AT29" s="40"/>
      <c r="AU29" s="41"/>
      <c r="AV29" s="1">
        <f t="shared" si="38"/>
        <v>0</v>
      </c>
      <c r="AW29" s="1">
        <f t="shared" si="39"/>
        <v>0</v>
      </c>
      <c r="AX29" s="1">
        <f t="shared" si="40"/>
        <v>0</v>
      </c>
      <c r="AY29" s="1">
        <f t="shared" si="41"/>
        <v>0</v>
      </c>
      <c r="AZ29" s="1">
        <f t="shared" si="42"/>
        <v>0</v>
      </c>
      <c r="BA29" s="1">
        <f t="shared" si="43"/>
        <v>0</v>
      </c>
      <c r="BC29" s="40" t="str">
        <f ca="1">IFERROR(__xludf.DUMMYFUNCTION("""COMPUTED_VALUE"""),"Wenlock Olympians")</f>
        <v>Wenlock Olympians</v>
      </c>
      <c r="BD29" s="41">
        <f ca="1">IFERROR(__xludf.DUMMYFUNCTION("""COMPUTED_VALUE"""),8)</f>
        <v>8</v>
      </c>
      <c r="BE29" s="1">
        <f t="shared" ca="1" si="44"/>
        <v>0</v>
      </c>
      <c r="BF29" s="1">
        <f t="shared" ca="1" si="45"/>
        <v>0</v>
      </c>
      <c r="BG29" s="1">
        <f t="shared" ca="1" si="46"/>
        <v>0</v>
      </c>
      <c r="BH29" s="1">
        <f t="shared" ca="1" si="47"/>
        <v>0</v>
      </c>
      <c r="BI29" s="1">
        <f t="shared" ca="1" si="48"/>
        <v>8</v>
      </c>
      <c r="BJ29" s="1">
        <f t="shared" ca="1" si="49"/>
        <v>0</v>
      </c>
      <c r="BL29" s="40"/>
      <c r="BM29" s="41"/>
      <c r="BN29" s="1">
        <f t="shared" si="50"/>
        <v>0</v>
      </c>
      <c r="BO29" s="1">
        <f t="shared" si="51"/>
        <v>0</v>
      </c>
      <c r="BP29" s="1">
        <f t="shared" si="52"/>
        <v>0</v>
      </c>
      <c r="BQ29" s="1">
        <f t="shared" si="53"/>
        <v>0</v>
      </c>
      <c r="BR29" s="1">
        <f t="shared" si="54"/>
        <v>0</v>
      </c>
      <c r="BS29" s="1">
        <f t="shared" si="55"/>
        <v>0</v>
      </c>
    </row>
    <row r="30" spans="1:71" ht="12.75" x14ac:dyDescent="0.2">
      <c r="A30" s="40" t="str">
        <f ca="1">IFERROR(__xludf.DUMMYFUNCTION("""COMPUTED_VALUE"""),"Shrewsbury AC")</f>
        <v>Shrewsbury AC</v>
      </c>
      <c r="B30" s="41">
        <f ca="1">IFERROR(__xludf.DUMMYFUNCTION("""COMPUTED_VALUE"""),12)</f>
        <v>12</v>
      </c>
      <c r="C30" s="1">
        <f t="shared" ca="1" si="8"/>
        <v>0</v>
      </c>
      <c r="D30" s="1">
        <f t="shared" ca="1" si="9"/>
        <v>0</v>
      </c>
      <c r="E30" s="1">
        <f t="shared" ca="1" si="10"/>
        <v>12</v>
      </c>
      <c r="F30" s="1">
        <f t="shared" ca="1" si="11"/>
        <v>0</v>
      </c>
      <c r="G30" s="1">
        <f t="shared" ca="1" si="12"/>
        <v>0</v>
      </c>
      <c r="H30" s="1">
        <f t="shared" ca="1" si="13"/>
        <v>0</v>
      </c>
      <c r="J30" s="23" t="str">
        <f ca="1">IFERROR(__xludf.DUMMYFUNCTION("""COMPUTED_VALUE"""),"Wrekin Harriers")</f>
        <v>Wrekin Harriers</v>
      </c>
      <c r="K30" s="18">
        <f ca="1">IFERROR(__xludf.DUMMYFUNCTION("""COMPUTED_VALUE"""),7)</f>
        <v>7</v>
      </c>
      <c r="L30" s="1">
        <f t="shared" ca="1" si="14"/>
        <v>7</v>
      </c>
      <c r="M30" s="1">
        <f t="shared" ca="1" si="15"/>
        <v>0</v>
      </c>
      <c r="N30" s="1">
        <f t="shared" ca="1" si="16"/>
        <v>0</v>
      </c>
      <c r="O30" s="1">
        <f t="shared" ca="1" si="17"/>
        <v>0</v>
      </c>
      <c r="P30" s="42">
        <f t="shared" ca="1" si="18"/>
        <v>0</v>
      </c>
      <c r="Q30" s="1">
        <f t="shared" ca="1" si="19"/>
        <v>0</v>
      </c>
      <c r="S30" s="40" t="str">
        <f ca="1">IFERROR(__xludf.DUMMYFUNCTION("""COMPUTED_VALUE"""),"Shrewsbury AC")</f>
        <v>Shrewsbury AC</v>
      </c>
      <c r="T30" s="41">
        <f ca="1">IFERROR(__xludf.DUMMYFUNCTION("""COMPUTED_VALUE"""),12)</f>
        <v>12</v>
      </c>
      <c r="U30" s="1">
        <f t="shared" ca="1" si="20"/>
        <v>0</v>
      </c>
      <c r="V30" s="1">
        <f t="shared" ca="1" si="21"/>
        <v>0</v>
      </c>
      <c r="W30" s="1">
        <f t="shared" ca="1" si="22"/>
        <v>12</v>
      </c>
      <c r="X30" s="1">
        <f t="shared" ca="1" si="23"/>
        <v>0</v>
      </c>
      <c r="Y30" s="1">
        <f t="shared" ca="1" si="24"/>
        <v>0</v>
      </c>
      <c r="Z30" s="1">
        <f t="shared" ca="1" si="25"/>
        <v>0</v>
      </c>
      <c r="AB30" s="40" t="str">
        <f ca="1">IFERROR(__xludf.DUMMYFUNCTION("""COMPUTED_VALUE"""),"Shrewsbury AC")</f>
        <v>Shrewsbury AC</v>
      </c>
      <c r="AC30" s="41">
        <f ca="1">IFERROR(__xludf.DUMMYFUNCTION("""COMPUTED_VALUE"""),8)</f>
        <v>8</v>
      </c>
      <c r="AD30" s="1">
        <f t="shared" ca="1" si="26"/>
        <v>0</v>
      </c>
      <c r="AE30" s="1">
        <f t="shared" ca="1" si="27"/>
        <v>0</v>
      </c>
      <c r="AF30" s="1">
        <f t="shared" ca="1" si="28"/>
        <v>8</v>
      </c>
      <c r="AG30" s="1">
        <f t="shared" ca="1" si="29"/>
        <v>0</v>
      </c>
      <c r="AH30" s="1">
        <f t="shared" ca="1" si="30"/>
        <v>0</v>
      </c>
      <c r="AI30" s="1">
        <f t="shared" ca="1" si="31"/>
        <v>0</v>
      </c>
      <c r="AK30" s="40" t="str">
        <f ca="1">IFERROR(__xludf.DUMMYFUNCTION("""COMPUTED_VALUE"""),"Telford AC")</f>
        <v>Telford AC</v>
      </c>
      <c r="AL30" s="41">
        <f ca="1">IFERROR(__xludf.DUMMYFUNCTION("""COMPUTED_VALUE"""),7)</f>
        <v>7</v>
      </c>
      <c r="AM30" s="1">
        <f t="shared" ca="1" si="32"/>
        <v>0</v>
      </c>
      <c r="AN30" s="1">
        <f t="shared" ca="1" si="33"/>
        <v>0</v>
      </c>
      <c r="AO30" s="1">
        <f t="shared" ca="1" si="34"/>
        <v>0</v>
      </c>
      <c r="AP30" s="1">
        <f t="shared" ca="1" si="35"/>
        <v>7</v>
      </c>
      <c r="AQ30" s="1">
        <f t="shared" ca="1" si="36"/>
        <v>0</v>
      </c>
      <c r="AR30" s="1">
        <f t="shared" ca="1" si="37"/>
        <v>0</v>
      </c>
      <c r="AT30" s="40"/>
      <c r="AU30" s="41"/>
      <c r="AV30" s="1">
        <f t="shared" si="38"/>
        <v>0</v>
      </c>
      <c r="AW30" s="1">
        <f t="shared" si="39"/>
        <v>0</v>
      </c>
      <c r="AX30" s="1">
        <f t="shared" si="40"/>
        <v>0</v>
      </c>
      <c r="AY30" s="1">
        <f t="shared" si="41"/>
        <v>0</v>
      </c>
      <c r="AZ30" s="1">
        <f t="shared" si="42"/>
        <v>0</v>
      </c>
      <c r="BA30" s="1">
        <f t="shared" si="43"/>
        <v>0</v>
      </c>
      <c r="BC30" s="40"/>
      <c r="BD30" s="41"/>
      <c r="BE30" s="1">
        <f t="shared" si="44"/>
        <v>0</v>
      </c>
      <c r="BF30" s="1">
        <f t="shared" si="45"/>
        <v>0</v>
      </c>
      <c r="BG30" s="1">
        <f t="shared" si="46"/>
        <v>0</v>
      </c>
      <c r="BH30" s="1">
        <f t="shared" si="47"/>
        <v>0</v>
      </c>
      <c r="BI30" s="1">
        <f t="shared" si="48"/>
        <v>0</v>
      </c>
      <c r="BJ30" s="1">
        <f t="shared" si="49"/>
        <v>0</v>
      </c>
      <c r="BL30" s="40"/>
      <c r="BM30" s="41"/>
      <c r="BN30" s="1">
        <f t="shared" si="50"/>
        <v>0</v>
      </c>
      <c r="BO30" s="1">
        <f t="shared" si="51"/>
        <v>0</v>
      </c>
      <c r="BP30" s="1">
        <f t="shared" si="52"/>
        <v>0</v>
      </c>
      <c r="BQ30" s="1">
        <f t="shared" si="53"/>
        <v>0</v>
      </c>
      <c r="BR30" s="1">
        <f t="shared" si="54"/>
        <v>0</v>
      </c>
      <c r="BS30" s="1">
        <f t="shared" si="55"/>
        <v>0</v>
      </c>
    </row>
    <row r="31" spans="1:71" ht="12.75" x14ac:dyDescent="0.2">
      <c r="A31" s="40" t="str">
        <f ca="1">IFERROR(__xludf.DUMMYFUNCTION("""COMPUTED_VALUE"""),"Wrekin Harriers")</f>
        <v>Wrekin Harriers</v>
      </c>
      <c r="B31" s="41">
        <f ca="1">IFERROR(__xludf.DUMMYFUNCTION("""COMPUTED_VALUE"""),10)</f>
        <v>10</v>
      </c>
      <c r="C31" s="1">
        <f t="shared" ca="1" si="8"/>
        <v>10</v>
      </c>
      <c r="D31" s="1">
        <f t="shared" ca="1" si="9"/>
        <v>0</v>
      </c>
      <c r="E31" s="1">
        <f t="shared" ca="1" si="10"/>
        <v>0</v>
      </c>
      <c r="F31" s="1">
        <f t="shared" ca="1" si="11"/>
        <v>0</v>
      </c>
      <c r="G31" s="1">
        <f t="shared" ca="1" si="12"/>
        <v>0</v>
      </c>
      <c r="H31" s="1">
        <f t="shared" ca="1" si="13"/>
        <v>0</v>
      </c>
      <c r="J31" s="23" t="str">
        <f ca="1">IFERROR(__xludf.DUMMYFUNCTION("""COMPUTED_VALUE"""),"Wenlock Olympians")</f>
        <v>Wenlock Olympians</v>
      </c>
      <c r="K31" s="18">
        <f ca="1">IFERROR(__xludf.DUMMYFUNCTION("""COMPUTED_VALUE"""),5)</f>
        <v>5</v>
      </c>
      <c r="L31" s="1">
        <f t="shared" ca="1" si="14"/>
        <v>0</v>
      </c>
      <c r="M31" s="1">
        <f t="shared" ca="1" si="15"/>
        <v>0</v>
      </c>
      <c r="N31" s="1">
        <f t="shared" ca="1" si="16"/>
        <v>0</v>
      </c>
      <c r="O31" s="1">
        <f t="shared" ca="1" si="17"/>
        <v>0</v>
      </c>
      <c r="P31" s="42">
        <f t="shared" ca="1" si="18"/>
        <v>5</v>
      </c>
      <c r="Q31" s="1">
        <f t="shared" ca="1" si="19"/>
        <v>0</v>
      </c>
      <c r="S31" s="40" t="str">
        <f ca="1">IFERROR(__xludf.DUMMYFUNCTION("""COMPUTED_VALUE"""),"Telford AC")</f>
        <v>Telford AC</v>
      </c>
      <c r="T31" s="41">
        <f ca="1">IFERROR(__xludf.DUMMYFUNCTION("""COMPUTED_VALUE"""),10)</f>
        <v>10</v>
      </c>
      <c r="U31" s="1">
        <f t="shared" ca="1" si="20"/>
        <v>0</v>
      </c>
      <c r="V31" s="1">
        <f t="shared" ca="1" si="21"/>
        <v>0</v>
      </c>
      <c r="W31" s="1">
        <f t="shared" ca="1" si="22"/>
        <v>0</v>
      </c>
      <c r="X31" s="1">
        <f t="shared" ca="1" si="23"/>
        <v>10</v>
      </c>
      <c r="Y31" s="1">
        <f t="shared" ca="1" si="24"/>
        <v>0</v>
      </c>
      <c r="Z31" s="1">
        <f t="shared" ca="1" si="25"/>
        <v>0</v>
      </c>
      <c r="AB31" s="40" t="str">
        <f ca="1">IFERROR(__xludf.DUMMYFUNCTION("""COMPUTED_VALUE"""),"Wenlock Olympians")</f>
        <v>Wenlock Olympians</v>
      </c>
      <c r="AC31" s="41">
        <f ca="1">IFERROR(__xludf.DUMMYFUNCTION("""COMPUTED_VALUE"""),6)</f>
        <v>6</v>
      </c>
      <c r="AD31" s="1">
        <f t="shared" ca="1" si="26"/>
        <v>0</v>
      </c>
      <c r="AE31" s="1">
        <f t="shared" ca="1" si="27"/>
        <v>0</v>
      </c>
      <c r="AF31" s="1">
        <f t="shared" ca="1" si="28"/>
        <v>0</v>
      </c>
      <c r="AG31" s="1">
        <f t="shared" ca="1" si="29"/>
        <v>0</v>
      </c>
      <c r="AH31" s="1">
        <f t="shared" ca="1" si="30"/>
        <v>6</v>
      </c>
      <c r="AI31" s="1">
        <f t="shared" ca="1" si="31"/>
        <v>0</v>
      </c>
      <c r="AK31" s="40" t="str">
        <f ca="1">IFERROR(__xludf.DUMMYFUNCTION("""COMPUTED_VALUE"""),"Wenlock Olympians")</f>
        <v>Wenlock Olympians</v>
      </c>
      <c r="AL31" s="41">
        <f ca="1">IFERROR(__xludf.DUMMYFUNCTION("""COMPUTED_VALUE"""),5)</f>
        <v>5</v>
      </c>
      <c r="AM31" s="1">
        <f t="shared" ca="1" si="32"/>
        <v>0</v>
      </c>
      <c r="AN31" s="1">
        <f t="shared" ca="1" si="33"/>
        <v>0</v>
      </c>
      <c r="AO31" s="1">
        <f t="shared" ca="1" si="34"/>
        <v>0</v>
      </c>
      <c r="AP31" s="1">
        <f t="shared" ca="1" si="35"/>
        <v>0</v>
      </c>
      <c r="AQ31" s="1">
        <f t="shared" ca="1" si="36"/>
        <v>5</v>
      </c>
      <c r="AR31" s="1">
        <f t="shared" ca="1" si="37"/>
        <v>0</v>
      </c>
      <c r="AT31" s="40"/>
      <c r="AU31" s="41"/>
      <c r="AV31" s="1">
        <f t="shared" si="38"/>
        <v>0</v>
      </c>
      <c r="AW31" s="1">
        <f t="shared" si="39"/>
        <v>0</v>
      </c>
      <c r="AX31" s="1">
        <f t="shared" si="40"/>
        <v>0</v>
      </c>
      <c r="AY31" s="1">
        <f t="shared" si="41"/>
        <v>0</v>
      </c>
      <c r="AZ31" s="1">
        <f t="shared" si="42"/>
        <v>0</v>
      </c>
      <c r="BA31" s="1">
        <f t="shared" si="43"/>
        <v>0</v>
      </c>
      <c r="BC31" s="40"/>
      <c r="BD31" s="41"/>
      <c r="BE31" s="1">
        <f t="shared" si="44"/>
        <v>0</v>
      </c>
      <c r="BF31" s="1">
        <f t="shared" si="45"/>
        <v>0</v>
      </c>
      <c r="BG31" s="1">
        <f t="shared" si="46"/>
        <v>0</v>
      </c>
      <c r="BH31" s="1">
        <f t="shared" si="47"/>
        <v>0</v>
      </c>
      <c r="BI31" s="1">
        <f t="shared" si="48"/>
        <v>0</v>
      </c>
      <c r="BJ31" s="1">
        <f t="shared" si="49"/>
        <v>0</v>
      </c>
      <c r="BL31" s="40"/>
      <c r="BM31" s="41"/>
      <c r="BN31" s="1">
        <f t="shared" si="50"/>
        <v>0</v>
      </c>
      <c r="BO31" s="1">
        <f t="shared" si="51"/>
        <v>0</v>
      </c>
      <c r="BP31" s="1">
        <f t="shared" si="52"/>
        <v>0</v>
      </c>
      <c r="BQ31" s="1">
        <f t="shared" si="53"/>
        <v>0</v>
      </c>
      <c r="BR31" s="1">
        <f t="shared" si="54"/>
        <v>0</v>
      </c>
      <c r="BS31" s="1">
        <f t="shared" si="55"/>
        <v>0</v>
      </c>
    </row>
    <row r="32" spans="1:71" ht="12.75" x14ac:dyDescent="0.2">
      <c r="A32" s="40" t="str">
        <f ca="1">IFERROR(__xludf.DUMMYFUNCTION("""COMPUTED_VALUE"""),"Wrekin Harriers")</f>
        <v>Wrekin Harriers</v>
      </c>
      <c r="B32" s="41">
        <f ca="1">IFERROR(__xludf.DUMMYFUNCTION("""COMPUTED_VALUE"""),11)</f>
        <v>11</v>
      </c>
      <c r="C32" s="1">
        <f t="shared" ca="1" si="8"/>
        <v>11</v>
      </c>
      <c r="D32" s="1">
        <f t="shared" ca="1" si="9"/>
        <v>0</v>
      </c>
      <c r="E32" s="1">
        <f t="shared" ca="1" si="10"/>
        <v>0</v>
      </c>
      <c r="F32" s="1">
        <f t="shared" ca="1" si="11"/>
        <v>0</v>
      </c>
      <c r="G32" s="1">
        <f t="shared" ca="1" si="12"/>
        <v>0</v>
      </c>
      <c r="H32" s="1">
        <f t="shared" ca="1" si="13"/>
        <v>0</v>
      </c>
      <c r="J32" s="23" t="str">
        <f ca="1">IFERROR(__xludf.DUMMYFUNCTION("""COMPUTED_VALUE"""),"Telford AC")</f>
        <v>Telford AC</v>
      </c>
      <c r="K32" s="18">
        <f ca="1">IFERROR(__xludf.DUMMYFUNCTION("""COMPUTED_VALUE"""),3)</f>
        <v>3</v>
      </c>
      <c r="L32" s="1">
        <f t="shared" ca="1" si="14"/>
        <v>0</v>
      </c>
      <c r="M32" s="1">
        <f t="shared" ca="1" si="15"/>
        <v>0</v>
      </c>
      <c r="N32" s="1">
        <f t="shared" ca="1" si="16"/>
        <v>0</v>
      </c>
      <c r="O32" s="1">
        <f t="shared" ca="1" si="17"/>
        <v>3</v>
      </c>
      <c r="P32" s="42">
        <f t="shared" ca="1" si="18"/>
        <v>0</v>
      </c>
      <c r="Q32" s="1">
        <f t="shared" ca="1" si="19"/>
        <v>0</v>
      </c>
      <c r="S32" s="40" t="str">
        <f ca="1">IFERROR(__xludf.DUMMYFUNCTION("""COMPUTED_VALUE"""),"Shrewsbury AC")</f>
        <v>Shrewsbury AC</v>
      </c>
      <c r="T32" s="41">
        <f ca="1">IFERROR(__xludf.DUMMYFUNCTION("""COMPUTED_VALUE"""),11)</f>
        <v>11</v>
      </c>
      <c r="U32" s="1">
        <f t="shared" ca="1" si="20"/>
        <v>0</v>
      </c>
      <c r="V32" s="1">
        <f t="shared" ca="1" si="21"/>
        <v>0</v>
      </c>
      <c r="W32" s="1">
        <f t="shared" ca="1" si="22"/>
        <v>11</v>
      </c>
      <c r="X32" s="1">
        <f t="shared" ca="1" si="23"/>
        <v>0</v>
      </c>
      <c r="Y32" s="1">
        <f t="shared" ca="1" si="24"/>
        <v>0</v>
      </c>
      <c r="Z32" s="1">
        <f t="shared" ca="1" si="25"/>
        <v>0</v>
      </c>
      <c r="AB32" s="40"/>
      <c r="AC32" s="41"/>
      <c r="AD32" s="1">
        <f t="shared" si="26"/>
        <v>0</v>
      </c>
      <c r="AE32" s="1">
        <f t="shared" si="27"/>
        <v>0</v>
      </c>
      <c r="AF32" s="1">
        <f t="shared" si="28"/>
        <v>0</v>
      </c>
      <c r="AG32" s="1">
        <f t="shared" si="29"/>
        <v>0</v>
      </c>
      <c r="AH32" s="1">
        <f t="shared" si="30"/>
        <v>0</v>
      </c>
      <c r="AI32" s="1">
        <f t="shared" si="31"/>
        <v>0</v>
      </c>
      <c r="AK32" s="40" t="str">
        <f ca="1">IFERROR(__xludf.DUMMYFUNCTION("""COMPUTED_VALUE"""),"Wrekin Harriers")</f>
        <v>Wrekin Harriers</v>
      </c>
      <c r="AL32" s="41">
        <f ca="1">IFERROR(__xludf.DUMMYFUNCTION("""COMPUTED_VALUE"""),4)</f>
        <v>4</v>
      </c>
      <c r="AM32" s="1">
        <f t="shared" ca="1" si="32"/>
        <v>4</v>
      </c>
      <c r="AN32" s="1">
        <f t="shared" ca="1" si="33"/>
        <v>0</v>
      </c>
      <c r="AO32" s="1">
        <f t="shared" ca="1" si="34"/>
        <v>0</v>
      </c>
      <c r="AP32" s="1">
        <f t="shared" ca="1" si="35"/>
        <v>0</v>
      </c>
      <c r="AQ32" s="1">
        <f t="shared" ca="1" si="36"/>
        <v>0</v>
      </c>
      <c r="AR32" s="1">
        <f t="shared" ca="1" si="37"/>
        <v>0</v>
      </c>
      <c r="AT32" s="40"/>
      <c r="AU32" s="41"/>
      <c r="AV32" s="1">
        <f t="shared" si="38"/>
        <v>0</v>
      </c>
      <c r="AW32" s="1">
        <f t="shared" si="39"/>
        <v>0</v>
      </c>
      <c r="AX32" s="1">
        <f t="shared" si="40"/>
        <v>0</v>
      </c>
      <c r="AY32" s="1">
        <f t="shared" si="41"/>
        <v>0</v>
      </c>
      <c r="AZ32" s="1">
        <f t="shared" si="42"/>
        <v>0</v>
      </c>
      <c r="BA32" s="1">
        <f t="shared" si="43"/>
        <v>0</v>
      </c>
      <c r="BC32" s="40"/>
      <c r="BD32" s="41"/>
      <c r="BE32" s="1">
        <f t="shared" si="44"/>
        <v>0</v>
      </c>
      <c r="BF32" s="1">
        <f t="shared" si="45"/>
        <v>0</v>
      </c>
      <c r="BG32" s="1">
        <f t="shared" si="46"/>
        <v>0</v>
      </c>
      <c r="BH32" s="1">
        <f t="shared" si="47"/>
        <v>0</v>
      </c>
      <c r="BI32" s="1">
        <f t="shared" si="48"/>
        <v>0</v>
      </c>
      <c r="BJ32" s="1">
        <f t="shared" si="49"/>
        <v>0</v>
      </c>
      <c r="BL32" s="40"/>
      <c r="BM32" s="41"/>
      <c r="BN32" s="1">
        <f t="shared" si="50"/>
        <v>0</v>
      </c>
      <c r="BO32" s="1">
        <f t="shared" si="51"/>
        <v>0</v>
      </c>
      <c r="BP32" s="1">
        <f t="shared" si="52"/>
        <v>0</v>
      </c>
      <c r="BQ32" s="1">
        <f t="shared" si="53"/>
        <v>0</v>
      </c>
      <c r="BR32" s="1">
        <f t="shared" si="54"/>
        <v>0</v>
      </c>
      <c r="BS32" s="1">
        <f t="shared" si="55"/>
        <v>0</v>
      </c>
    </row>
    <row r="33" spans="1:71" ht="12.75" x14ac:dyDescent="0.2">
      <c r="A33" s="40" t="str">
        <f ca="1">IFERROR(__xludf.DUMMYFUNCTION("""COMPUTED_VALUE"""),"Wenlock Olympians")</f>
        <v>Wenlock Olympians</v>
      </c>
      <c r="B33" s="41">
        <f ca="1">IFERROR(__xludf.DUMMYFUNCTION("""COMPUTED_VALUE"""),8)</f>
        <v>8</v>
      </c>
      <c r="C33" s="1">
        <f t="shared" ca="1" si="8"/>
        <v>0</v>
      </c>
      <c r="D33" s="1">
        <f t="shared" ca="1" si="9"/>
        <v>0</v>
      </c>
      <c r="E33" s="1">
        <f t="shared" ca="1" si="10"/>
        <v>0</v>
      </c>
      <c r="F33" s="1">
        <f t="shared" ca="1" si="11"/>
        <v>0</v>
      </c>
      <c r="G33" s="1">
        <f t="shared" ca="1" si="12"/>
        <v>8</v>
      </c>
      <c r="H33" s="1">
        <f t="shared" ca="1" si="13"/>
        <v>0</v>
      </c>
      <c r="J33" s="23" t="str">
        <f ca="1">IFERROR(__xludf.DUMMYFUNCTION("""COMPUTED_VALUE"""),"Telford AC")</f>
        <v>Telford AC</v>
      </c>
      <c r="K33" s="18">
        <f ca="1">IFERROR(__xludf.DUMMYFUNCTION("""COMPUTED_VALUE"""),12)</f>
        <v>12</v>
      </c>
      <c r="L33" s="1">
        <f t="shared" ca="1" si="14"/>
        <v>0</v>
      </c>
      <c r="M33" s="1">
        <f t="shared" ca="1" si="15"/>
        <v>0</v>
      </c>
      <c r="N33" s="1">
        <f t="shared" ca="1" si="16"/>
        <v>0</v>
      </c>
      <c r="O33" s="1">
        <f t="shared" ca="1" si="17"/>
        <v>12</v>
      </c>
      <c r="P33" s="42">
        <f t="shared" ca="1" si="18"/>
        <v>0</v>
      </c>
      <c r="Q33" s="1">
        <f t="shared" ca="1" si="19"/>
        <v>0</v>
      </c>
      <c r="S33" s="40" t="str">
        <f ca="1">IFERROR(__xludf.DUMMYFUNCTION("""COMPUTED_VALUE"""),"Oswestry Olympians")</f>
        <v>Oswestry Olympians</v>
      </c>
      <c r="T33" s="41">
        <f ca="1">IFERROR(__xludf.DUMMYFUNCTION("""COMPUTED_VALUE"""),8)</f>
        <v>8</v>
      </c>
      <c r="U33" s="1">
        <f t="shared" ca="1" si="20"/>
        <v>0</v>
      </c>
      <c r="V33" s="1">
        <f t="shared" ca="1" si="21"/>
        <v>8</v>
      </c>
      <c r="W33" s="1">
        <f t="shared" ca="1" si="22"/>
        <v>0</v>
      </c>
      <c r="X33" s="1">
        <f t="shared" ca="1" si="23"/>
        <v>0</v>
      </c>
      <c r="Y33" s="1">
        <f t="shared" ca="1" si="24"/>
        <v>0</v>
      </c>
      <c r="Z33" s="1">
        <f t="shared" ca="1" si="25"/>
        <v>0</v>
      </c>
      <c r="AB33" s="40"/>
      <c r="AC33" s="41"/>
      <c r="AD33" s="1">
        <f t="shared" si="26"/>
        <v>0</v>
      </c>
      <c r="AE33" s="1">
        <f t="shared" si="27"/>
        <v>0</v>
      </c>
      <c r="AF33" s="1">
        <f t="shared" si="28"/>
        <v>0</v>
      </c>
      <c r="AG33" s="1">
        <f t="shared" si="29"/>
        <v>0</v>
      </c>
      <c r="AH33" s="1">
        <f t="shared" si="30"/>
        <v>0</v>
      </c>
      <c r="AI33" s="1">
        <f t="shared" si="31"/>
        <v>0</v>
      </c>
      <c r="AK33" s="40" t="str">
        <f ca="1">IFERROR(__xludf.DUMMYFUNCTION("""COMPUTED_VALUE"""),"Telford AC")</f>
        <v>Telford AC</v>
      </c>
      <c r="AL33" s="41">
        <f ca="1">IFERROR(__xludf.DUMMYFUNCTION("""COMPUTED_VALUE"""),12)</f>
        <v>12</v>
      </c>
      <c r="AM33" s="1">
        <f t="shared" ca="1" si="32"/>
        <v>0</v>
      </c>
      <c r="AN33" s="1">
        <f t="shared" ca="1" si="33"/>
        <v>0</v>
      </c>
      <c r="AO33" s="1">
        <f t="shared" ca="1" si="34"/>
        <v>0</v>
      </c>
      <c r="AP33" s="1">
        <f t="shared" ca="1" si="35"/>
        <v>12</v>
      </c>
      <c r="AQ33" s="1">
        <f t="shared" ca="1" si="36"/>
        <v>0</v>
      </c>
      <c r="AR33" s="1">
        <f t="shared" ca="1" si="37"/>
        <v>0</v>
      </c>
      <c r="AT33" s="40"/>
      <c r="AU33" s="41"/>
      <c r="AV33" s="1">
        <f t="shared" si="38"/>
        <v>0</v>
      </c>
      <c r="AW33" s="1">
        <f t="shared" si="39"/>
        <v>0</v>
      </c>
      <c r="AX33" s="1">
        <f t="shared" si="40"/>
        <v>0</v>
      </c>
      <c r="AY33" s="1">
        <f t="shared" si="41"/>
        <v>0</v>
      </c>
      <c r="AZ33" s="1">
        <f t="shared" si="42"/>
        <v>0</v>
      </c>
      <c r="BA33" s="1">
        <f t="shared" si="43"/>
        <v>0</v>
      </c>
      <c r="BC33" s="40"/>
      <c r="BD33" s="41"/>
      <c r="BE33" s="1">
        <f t="shared" si="44"/>
        <v>0</v>
      </c>
      <c r="BF33" s="1">
        <f t="shared" si="45"/>
        <v>0</v>
      </c>
      <c r="BG33" s="1">
        <f t="shared" si="46"/>
        <v>0</v>
      </c>
      <c r="BH33" s="1">
        <f t="shared" si="47"/>
        <v>0</v>
      </c>
      <c r="BI33" s="1">
        <f t="shared" si="48"/>
        <v>0</v>
      </c>
      <c r="BJ33" s="1">
        <f t="shared" si="49"/>
        <v>0</v>
      </c>
      <c r="BL33" s="40"/>
      <c r="BM33" s="41"/>
      <c r="BN33" s="1">
        <f t="shared" si="50"/>
        <v>0</v>
      </c>
      <c r="BO33" s="1">
        <f t="shared" si="51"/>
        <v>0</v>
      </c>
      <c r="BP33" s="1">
        <f t="shared" si="52"/>
        <v>0</v>
      </c>
      <c r="BQ33" s="1">
        <f t="shared" si="53"/>
        <v>0</v>
      </c>
      <c r="BR33" s="1">
        <f t="shared" si="54"/>
        <v>0</v>
      </c>
      <c r="BS33" s="1">
        <f t="shared" si="55"/>
        <v>0</v>
      </c>
    </row>
    <row r="34" spans="1:71" ht="12.75" x14ac:dyDescent="0.2">
      <c r="A34" s="40" t="str">
        <f ca="1">IFERROR(__xludf.DUMMYFUNCTION("""COMPUTED_VALUE"""),"Telford AC")</f>
        <v>Telford AC</v>
      </c>
      <c r="B34" s="41">
        <f ca="1">IFERROR(__xludf.DUMMYFUNCTION("""COMPUTED_VALUE"""),6)</f>
        <v>6</v>
      </c>
      <c r="C34" s="1">
        <f t="shared" ca="1" si="8"/>
        <v>0</v>
      </c>
      <c r="D34" s="1">
        <f t="shared" ca="1" si="9"/>
        <v>0</v>
      </c>
      <c r="E34" s="1">
        <f t="shared" ca="1" si="10"/>
        <v>0</v>
      </c>
      <c r="F34" s="1">
        <f t="shared" ca="1" si="11"/>
        <v>6</v>
      </c>
      <c r="G34" s="1">
        <f t="shared" ca="1" si="12"/>
        <v>0</v>
      </c>
      <c r="H34" s="1">
        <f t="shared" ca="1" si="13"/>
        <v>0</v>
      </c>
      <c r="J34" s="23" t="str">
        <f ca="1">IFERROR(__xludf.DUMMYFUNCTION("""COMPUTED_VALUE"""),"Wrekin Harriers")</f>
        <v>Wrekin Harriers</v>
      </c>
      <c r="K34" s="18">
        <f ca="1">IFERROR(__xludf.DUMMYFUNCTION("""COMPUTED_VALUE"""),10)</f>
        <v>10</v>
      </c>
      <c r="L34" s="1">
        <f t="shared" ca="1" si="14"/>
        <v>10</v>
      </c>
      <c r="M34" s="1">
        <f t="shared" ca="1" si="15"/>
        <v>0</v>
      </c>
      <c r="N34" s="1">
        <f t="shared" ca="1" si="16"/>
        <v>0</v>
      </c>
      <c r="O34" s="1">
        <f t="shared" ca="1" si="17"/>
        <v>0</v>
      </c>
      <c r="P34" s="42">
        <f t="shared" ca="1" si="18"/>
        <v>0</v>
      </c>
      <c r="Q34" s="1">
        <f t="shared" ca="1" si="19"/>
        <v>0</v>
      </c>
      <c r="S34" s="40" t="str">
        <f ca="1">IFERROR(__xludf.DUMMYFUNCTION("""COMPUTED_VALUE"""),"Wrekin Harriers")</f>
        <v>Wrekin Harriers</v>
      </c>
      <c r="T34" s="41">
        <f ca="1">IFERROR(__xludf.DUMMYFUNCTION("""COMPUTED_VALUE"""),6)</f>
        <v>6</v>
      </c>
      <c r="U34" s="1">
        <f t="shared" ca="1" si="20"/>
        <v>6</v>
      </c>
      <c r="V34" s="1">
        <f t="shared" ca="1" si="21"/>
        <v>0</v>
      </c>
      <c r="W34" s="1">
        <f t="shared" ca="1" si="22"/>
        <v>0</v>
      </c>
      <c r="X34" s="1">
        <f t="shared" ca="1" si="23"/>
        <v>0</v>
      </c>
      <c r="Y34" s="1">
        <f t="shared" ca="1" si="24"/>
        <v>0</v>
      </c>
      <c r="Z34" s="1">
        <f t="shared" ca="1" si="25"/>
        <v>0</v>
      </c>
      <c r="AB34" s="40"/>
      <c r="AC34" s="41"/>
      <c r="AD34" s="1">
        <f t="shared" si="26"/>
        <v>0</v>
      </c>
      <c r="AE34" s="1">
        <f t="shared" si="27"/>
        <v>0</v>
      </c>
      <c r="AF34" s="1">
        <f t="shared" si="28"/>
        <v>0</v>
      </c>
      <c r="AG34" s="1">
        <f t="shared" si="29"/>
        <v>0</v>
      </c>
      <c r="AH34" s="1">
        <f t="shared" si="30"/>
        <v>0</v>
      </c>
      <c r="AI34" s="1">
        <f t="shared" si="31"/>
        <v>0</v>
      </c>
      <c r="AK34" s="40" t="str">
        <f ca="1">IFERROR(__xludf.DUMMYFUNCTION("""COMPUTED_VALUE"""),"Oswestry Olympians")</f>
        <v>Oswestry Olympians</v>
      </c>
      <c r="AL34" s="41">
        <f ca="1">IFERROR(__xludf.DUMMYFUNCTION("""COMPUTED_VALUE"""),10)</f>
        <v>10</v>
      </c>
      <c r="AM34" s="1">
        <f t="shared" ca="1" si="32"/>
        <v>0</v>
      </c>
      <c r="AN34" s="1">
        <f t="shared" ca="1" si="33"/>
        <v>10</v>
      </c>
      <c r="AO34" s="1">
        <f t="shared" ca="1" si="34"/>
        <v>0</v>
      </c>
      <c r="AP34" s="1">
        <f t="shared" ca="1" si="35"/>
        <v>0</v>
      </c>
      <c r="AQ34" s="1">
        <f t="shared" ca="1" si="36"/>
        <v>0</v>
      </c>
      <c r="AR34" s="1">
        <f t="shared" ca="1" si="37"/>
        <v>0</v>
      </c>
      <c r="AT34" s="40"/>
      <c r="AU34" s="41"/>
      <c r="AV34" s="1">
        <f t="shared" si="38"/>
        <v>0</v>
      </c>
      <c r="AW34" s="1">
        <f t="shared" si="39"/>
        <v>0</v>
      </c>
      <c r="AX34" s="1">
        <f t="shared" si="40"/>
        <v>0</v>
      </c>
      <c r="AY34" s="1">
        <f t="shared" si="41"/>
        <v>0</v>
      </c>
      <c r="AZ34" s="1">
        <f t="shared" si="42"/>
        <v>0</v>
      </c>
      <c r="BA34" s="1">
        <f t="shared" si="43"/>
        <v>0</v>
      </c>
      <c r="BC34" s="40"/>
      <c r="BD34" s="41"/>
      <c r="BE34" s="1">
        <f t="shared" si="44"/>
        <v>0</v>
      </c>
      <c r="BF34" s="1">
        <f t="shared" si="45"/>
        <v>0</v>
      </c>
      <c r="BG34" s="1">
        <f t="shared" si="46"/>
        <v>0</v>
      </c>
      <c r="BH34" s="1">
        <f t="shared" si="47"/>
        <v>0</v>
      </c>
      <c r="BI34" s="1">
        <f t="shared" si="48"/>
        <v>0</v>
      </c>
      <c r="BJ34" s="1">
        <f t="shared" si="49"/>
        <v>0</v>
      </c>
      <c r="BL34" s="40"/>
      <c r="BM34" s="41"/>
      <c r="BN34" s="1">
        <f t="shared" si="50"/>
        <v>0</v>
      </c>
      <c r="BO34" s="1">
        <f t="shared" si="51"/>
        <v>0</v>
      </c>
      <c r="BP34" s="1">
        <f t="shared" si="52"/>
        <v>0</v>
      </c>
      <c r="BQ34" s="1">
        <f t="shared" si="53"/>
        <v>0</v>
      </c>
      <c r="BR34" s="1">
        <f t="shared" si="54"/>
        <v>0</v>
      </c>
      <c r="BS34" s="1">
        <f t="shared" si="55"/>
        <v>0</v>
      </c>
    </row>
    <row r="35" spans="1:71" ht="12.75" x14ac:dyDescent="0.2">
      <c r="A35" s="40" t="str">
        <f ca="1">IFERROR(__xludf.DUMMYFUNCTION("""COMPUTED_VALUE"""),"Shrewsbury AC")</f>
        <v>Shrewsbury AC</v>
      </c>
      <c r="B35" s="41">
        <f ca="1">IFERROR(__xludf.DUMMYFUNCTION("""COMPUTED_VALUE"""),9)</f>
        <v>9</v>
      </c>
      <c r="C35" s="1">
        <f t="shared" ca="1" si="8"/>
        <v>0</v>
      </c>
      <c r="D35" s="1">
        <f t="shared" ca="1" si="9"/>
        <v>0</v>
      </c>
      <c r="E35" s="1">
        <f t="shared" ca="1" si="10"/>
        <v>9</v>
      </c>
      <c r="F35" s="1">
        <f t="shared" ca="1" si="11"/>
        <v>0</v>
      </c>
      <c r="G35" s="1">
        <f t="shared" ca="1" si="12"/>
        <v>0</v>
      </c>
      <c r="H35" s="1">
        <f t="shared" ca="1" si="13"/>
        <v>0</v>
      </c>
      <c r="J35" s="23" t="str">
        <f ca="1">IFERROR(__xludf.DUMMYFUNCTION("""COMPUTED_VALUE"""),"Wrekin Harriers")</f>
        <v>Wrekin Harriers</v>
      </c>
      <c r="K35" s="18">
        <f ca="1">IFERROR(__xludf.DUMMYFUNCTION("""COMPUTED_VALUE"""),11)</f>
        <v>11</v>
      </c>
      <c r="L35" s="1">
        <f t="shared" ca="1" si="14"/>
        <v>11</v>
      </c>
      <c r="M35" s="1">
        <f t="shared" ca="1" si="15"/>
        <v>0</v>
      </c>
      <c r="N35" s="1">
        <f t="shared" ca="1" si="16"/>
        <v>0</v>
      </c>
      <c r="O35" s="1">
        <f t="shared" ca="1" si="17"/>
        <v>0</v>
      </c>
      <c r="P35" s="42">
        <f t="shared" ca="1" si="18"/>
        <v>0</v>
      </c>
      <c r="Q35" s="1">
        <f t="shared" ca="1" si="19"/>
        <v>0</v>
      </c>
      <c r="S35" s="40" t="str">
        <f ca="1">IFERROR(__xludf.DUMMYFUNCTION("""COMPUTED_VALUE"""),"Telford AC")</f>
        <v>Telford AC</v>
      </c>
      <c r="T35" s="41">
        <f ca="1">IFERROR(__xludf.DUMMYFUNCTION("""COMPUTED_VALUE"""),9)</f>
        <v>9</v>
      </c>
      <c r="U35" s="1">
        <f t="shared" ca="1" si="20"/>
        <v>0</v>
      </c>
      <c r="V35" s="1">
        <f t="shared" ca="1" si="21"/>
        <v>0</v>
      </c>
      <c r="W35" s="1">
        <f t="shared" ca="1" si="22"/>
        <v>0</v>
      </c>
      <c r="X35" s="1">
        <f t="shared" ca="1" si="23"/>
        <v>9</v>
      </c>
      <c r="Y35" s="1">
        <f t="shared" ca="1" si="24"/>
        <v>0</v>
      </c>
      <c r="Z35" s="1">
        <f t="shared" ca="1" si="25"/>
        <v>0</v>
      </c>
      <c r="AB35" s="40"/>
      <c r="AC35" s="41"/>
      <c r="AD35" s="1">
        <f t="shared" si="26"/>
        <v>0</v>
      </c>
      <c r="AE35" s="1">
        <f t="shared" si="27"/>
        <v>0</v>
      </c>
      <c r="AF35" s="1">
        <f t="shared" si="28"/>
        <v>0</v>
      </c>
      <c r="AG35" s="1">
        <f t="shared" si="29"/>
        <v>0</v>
      </c>
      <c r="AH35" s="1">
        <f t="shared" si="30"/>
        <v>0</v>
      </c>
      <c r="AI35" s="1">
        <f t="shared" si="31"/>
        <v>0</v>
      </c>
      <c r="AK35" s="40" t="str">
        <f ca="1">IFERROR(__xludf.DUMMYFUNCTION("""COMPUTED_VALUE"""),"Shrewsbury AC")</f>
        <v>Shrewsbury AC</v>
      </c>
      <c r="AL35" s="41">
        <f ca="1">IFERROR(__xludf.DUMMYFUNCTION("""COMPUTED_VALUE"""),8)</f>
        <v>8</v>
      </c>
      <c r="AM35" s="1">
        <f t="shared" ca="1" si="32"/>
        <v>0</v>
      </c>
      <c r="AN35" s="1">
        <f t="shared" ca="1" si="33"/>
        <v>0</v>
      </c>
      <c r="AO35" s="1">
        <f t="shared" ca="1" si="34"/>
        <v>8</v>
      </c>
      <c r="AP35" s="1">
        <f t="shared" ca="1" si="35"/>
        <v>0</v>
      </c>
      <c r="AQ35" s="1">
        <f t="shared" ca="1" si="36"/>
        <v>0</v>
      </c>
      <c r="AR35" s="1">
        <f t="shared" ca="1" si="37"/>
        <v>0</v>
      </c>
      <c r="AT35" s="40"/>
      <c r="AU35" s="41"/>
      <c r="AV35" s="1">
        <f t="shared" si="38"/>
        <v>0</v>
      </c>
      <c r="AW35" s="1">
        <f t="shared" si="39"/>
        <v>0</v>
      </c>
      <c r="AX35" s="1">
        <f t="shared" si="40"/>
        <v>0</v>
      </c>
      <c r="AY35" s="1">
        <f t="shared" si="41"/>
        <v>0</v>
      </c>
      <c r="AZ35" s="1">
        <f t="shared" si="42"/>
        <v>0</v>
      </c>
      <c r="BA35" s="1">
        <f t="shared" si="43"/>
        <v>0</v>
      </c>
      <c r="BC35" s="40"/>
      <c r="BD35" s="41"/>
      <c r="BE35" s="1">
        <f t="shared" si="44"/>
        <v>0</v>
      </c>
      <c r="BF35" s="1">
        <f t="shared" si="45"/>
        <v>0</v>
      </c>
      <c r="BG35" s="1">
        <f t="shared" si="46"/>
        <v>0</v>
      </c>
      <c r="BH35" s="1">
        <f t="shared" si="47"/>
        <v>0</v>
      </c>
      <c r="BI35" s="1">
        <f t="shared" si="48"/>
        <v>0</v>
      </c>
      <c r="BJ35" s="1">
        <f t="shared" si="49"/>
        <v>0</v>
      </c>
      <c r="BL35" s="40"/>
      <c r="BM35" s="41"/>
      <c r="BN35" s="1">
        <f t="shared" si="50"/>
        <v>0</v>
      </c>
      <c r="BO35" s="1">
        <f t="shared" si="51"/>
        <v>0</v>
      </c>
      <c r="BP35" s="1">
        <f t="shared" si="52"/>
        <v>0</v>
      </c>
      <c r="BQ35" s="1">
        <f t="shared" si="53"/>
        <v>0</v>
      </c>
      <c r="BR35" s="1">
        <f t="shared" si="54"/>
        <v>0</v>
      </c>
      <c r="BS35" s="1">
        <f t="shared" si="55"/>
        <v>0</v>
      </c>
    </row>
    <row r="36" spans="1:71" ht="12.75" x14ac:dyDescent="0.2">
      <c r="A36" s="40" t="str">
        <f ca="1">IFERROR(__xludf.DUMMYFUNCTION("""COMPUTED_VALUE"""),"Oswestry Olympians")</f>
        <v>Oswestry Olympians</v>
      </c>
      <c r="B36" s="41">
        <f ca="1">IFERROR(__xludf.DUMMYFUNCTION("""COMPUTED_VALUE"""),4)</f>
        <v>4</v>
      </c>
      <c r="C36" s="1">
        <f t="shared" ca="1" si="8"/>
        <v>0</v>
      </c>
      <c r="D36" s="1">
        <f t="shared" ca="1" si="9"/>
        <v>4</v>
      </c>
      <c r="E36" s="1">
        <f t="shared" ca="1" si="10"/>
        <v>0</v>
      </c>
      <c r="F36" s="1">
        <f t="shared" ca="1" si="11"/>
        <v>0</v>
      </c>
      <c r="G36" s="1">
        <f t="shared" ca="1" si="12"/>
        <v>0</v>
      </c>
      <c r="H36" s="1">
        <f t="shared" ca="1" si="13"/>
        <v>0</v>
      </c>
      <c r="J36" s="23" t="str">
        <f ca="1">IFERROR(__xludf.DUMMYFUNCTION("""COMPUTED_VALUE"""),"Telford AC")</f>
        <v>Telford AC</v>
      </c>
      <c r="K36" s="18">
        <f ca="1">IFERROR(__xludf.DUMMYFUNCTION("""COMPUTED_VALUE"""),9)</f>
        <v>9</v>
      </c>
      <c r="L36" s="1">
        <f t="shared" ca="1" si="14"/>
        <v>0</v>
      </c>
      <c r="M36" s="1">
        <f t="shared" ca="1" si="15"/>
        <v>0</v>
      </c>
      <c r="N36" s="1">
        <f t="shared" ca="1" si="16"/>
        <v>0</v>
      </c>
      <c r="O36" s="1">
        <f t="shared" ca="1" si="17"/>
        <v>9</v>
      </c>
      <c r="P36" s="42">
        <f t="shared" ca="1" si="18"/>
        <v>0</v>
      </c>
      <c r="Q36" s="1">
        <f t="shared" ca="1" si="19"/>
        <v>0</v>
      </c>
      <c r="S36" s="40" t="str">
        <f ca="1">IFERROR(__xludf.DUMMYFUNCTION("""COMPUTED_VALUE"""),"Wenlock Olympians")</f>
        <v>Wenlock Olympians</v>
      </c>
      <c r="T36" s="41">
        <f ca="1">IFERROR(__xludf.DUMMYFUNCTION("""COMPUTED_VALUE"""),4)</f>
        <v>4</v>
      </c>
      <c r="U36" s="1">
        <f t="shared" ca="1" si="20"/>
        <v>0</v>
      </c>
      <c r="V36" s="1">
        <f t="shared" ca="1" si="21"/>
        <v>0</v>
      </c>
      <c r="W36" s="1">
        <f t="shared" ca="1" si="22"/>
        <v>0</v>
      </c>
      <c r="X36" s="1">
        <f t="shared" ca="1" si="23"/>
        <v>0</v>
      </c>
      <c r="Y36" s="1">
        <f t="shared" ca="1" si="24"/>
        <v>4</v>
      </c>
      <c r="Z36" s="1">
        <f t="shared" ca="1" si="25"/>
        <v>0</v>
      </c>
      <c r="AB36" s="40"/>
      <c r="AC36" s="41"/>
      <c r="AD36" s="1">
        <f t="shared" si="26"/>
        <v>0</v>
      </c>
      <c r="AE36" s="1">
        <f t="shared" si="27"/>
        <v>0</v>
      </c>
      <c r="AF36" s="1">
        <f t="shared" si="28"/>
        <v>0</v>
      </c>
      <c r="AG36" s="1">
        <f t="shared" si="29"/>
        <v>0</v>
      </c>
      <c r="AH36" s="1">
        <f t="shared" si="30"/>
        <v>0</v>
      </c>
      <c r="AI36" s="1">
        <f t="shared" si="31"/>
        <v>0</v>
      </c>
      <c r="AK36" s="40"/>
      <c r="AL36" s="41"/>
      <c r="AM36" s="1">
        <f t="shared" si="32"/>
        <v>0</v>
      </c>
      <c r="AN36" s="1">
        <f t="shared" si="33"/>
        <v>0</v>
      </c>
      <c r="AO36" s="1">
        <f t="shared" si="34"/>
        <v>0</v>
      </c>
      <c r="AP36" s="1">
        <f t="shared" si="35"/>
        <v>0</v>
      </c>
      <c r="AQ36" s="1">
        <f t="shared" si="36"/>
        <v>0</v>
      </c>
      <c r="AR36" s="1">
        <f t="shared" si="37"/>
        <v>0</v>
      </c>
      <c r="AT36" s="40"/>
      <c r="AU36" s="41"/>
      <c r="AV36" s="1">
        <f t="shared" si="38"/>
        <v>0</v>
      </c>
      <c r="AW36" s="1">
        <f t="shared" si="39"/>
        <v>0</v>
      </c>
      <c r="AX36" s="1">
        <f t="shared" si="40"/>
        <v>0</v>
      </c>
      <c r="AY36" s="1">
        <f t="shared" si="41"/>
        <v>0</v>
      </c>
      <c r="AZ36" s="1">
        <f t="shared" si="42"/>
        <v>0</v>
      </c>
      <c r="BA36" s="1">
        <f t="shared" si="43"/>
        <v>0</v>
      </c>
      <c r="BC36" s="40"/>
      <c r="BD36" s="41"/>
      <c r="BE36" s="1">
        <f t="shared" si="44"/>
        <v>0</v>
      </c>
      <c r="BF36" s="1">
        <f t="shared" si="45"/>
        <v>0</v>
      </c>
      <c r="BG36" s="1">
        <f t="shared" si="46"/>
        <v>0</v>
      </c>
      <c r="BH36" s="1">
        <f t="shared" si="47"/>
        <v>0</v>
      </c>
      <c r="BI36" s="1">
        <f t="shared" si="48"/>
        <v>0</v>
      </c>
      <c r="BJ36" s="1">
        <f t="shared" si="49"/>
        <v>0</v>
      </c>
      <c r="BL36" s="40"/>
      <c r="BM36" s="41"/>
      <c r="BN36" s="1">
        <f t="shared" si="50"/>
        <v>0</v>
      </c>
      <c r="BO36" s="1">
        <f t="shared" si="51"/>
        <v>0</v>
      </c>
      <c r="BP36" s="1">
        <f t="shared" si="52"/>
        <v>0</v>
      </c>
      <c r="BQ36" s="1">
        <f t="shared" si="53"/>
        <v>0</v>
      </c>
      <c r="BR36" s="1">
        <f t="shared" si="54"/>
        <v>0</v>
      </c>
      <c r="BS36" s="1">
        <f t="shared" si="55"/>
        <v>0</v>
      </c>
    </row>
    <row r="37" spans="1:71" ht="12.75" x14ac:dyDescent="0.2">
      <c r="A37" s="40" t="str">
        <f ca="1">IFERROR(__xludf.DUMMYFUNCTION("""COMPUTED_VALUE"""),"Oswestry Olympians")</f>
        <v>Oswestry Olympians</v>
      </c>
      <c r="B37" s="41">
        <f ca="1">IFERROR(__xludf.DUMMYFUNCTION("""COMPUTED_VALUE"""),7)</f>
        <v>7</v>
      </c>
      <c r="C37" s="1">
        <f t="shared" ca="1" si="8"/>
        <v>0</v>
      </c>
      <c r="D37" s="1">
        <f t="shared" ca="1" si="9"/>
        <v>7</v>
      </c>
      <c r="E37" s="1">
        <f t="shared" ca="1" si="10"/>
        <v>0</v>
      </c>
      <c r="F37" s="1">
        <f t="shared" ca="1" si="11"/>
        <v>0</v>
      </c>
      <c r="G37" s="1">
        <f t="shared" ca="1" si="12"/>
        <v>0</v>
      </c>
      <c r="H37" s="1">
        <f t="shared" ca="1" si="13"/>
        <v>0</v>
      </c>
      <c r="J37" s="23" t="str">
        <f ca="1">IFERROR(__xludf.DUMMYFUNCTION("""COMPUTED_VALUE"""),"Wenlock Olympians")</f>
        <v>Wenlock Olympians</v>
      </c>
      <c r="K37" s="18">
        <f ca="1">IFERROR(__xludf.DUMMYFUNCTION("""COMPUTED_VALUE"""),8)</f>
        <v>8</v>
      </c>
      <c r="L37" s="1">
        <f t="shared" ca="1" si="14"/>
        <v>0</v>
      </c>
      <c r="M37" s="1">
        <f t="shared" ca="1" si="15"/>
        <v>0</v>
      </c>
      <c r="N37" s="1">
        <f t="shared" ca="1" si="16"/>
        <v>0</v>
      </c>
      <c r="O37" s="1">
        <f t="shared" ca="1" si="17"/>
        <v>0</v>
      </c>
      <c r="P37" s="42">
        <f t="shared" ca="1" si="18"/>
        <v>8</v>
      </c>
      <c r="Q37" s="1">
        <f t="shared" ca="1" si="19"/>
        <v>0</v>
      </c>
      <c r="S37" s="40" t="str">
        <f ca="1">IFERROR(__xludf.DUMMYFUNCTION("""COMPUTED_VALUE"""),"Wenlock Olympians")</f>
        <v>Wenlock Olympians</v>
      </c>
      <c r="T37" s="41"/>
      <c r="U37" s="1">
        <f t="shared" ca="1" si="20"/>
        <v>0</v>
      </c>
      <c r="V37" s="1">
        <f t="shared" ca="1" si="21"/>
        <v>0</v>
      </c>
      <c r="W37" s="1">
        <f t="shared" ca="1" si="22"/>
        <v>0</v>
      </c>
      <c r="X37" s="1">
        <f t="shared" ca="1" si="23"/>
        <v>0</v>
      </c>
      <c r="Y37" s="1">
        <f t="shared" ca="1" si="24"/>
        <v>0</v>
      </c>
      <c r="Z37" s="1">
        <f t="shared" ca="1" si="25"/>
        <v>0</v>
      </c>
      <c r="AB37" s="40"/>
      <c r="AC37" s="41"/>
      <c r="AD37" s="1">
        <f t="shared" si="26"/>
        <v>0</v>
      </c>
      <c r="AE37" s="1">
        <f t="shared" si="27"/>
        <v>0</v>
      </c>
      <c r="AF37" s="1">
        <f t="shared" si="28"/>
        <v>0</v>
      </c>
      <c r="AG37" s="1">
        <f t="shared" si="29"/>
        <v>0</v>
      </c>
      <c r="AH37" s="1">
        <f t="shared" si="30"/>
        <v>0</v>
      </c>
      <c r="AI37" s="1">
        <f t="shared" si="31"/>
        <v>0</v>
      </c>
      <c r="AK37" s="40"/>
      <c r="AL37" s="41"/>
      <c r="AM37" s="1">
        <f t="shared" si="32"/>
        <v>0</v>
      </c>
      <c r="AN37" s="1">
        <f t="shared" si="33"/>
        <v>0</v>
      </c>
      <c r="AO37" s="1">
        <f t="shared" si="34"/>
        <v>0</v>
      </c>
      <c r="AP37" s="1">
        <f t="shared" si="35"/>
        <v>0</v>
      </c>
      <c r="AQ37" s="1">
        <f t="shared" si="36"/>
        <v>0</v>
      </c>
      <c r="AR37" s="1">
        <f t="shared" si="37"/>
        <v>0</v>
      </c>
      <c r="AT37" s="40"/>
      <c r="AU37" s="41"/>
      <c r="AV37" s="1">
        <f t="shared" si="38"/>
        <v>0</v>
      </c>
      <c r="AW37" s="1">
        <f t="shared" si="39"/>
        <v>0</v>
      </c>
      <c r="AX37" s="1">
        <f t="shared" si="40"/>
        <v>0</v>
      </c>
      <c r="AY37" s="1">
        <f t="shared" si="41"/>
        <v>0</v>
      </c>
      <c r="AZ37" s="1">
        <f t="shared" si="42"/>
        <v>0</v>
      </c>
      <c r="BA37" s="1">
        <f t="shared" si="43"/>
        <v>0</v>
      </c>
      <c r="BC37" s="40"/>
      <c r="BD37" s="41"/>
      <c r="BE37" s="1">
        <f t="shared" si="44"/>
        <v>0</v>
      </c>
      <c r="BF37" s="1">
        <f t="shared" si="45"/>
        <v>0</v>
      </c>
      <c r="BG37" s="1">
        <f t="shared" si="46"/>
        <v>0</v>
      </c>
      <c r="BH37" s="1">
        <f t="shared" si="47"/>
        <v>0</v>
      </c>
      <c r="BI37" s="1">
        <f t="shared" si="48"/>
        <v>0</v>
      </c>
      <c r="BJ37" s="1">
        <f t="shared" si="49"/>
        <v>0</v>
      </c>
      <c r="BL37" s="40"/>
      <c r="BM37" s="41"/>
      <c r="BN37" s="1">
        <f t="shared" si="50"/>
        <v>0</v>
      </c>
      <c r="BO37" s="1">
        <f t="shared" si="51"/>
        <v>0</v>
      </c>
      <c r="BP37" s="1">
        <f t="shared" si="52"/>
        <v>0</v>
      </c>
      <c r="BQ37" s="1">
        <f t="shared" si="53"/>
        <v>0</v>
      </c>
      <c r="BR37" s="1">
        <f t="shared" si="54"/>
        <v>0</v>
      </c>
      <c r="BS37" s="1">
        <f t="shared" si="55"/>
        <v>0</v>
      </c>
    </row>
    <row r="38" spans="1:71" ht="12.75" x14ac:dyDescent="0.2">
      <c r="A38" s="40" t="str">
        <f ca="1">IFERROR(__xludf.DUMMYFUNCTION("""COMPUTED_VALUE"""),"Telford AC")</f>
        <v>Telford AC</v>
      </c>
      <c r="B38" s="41">
        <f ca="1">IFERROR(__xludf.DUMMYFUNCTION("""COMPUTED_VALUE"""),5)</f>
        <v>5</v>
      </c>
      <c r="C38" s="1">
        <f t="shared" ca="1" si="8"/>
        <v>0</v>
      </c>
      <c r="D38" s="1">
        <f t="shared" ca="1" si="9"/>
        <v>0</v>
      </c>
      <c r="E38" s="1">
        <f t="shared" ca="1" si="10"/>
        <v>0</v>
      </c>
      <c r="F38" s="1">
        <f t="shared" ca="1" si="11"/>
        <v>5</v>
      </c>
      <c r="G38" s="1">
        <f t="shared" ca="1" si="12"/>
        <v>0</v>
      </c>
      <c r="H38" s="1">
        <f t="shared" ca="1" si="13"/>
        <v>0</v>
      </c>
      <c r="J38" s="23" t="str">
        <f ca="1">IFERROR(__xludf.DUMMYFUNCTION("""COMPUTED_VALUE"""),"Wenlock Olympians")</f>
        <v>Wenlock Olympians</v>
      </c>
      <c r="K38" s="18">
        <f ca="1">IFERROR(__xludf.DUMMYFUNCTION("""COMPUTED_VALUE"""),7)</f>
        <v>7</v>
      </c>
      <c r="L38" s="1">
        <f t="shared" ca="1" si="14"/>
        <v>0</v>
      </c>
      <c r="M38" s="1">
        <f t="shared" ca="1" si="15"/>
        <v>0</v>
      </c>
      <c r="N38" s="1">
        <f t="shared" ca="1" si="16"/>
        <v>0</v>
      </c>
      <c r="O38" s="1">
        <f t="shared" ca="1" si="17"/>
        <v>0</v>
      </c>
      <c r="P38" s="42">
        <f t="shared" ca="1" si="18"/>
        <v>7</v>
      </c>
      <c r="Q38" s="1">
        <f t="shared" ca="1" si="19"/>
        <v>0</v>
      </c>
      <c r="S38" s="40" t="str">
        <f ca="1">IFERROR(__xludf.DUMMYFUNCTION("""COMPUTED_VALUE"""),"Wrekin Harriers")</f>
        <v>Wrekin Harriers</v>
      </c>
      <c r="T38" s="41">
        <f ca="1">IFERROR(__xludf.DUMMYFUNCTION("""COMPUTED_VALUE"""),7)</f>
        <v>7</v>
      </c>
      <c r="U38" s="1">
        <f t="shared" ca="1" si="20"/>
        <v>7</v>
      </c>
      <c r="V38" s="1">
        <f t="shared" ca="1" si="21"/>
        <v>0</v>
      </c>
      <c r="W38" s="1">
        <f t="shared" ca="1" si="22"/>
        <v>0</v>
      </c>
      <c r="X38" s="1">
        <f t="shared" ca="1" si="23"/>
        <v>0</v>
      </c>
      <c r="Y38" s="1">
        <f t="shared" ca="1" si="24"/>
        <v>0</v>
      </c>
      <c r="Z38" s="1">
        <f t="shared" ca="1" si="25"/>
        <v>0</v>
      </c>
      <c r="AB38" s="40"/>
      <c r="AC38" s="41"/>
      <c r="AD38" s="1">
        <f t="shared" si="26"/>
        <v>0</v>
      </c>
      <c r="AE38" s="1">
        <f t="shared" si="27"/>
        <v>0</v>
      </c>
      <c r="AF38" s="1">
        <f t="shared" si="28"/>
        <v>0</v>
      </c>
      <c r="AG38" s="1">
        <f t="shared" si="29"/>
        <v>0</v>
      </c>
      <c r="AH38" s="1">
        <f t="shared" si="30"/>
        <v>0</v>
      </c>
      <c r="AI38" s="1">
        <f t="shared" si="31"/>
        <v>0</v>
      </c>
      <c r="AK38" s="40"/>
      <c r="AL38" s="41"/>
      <c r="AM38" s="1">
        <f t="shared" si="32"/>
        <v>0</v>
      </c>
      <c r="AN38" s="1">
        <f t="shared" si="33"/>
        <v>0</v>
      </c>
      <c r="AO38" s="1">
        <f t="shared" si="34"/>
        <v>0</v>
      </c>
      <c r="AP38" s="1">
        <f t="shared" si="35"/>
        <v>0</v>
      </c>
      <c r="AQ38" s="1">
        <f t="shared" si="36"/>
        <v>0</v>
      </c>
      <c r="AR38" s="1">
        <f t="shared" si="37"/>
        <v>0</v>
      </c>
      <c r="AT38" s="40"/>
      <c r="AU38" s="41"/>
      <c r="AV38" s="1">
        <f t="shared" si="38"/>
        <v>0</v>
      </c>
      <c r="AW38" s="1">
        <f t="shared" si="39"/>
        <v>0</v>
      </c>
      <c r="AX38" s="1">
        <f t="shared" si="40"/>
        <v>0</v>
      </c>
      <c r="AY38" s="1">
        <f t="shared" si="41"/>
        <v>0</v>
      </c>
      <c r="AZ38" s="1">
        <f t="shared" si="42"/>
        <v>0</v>
      </c>
      <c r="BA38" s="1">
        <f t="shared" si="43"/>
        <v>0</v>
      </c>
      <c r="BC38" s="40"/>
      <c r="BD38" s="41"/>
      <c r="BE38" s="1">
        <f t="shared" si="44"/>
        <v>0</v>
      </c>
      <c r="BF38" s="1">
        <f t="shared" si="45"/>
        <v>0</v>
      </c>
      <c r="BG38" s="1">
        <f t="shared" si="46"/>
        <v>0</v>
      </c>
      <c r="BH38" s="1">
        <f t="shared" si="47"/>
        <v>0</v>
      </c>
      <c r="BI38" s="1">
        <f t="shared" si="48"/>
        <v>0</v>
      </c>
      <c r="BJ38" s="1">
        <f t="shared" si="49"/>
        <v>0</v>
      </c>
      <c r="BL38" s="40"/>
      <c r="BM38" s="41"/>
      <c r="BN38" s="1">
        <f t="shared" si="50"/>
        <v>0</v>
      </c>
      <c r="BO38" s="1">
        <f t="shared" si="51"/>
        <v>0</v>
      </c>
      <c r="BP38" s="1">
        <f t="shared" si="52"/>
        <v>0</v>
      </c>
      <c r="BQ38" s="1">
        <f t="shared" si="53"/>
        <v>0</v>
      </c>
      <c r="BR38" s="1">
        <f t="shared" si="54"/>
        <v>0</v>
      </c>
      <c r="BS38" s="1">
        <f t="shared" si="55"/>
        <v>0</v>
      </c>
    </row>
    <row r="39" spans="1:71" ht="12.75" x14ac:dyDescent="0.2">
      <c r="A39" s="40"/>
      <c r="B39" s="41">
        <f ca="1">IFERROR(__xludf.DUMMYFUNCTION("""COMPUTED_VALUE"""),12)</f>
        <v>12</v>
      </c>
      <c r="C39" s="1">
        <f t="shared" si="8"/>
        <v>0</v>
      </c>
      <c r="D39" s="1">
        <f t="shared" si="9"/>
        <v>0</v>
      </c>
      <c r="E39" s="1">
        <f t="shared" si="10"/>
        <v>0</v>
      </c>
      <c r="F39" s="1">
        <f t="shared" si="11"/>
        <v>0</v>
      </c>
      <c r="G39" s="1">
        <f t="shared" si="12"/>
        <v>0</v>
      </c>
      <c r="H39" s="1">
        <f t="shared" si="13"/>
        <v>0</v>
      </c>
      <c r="J39" s="23" t="str">
        <f ca="1">IFERROR(__xludf.DUMMYFUNCTION("""COMPUTED_VALUE"""),"Shrewsbury AC")</f>
        <v>Shrewsbury AC</v>
      </c>
      <c r="K39" s="18">
        <f ca="1">IFERROR(__xludf.DUMMYFUNCTION("""COMPUTED_VALUE"""),6)</f>
        <v>6</v>
      </c>
      <c r="L39" s="1">
        <f t="shared" ca="1" si="14"/>
        <v>0</v>
      </c>
      <c r="M39" s="1">
        <f t="shared" ca="1" si="15"/>
        <v>0</v>
      </c>
      <c r="N39" s="1">
        <f t="shared" ca="1" si="16"/>
        <v>6</v>
      </c>
      <c r="O39" s="1">
        <f t="shared" ca="1" si="17"/>
        <v>0</v>
      </c>
      <c r="P39" s="42">
        <f t="shared" ca="1" si="18"/>
        <v>0</v>
      </c>
      <c r="Q39" s="1">
        <f t="shared" ca="1" si="19"/>
        <v>0</v>
      </c>
      <c r="S39" s="40" t="str">
        <f ca="1">IFERROR(__xludf.DUMMYFUNCTION("""COMPUTED_VALUE"""),"Oswestry Olympians")</f>
        <v>Oswestry Olympians</v>
      </c>
      <c r="T39" s="41">
        <f ca="1">IFERROR(__xludf.DUMMYFUNCTION("""COMPUTED_VALUE"""),5)</f>
        <v>5</v>
      </c>
      <c r="U39" s="1">
        <f t="shared" ca="1" si="20"/>
        <v>0</v>
      </c>
      <c r="V39" s="1">
        <f t="shared" ca="1" si="21"/>
        <v>5</v>
      </c>
      <c r="W39" s="1">
        <f t="shared" ca="1" si="22"/>
        <v>0</v>
      </c>
      <c r="X39" s="1">
        <f t="shared" ca="1" si="23"/>
        <v>0</v>
      </c>
      <c r="Y39" s="1">
        <f t="shared" ca="1" si="24"/>
        <v>0</v>
      </c>
      <c r="Z39" s="1">
        <f t="shared" ca="1" si="25"/>
        <v>0</v>
      </c>
      <c r="AB39" s="40"/>
      <c r="AC39" s="41"/>
      <c r="AD39" s="1">
        <f t="shared" si="26"/>
        <v>0</v>
      </c>
      <c r="AE39" s="1">
        <f t="shared" si="27"/>
        <v>0</v>
      </c>
      <c r="AF39" s="1">
        <f t="shared" si="28"/>
        <v>0</v>
      </c>
      <c r="AG39" s="1">
        <f t="shared" si="29"/>
        <v>0</v>
      </c>
      <c r="AH39" s="1">
        <f t="shared" si="30"/>
        <v>0</v>
      </c>
      <c r="AI39" s="1">
        <f t="shared" si="31"/>
        <v>0</v>
      </c>
      <c r="AK39" s="40"/>
      <c r="AL39" s="41"/>
      <c r="AM39" s="1">
        <f t="shared" si="32"/>
        <v>0</v>
      </c>
      <c r="AN39" s="1">
        <f t="shared" si="33"/>
        <v>0</v>
      </c>
      <c r="AO39" s="1">
        <f t="shared" si="34"/>
        <v>0</v>
      </c>
      <c r="AP39" s="1">
        <f t="shared" si="35"/>
        <v>0</v>
      </c>
      <c r="AQ39" s="1">
        <f t="shared" si="36"/>
        <v>0</v>
      </c>
      <c r="AR39" s="1">
        <f t="shared" si="37"/>
        <v>0</v>
      </c>
      <c r="AT39" s="40"/>
      <c r="AU39" s="41"/>
      <c r="AV39" s="1">
        <f t="shared" si="38"/>
        <v>0</v>
      </c>
      <c r="AW39" s="1">
        <f t="shared" si="39"/>
        <v>0</v>
      </c>
      <c r="AX39" s="1">
        <f t="shared" si="40"/>
        <v>0</v>
      </c>
      <c r="AY39" s="1">
        <f t="shared" si="41"/>
        <v>0</v>
      </c>
      <c r="AZ39" s="1">
        <f t="shared" si="42"/>
        <v>0</v>
      </c>
      <c r="BA39" s="1">
        <f t="shared" si="43"/>
        <v>0</v>
      </c>
      <c r="BC39" s="40"/>
      <c r="BD39" s="41"/>
      <c r="BE39" s="1">
        <f t="shared" si="44"/>
        <v>0</v>
      </c>
      <c r="BF39" s="1">
        <f t="shared" si="45"/>
        <v>0</v>
      </c>
      <c r="BG39" s="1">
        <f t="shared" si="46"/>
        <v>0</v>
      </c>
      <c r="BH39" s="1">
        <f t="shared" si="47"/>
        <v>0</v>
      </c>
      <c r="BI39" s="1">
        <f t="shared" si="48"/>
        <v>0</v>
      </c>
      <c r="BJ39" s="1">
        <f t="shared" si="49"/>
        <v>0</v>
      </c>
      <c r="BL39" s="40"/>
      <c r="BM39" s="41"/>
      <c r="BN39" s="1">
        <f t="shared" si="50"/>
        <v>0</v>
      </c>
      <c r="BO39" s="1">
        <f t="shared" si="51"/>
        <v>0</v>
      </c>
      <c r="BP39" s="1">
        <f t="shared" si="52"/>
        <v>0</v>
      </c>
      <c r="BQ39" s="1">
        <f t="shared" si="53"/>
        <v>0</v>
      </c>
      <c r="BR39" s="1">
        <f t="shared" si="54"/>
        <v>0</v>
      </c>
      <c r="BS39" s="1">
        <f t="shared" si="55"/>
        <v>0</v>
      </c>
    </row>
    <row r="40" spans="1:71" ht="12.75" x14ac:dyDescent="0.2">
      <c r="A40" s="40" t="str">
        <f ca="1">IFERROR(__xludf.DUMMYFUNCTION("""COMPUTED_VALUE"""),"Wrekin Harriers")</f>
        <v>Wrekin Harriers</v>
      </c>
      <c r="B40" s="41">
        <f ca="1">IFERROR(__xludf.DUMMYFUNCTION("""COMPUTED_VALUE"""),10)</f>
        <v>10</v>
      </c>
      <c r="C40" s="1">
        <f t="shared" ca="1" si="8"/>
        <v>10</v>
      </c>
      <c r="D40" s="1">
        <f t="shared" ca="1" si="9"/>
        <v>0</v>
      </c>
      <c r="E40" s="1">
        <f t="shared" ca="1" si="10"/>
        <v>0</v>
      </c>
      <c r="F40" s="1">
        <f t="shared" ca="1" si="11"/>
        <v>0</v>
      </c>
      <c r="G40" s="1">
        <f t="shared" ca="1" si="12"/>
        <v>0</v>
      </c>
      <c r="H40" s="1">
        <f t="shared" ca="1" si="13"/>
        <v>0</v>
      </c>
      <c r="J40" s="23" t="str">
        <f ca="1">IFERROR(__xludf.DUMMYFUNCTION("""COMPUTED_VALUE"""),"Oswestry Olympians")</f>
        <v>Oswestry Olympians</v>
      </c>
      <c r="K40" s="18">
        <f ca="1">IFERROR(__xludf.DUMMYFUNCTION("""COMPUTED_VALUE"""),4)</f>
        <v>4</v>
      </c>
      <c r="L40" s="1">
        <f t="shared" ca="1" si="14"/>
        <v>0</v>
      </c>
      <c r="M40" s="1">
        <f t="shared" ca="1" si="15"/>
        <v>4</v>
      </c>
      <c r="N40" s="1">
        <f t="shared" ca="1" si="16"/>
        <v>0</v>
      </c>
      <c r="O40" s="1">
        <f t="shared" ca="1" si="17"/>
        <v>0</v>
      </c>
      <c r="P40" s="42">
        <f t="shared" ca="1" si="18"/>
        <v>0</v>
      </c>
      <c r="Q40" s="1">
        <f t="shared" ca="1" si="19"/>
        <v>0</v>
      </c>
      <c r="S40" s="40" t="str">
        <f ca="1">IFERROR(__xludf.DUMMYFUNCTION("""COMPUTED_VALUE"""),"Telford AC")</f>
        <v>Telford AC</v>
      </c>
      <c r="T40" s="41">
        <f ca="1">IFERROR(__xludf.DUMMYFUNCTION("""COMPUTED_VALUE"""),12)</f>
        <v>12</v>
      </c>
      <c r="U40" s="1">
        <f t="shared" ca="1" si="20"/>
        <v>0</v>
      </c>
      <c r="V40" s="1">
        <f t="shared" ca="1" si="21"/>
        <v>0</v>
      </c>
      <c r="W40" s="1">
        <f t="shared" ca="1" si="22"/>
        <v>0</v>
      </c>
      <c r="X40" s="1">
        <f t="shared" ca="1" si="23"/>
        <v>12</v>
      </c>
      <c r="Y40" s="1">
        <f t="shared" ca="1" si="24"/>
        <v>0</v>
      </c>
      <c r="Z40" s="1">
        <f t="shared" ca="1" si="25"/>
        <v>0</v>
      </c>
      <c r="AB40" s="40"/>
      <c r="AC40" s="41"/>
      <c r="AD40" s="1">
        <f t="shared" si="26"/>
        <v>0</v>
      </c>
      <c r="AE40" s="1">
        <f t="shared" si="27"/>
        <v>0</v>
      </c>
      <c r="AF40" s="1">
        <f t="shared" si="28"/>
        <v>0</v>
      </c>
      <c r="AG40" s="1">
        <f t="shared" si="29"/>
        <v>0</v>
      </c>
      <c r="AH40" s="1">
        <f t="shared" si="30"/>
        <v>0</v>
      </c>
      <c r="AI40" s="1">
        <f t="shared" si="31"/>
        <v>0</v>
      </c>
      <c r="AK40" s="40"/>
      <c r="AL40" s="41"/>
      <c r="AM40" s="1">
        <f t="shared" si="32"/>
        <v>0</v>
      </c>
      <c r="AN40" s="1">
        <f t="shared" si="33"/>
        <v>0</v>
      </c>
      <c r="AO40" s="1">
        <f t="shared" si="34"/>
        <v>0</v>
      </c>
      <c r="AP40" s="1">
        <f t="shared" si="35"/>
        <v>0</v>
      </c>
      <c r="AQ40" s="1">
        <f t="shared" si="36"/>
        <v>0</v>
      </c>
      <c r="AR40" s="1">
        <f t="shared" si="37"/>
        <v>0</v>
      </c>
      <c r="AT40" s="40"/>
      <c r="AU40" s="41"/>
      <c r="AV40" s="1">
        <f t="shared" si="38"/>
        <v>0</v>
      </c>
      <c r="AW40" s="1">
        <f t="shared" si="39"/>
        <v>0</v>
      </c>
      <c r="AX40" s="1">
        <f t="shared" si="40"/>
        <v>0</v>
      </c>
      <c r="AY40" s="1">
        <f t="shared" si="41"/>
        <v>0</v>
      </c>
      <c r="AZ40" s="1">
        <f t="shared" si="42"/>
        <v>0</v>
      </c>
      <c r="BA40" s="1">
        <f t="shared" si="43"/>
        <v>0</v>
      </c>
      <c r="BC40" s="40"/>
      <c r="BD40" s="41"/>
      <c r="BE40" s="1">
        <f t="shared" si="44"/>
        <v>0</v>
      </c>
      <c r="BF40" s="1">
        <f t="shared" si="45"/>
        <v>0</v>
      </c>
      <c r="BG40" s="1">
        <f t="shared" si="46"/>
        <v>0</v>
      </c>
      <c r="BH40" s="1">
        <f t="shared" si="47"/>
        <v>0</v>
      </c>
      <c r="BI40" s="1">
        <f t="shared" si="48"/>
        <v>0</v>
      </c>
      <c r="BJ40" s="1">
        <f t="shared" si="49"/>
        <v>0</v>
      </c>
      <c r="BL40" s="40"/>
      <c r="BM40" s="41"/>
      <c r="BN40" s="1">
        <f t="shared" si="50"/>
        <v>0</v>
      </c>
      <c r="BO40" s="1">
        <f t="shared" si="51"/>
        <v>0</v>
      </c>
      <c r="BP40" s="1">
        <f t="shared" si="52"/>
        <v>0</v>
      </c>
      <c r="BQ40" s="1">
        <f t="shared" si="53"/>
        <v>0</v>
      </c>
      <c r="BR40" s="1">
        <f t="shared" si="54"/>
        <v>0</v>
      </c>
      <c r="BS40" s="1">
        <f t="shared" si="55"/>
        <v>0</v>
      </c>
    </row>
    <row r="41" spans="1:71" ht="12.75" x14ac:dyDescent="0.2">
      <c r="A41" s="40" t="str">
        <f ca="1">IFERROR(__xludf.DUMMYFUNCTION("""COMPUTED_VALUE"""),"Shrewsbury AC")</f>
        <v>Shrewsbury AC</v>
      </c>
      <c r="B41" s="41">
        <f ca="1">IFERROR(__xludf.DUMMYFUNCTION("""COMPUTED_VALUE"""),8)</f>
        <v>8</v>
      </c>
      <c r="C41" s="1">
        <f t="shared" ca="1" si="8"/>
        <v>0</v>
      </c>
      <c r="D41" s="1">
        <f t="shared" ca="1" si="9"/>
        <v>0</v>
      </c>
      <c r="E41" s="1">
        <f t="shared" ca="1" si="10"/>
        <v>8</v>
      </c>
      <c r="F41" s="1">
        <f t="shared" ca="1" si="11"/>
        <v>0</v>
      </c>
      <c r="G41" s="1">
        <f t="shared" ca="1" si="12"/>
        <v>0</v>
      </c>
      <c r="H41" s="1">
        <f t="shared" ca="1" si="13"/>
        <v>0</v>
      </c>
      <c r="J41" s="23" t="str">
        <f ca="1">IFERROR(__xludf.DUMMYFUNCTION("""COMPUTED_VALUE"""),"Shrewsbury AC")</f>
        <v>Shrewsbury AC</v>
      </c>
      <c r="K41" s="18">
        <f ca="1">IFERROR(__xludf.DUMMYFUNCTION("""COMPUTED_VALUE"""),5)</f>
        <v>5</v>
      </c>
      <c r="L41" s="1">
        <f t="shared" ca="1" si="14"/>
        <v>0</v>
      </c>
      <c r="M41" s="1">
        <f t="shared" ca="1" si="15"/>
        <v>0</v>
      </c>
      <c r="N41" s="1">
        <f t="shared" ca="1" si="16"/>
        <v>5</v>
      </c>
      <c r="O41" s="1">
        <f t="shared" ca="1" si="17"/>
        <v>0</v>
      </c>
      <c r="P41" s="42">
        <f t="shared" ca="1" si="18"/>
        <v>0</v>
      </c>
      <c r="Q41" s="1">
        <f t="shared" ca="1" si="19"/>
        <v>0</v>
      </c>
      <c r="S41" s="40" t="str">
        <f ca="1">IFERROR(__xludf.DUMMYFUNCTION("""COMPUTED_VALUE"""),"Shrewsbury AC")</f>
        <v>Shrewsbury AC</v>
      </c>
      <c r="T41" s="41">
        <f ca="1">IFERROR(__xludf.DUMMYFUNCTION("""COMPUTED_VALUE"""),10)</f>
        <v>10</v>
      </c>
      <c r="U41" s="1">
        <f t="shared" ca="1" si="20"/>
        <v>0</v>
      </c>
      <c r="V41" s="1">
        <f t="shared" ca="1" si="21"/>
        <v>0</v>
      </c>
      <c r="W41" s="1">
        <f t="shared" ca="1" si="22"/>
        <v>10</v>
      </c>
      <c r="X41" s="1">
        <f t="shared" ca="1" si="23"/>
        <v>0</v>
      </c>
      <c r="Y41" s="1">
        <f t="shared" ca="1" si="24"/>
        <v>0</v>
      </c>
      <c r="Z41" s="1">
        <f t="shared" ca="1" si="25"/>
        <v>0</v>
      </c>
      <c r="AB41" s="40"/>
      <c r="AC41" s="41"/>
      <c r="AD41" s="1">
        <f t="shared" si="26"/>
        <v>0</v>
      </c>
      <c r="AE41" s="1">
        <f t="shared" si="27"/>
        <v>0</v>
      </c>
      <c r="AF41" s="1">
        <f t="shared" si="28"/>
        <v>0</v>
      </c>
      <c r="AG41" s="1">
        <f t="shared" si="29"/>
        <v>0</v>
      </c>
      <c r="AH41" s="1">
        <f t="shared" si="30"/>
        <v>0</v>
      </c>
      <c r="AI41" s="1">
        <f t="shared" si="31"/>
        <v>0</v>
      </c>
      <c r="AK41" s="40"/>
      <c r="AL41" s="41"/>
      <c r="AM41" s="1">
        <f t="shared" si="32"/>
        <v>0</v>
      </c>
      <c r="AN41" s="1">
        <f t="shared" si="33"/>
        <v>0</v>
      </c>
      <c r="AO41" s="1">
        <f t="shared" si="34"/>
        <v>0</v>
      </c>
      <c r="AP41" s="1">
        <f t="shared" si="35"/>
        <v>0</v>
      </c>
      <c r="AQ41" s="1">
        <f t="shared" si="36"/>
        <v>0</v>
      </c>
      <c r="AR41" s="1">
        <f t="shared" si="37"/>
        <v>0</v>
      </c>
      <c r="AT41" s="40"/>
      <c r="AU41" s="41"/>
      <c r="AV41" s="1">
        <f t="shared" si="38"/>
        <v>0</v>
      </c>
      <c r="AW41" s="1">
        <f t="shared" si="39"/>
        <v>0</v>
      </c>
      <c r="AX41" s="1">
        <f t="shared" si="40"/>
        <v>0</v>
      </c>
      <c r="AY41" s="1">
        <f t="shared" si="41"/>
        <v>0</v>
      </c>
      <c r="AZ41" s="1">
        <f t="shared" si="42"/>
        <v>0</v>
      </c>
      <c r="BA41" s="1">
        <f t="shared" si="43"/>
        <v>0</v>
      </c>
      <c r="BC41" s="40"/>
      <c r="BD41" s="41"/>
      <c r="BE41" s="1">
        <f t="shared" si="44"/>
        <v>0</v>
      </c>
      <c r="BF41" s="1">
        <f t="shared" si="45"/>
        <v>0</v>
      </c>
      <c r="BG41" s="1">
        <f t="shared" si="46"/>
        <v>0</v>
      </c>
      <c r="BH41" s="1">
        <f t="shared" si="47"/>
        <v>0</v>
      </c>
      <c r="BI41" s="1">
        <f t="shared" si="48"/>
        <v>0</v>
      </c>
      <c r="BJ41" s="1">
        <f t="shared" si="49"/>
        <v>0</v>
      </c>
      <c r="BL41" s="40"/>
      <c r="BM41" s="41"/>
      <c r="BN41" s="1">
        <f t="shared" si="50"/>
        <v>0</v>
      </c>
      <c r="BO41" s="1">
        <f t="shared" si="51"/>
        <v>0</v>
      </c>
      <c r="BP41" s="1">
        <f t="shared" si="52"/>
        <v>0</v>
      </c>
      <c r="BQ41" s="1">
        <f t="shared" si="53"/>
        <v>0</v>
      </c>
      <c r="BR41" s="1">
        <f t="shared" si="54"/>
        <v>0</v>
      </c>
      <c r="BS41" s="1">
        <f t="shared" si="55"/>
        <v>0</v>
      </c>
    </row>
    <row r="42" spans="1:71" ht="12.75" x14ac:dyDescent="0.2">
      <c r="A42" s="40" t="str">
        <f ca="1">IFERROR(__xludf.DUMMYFUNCTION("""COMPUTED_VALUE"""),"Telford AC")</f>
        <v>Telford AC</v>
      </c>
      <c r="B42" s="41">
        <f ca="1">IFERROR(__xludf.DUMMYFUNCTION("""COMPUTED_VALUE"""),6)</f>
        <v>6</v>
      </c>
      <c r="C42" s="1">
        <f t="shared" ca="1" si="8"/>
        <v>0</v>
      </c>
      <c r="D42" s="1">
        <f t="shared" ca="1" si="9"/>
        <v>0</v>
      </c>
      <c r="E42" s="1">
        <f t="shared" ca="1" si="10"/>
        <v>0</v>
      </c>
      <c r="F42" s="1">
        <f t="shared" ca="1" si="11"/>
        <v>6</v>
      </c>
      <c r="G42" s="1">
        <f t="shared" ca="1" si="12"/>
        <v>0</v>
      </c>
      <c r="H42" s="1">
        <f t="shared" ca="1" si="13"/>
        <v>0</v>
      </c>
      <c r="J42" s="23" t="str">
        <f ca="1">IFERROR(__xludf.DUMMYFUNCTION("""COMPUTED_VALUE"""),"Oswestry Olympians")</f>
        <v>Oswestry Olympians</v>
      </c>
      <c r="K42" s="18">
        <f ca="1">IFERROR(__xludf.DUMMYFUNCTION("""COMPUTED_VALUE"""),3)</f>
        <v>3</v>
      </c>
      <c r="L42" s="1">
        <f t="shared" ca="1" si="14"/>
        <v>0</v>
      </c>
      <c r="M42" s="1">
        <f t="shared" ca="1" si="15"/>
        <v>3</v>
      </c>
      <c r="N42" s="1">
        <f t="shared" ca="1" si="16"/>
        <v>0</v>
      </c>
      <c r="O42" s="1">
        <f t="shared" ca="1" si="17"/>
        <v>0</v>
      </c>
      <c r="P42" s="42">
        <f t="shared" ca="1" si="18"/>
        <v>0</v>
      </c>
      <c r="Q42" s="1">
        <f t="shared" ca="1" si="19"/>
        <v>0</v>
      </c>
      <c r="S42" s="40" t="str">
        <f ca="1">IFERROR(__xludf.DUMMYFUNCTION("""COMPUTED_VALUE"""),"Wenlock Olympians")</f>
        <v>Wenlock Olympians</v>
      </c>
      <c r="T42" s="41">
        <f ca="1">IFERROR(__xludf.DUMMYFUNCTION("""COMPUTED_VALUE"""),8)</f>
        <v>8</v>
      </c>
      <c r="U42" s="1">
        <f t="shared" ca="1" si="20"/>
        <v>0</v>
      </c>
      <c r="V42" s="1">
        <f t="shared" ca="1" si="21"/>
        <v>0</v>
      </c>
      <c r="W42" s="1">
        <f t="shared" ca="1" si="22"/>
        <v>0</v>
      </c>
      <c r="X42" s="1">
        <f t="shared" ca="1" si="23"/>
        <v>0</v>
      </c>
      <c r="Y42" s="1">
        <f t="shared" ca="1" si="24"/>
        <v>8</v>
      </c>
      <c r="Z42" s="1">
        <f t="shared" ca="1" si="25"/>
        <v>0</v>
      </c>
      <c r="AB42" s="40"/>
      <c r="AC42" s="41"/>
      <c r="AD42" s="1">
        <f t="shared" si="26"/>
        <v>0</v>
      </c>
      <c r="AE42" s="1">
        <f t="shared" si="27"/>
        <v>0</v>
      </c>
      <c r="AF42" s="1">
        <f t="shared" si="28"/>
        <v>0</v>
      </c>
      <c r="AG42" s="1">
        <f t="shared" si="29"/>
        <v>0</v>
      </c>
      <c r="AH42" s="1">
        <f t="shared" si="30"/>
        <v>0</v>
      </c>
      <c r="AI42" s="1">
        <f t="shared" si="31"/>
        <v>0</v>
      </c>
      <c r="AK42" s="40"/>
      <c r="AL42" s="41"/>
      <c r="AM42" s="1">
        <f t="shared" si="32"/>
        <v>0</v>
      </c>
      <c r="AN42" s="1">
        <f t="shared" si="33"/>
        <v>0</v>
      </c>
      <c r="AO42" s="1">
        <f t="shared" si="34"/>
        <v>0</v>
      </c>
      <c r="AP42" s="1">
        <f t="shared" si="35"/>
        <v>0</v>
      </c>
      <c r="AQ42" s="1">
        <f t="shared" si="36"/>
        <v>0</v>
      </c>
      <c r="AR42" s="1">
        <f t="shared" si="37"/>
        <v>0</v>
      </c>
      <c r="AT42" s="40"/>
      <c r="AU42" s="41"/>
      <c r="AV42" s="1">
        <f t="shared" si="38"/>
        <v>0</v>
      </c>
      <c r="AW42" s="1">
        <f t="shared" si="39"/>
        <v>0</v>
      </c>
      <c r="AX42" s="1">
        <f t="shared" si="40"/>
        <v>0</v>
      </c>
      <c r="AY42" s="1">
        <f t="shared" si="41"/>
        <v>0</v>
      </c>
      <c r="AZ42" s="1">
        <f t="shared" si="42"/>
        <v>0</v>
      </c>
      <c r="BA42" s="1">
        <f t="shared" si="43"/>
        <v>0</v>
      </c>
      <c r="BC42" s="40"/>
      <c r="BD42" s="41"/>
      <c r="BE42" s="1">
        <f t="shared" si="44"/>
        <v>0</v>
      </c>
      <c r="BF42" s="1">
        <f t="shared" si="45"/>
        <v>0</v>
      </c>
      <c r="BG42" s="1">
        <f t="shared" si="46"/>
        <v>0</v>
      </c>
      <c r="BH42" s="1">
        <f t="shared" si="47"/>
        <v>0</v>
      </c>
      <c r="BI42" s="1">
        <f t="shared" si="48"/>
        <v>0</v>
      </c>
      <c r="BJ42" s="1">
        <f t="shared" si="49"/>
        <v>0</v>
      </c>
      <c r="BL42" s="40"/>
      <c r="BM42" s="41"/>
      <c r="BN42" s="1">
        <f t="shared" si="50"/>
        <v>0</v>
      </c>
      <c r="BO42" s="1">
        <f t="shared" si="51"/>
        <v>0</v>
      </c>
      <c r="BP42" s="1">
        <f t="shared" si="52"/>
        <v>0</v>
      </c>
      <c r="BQ42" s="1">
        <f t="shared" si="53"/>
        <v>0</v>
      </c>
      <c r="BR42" s="1">
        <f t="shared" si="54"/>
        <v>0</v>
      </c>
      <c r="BS42" s="1">
        <f t="shared" si="55"/>
        <v>0</v>
      </c>
    </row>
    <row r="43" spans="1:71" ht="12.75" x14ac:dyDescent="0.2">
      <c r="A43" s="40"/>
      <c r="B43" s="41"/>
      <c r="C43" s="1">
        <f t="shared" si="8"/>
        <v>0</v>
      </c>
      <c r="D43" s="1">
        <f t="shared" si="9"/>
        <v>0</v>
      </c>
      <c r="E43" s="1">
        <f t="shared" si="10"/>
        <v>0</v>
      </c>
      <c r="F43" s="1">
        <f t="shared" si="11"/>
        <v>0</v>
      </c>
      <c r="G43" s="1">
        <f t="shared" si="12"/>
        <v>0</v>
      </c>
      <c r="H43" s="1">
        <f t="shared" si="13"/>
        <v>0</v>
      </c>
      <c r="J43" s="23" t="str">
        <f ca="1">IFERROR(__xludf.DUMMYFUNCTION("""COMPUTED_VALUE"""),"Wrekin Harriers")</f>
        <v>Wrekin Harriers</v>
      </c>
      <c r="K43" s="18">
        <f ca="1">IFERROR(__xludf.DUMMYFUNCTION("""COMPUTED_VALUE"""),12)</f>
        <v>12</v>
      </c>
      <c r="L43" s="1">
        <f t="shared" ca="1" si="14"/>
        <v>12</v>
      </c>
      <c r="M43" s="1">
        <f t="shared" ca="1" si="15"/>
        <v>0</v>
      </c>
      <c r="N43" s="1">
        <f t="shared" ca="1" si="16"/>
        <v>0</v>
      </c>
      <c r="O43" s="1">
        <f t="shared" ca="1" si="17"/>
        <v>0</v>
      </c>
      <c r="P43" s="42">
        <f t="shared" ca="1" si="18"/>
        <v>0</v>
      </c>
      <c r="Q43" s="1">
        <f t="shared" ca="1" si="19"/>
        <v>0</v>
      </c>
      <c r="S43" s="40" t="str">
        <f ca="1">IFERROR(__xludf.DUMMYFUNCTION("""COMPUTED_VALUE"""),"Wrekin Harriers")</f>
        <v>Wrekin Harriers</v>
      </c>
      <c r="T43" s="41">
        <f ca="1">IFERROR(__xludf.DUMMYFUNCTION("""COMPUTED_VALUE"""),6)</f>
        <v>6</v>
      </c>
      <c r="U43" s="1">
        <f t="shared" ca="1" si="20"/>
        <v>6</v>
      </c>
      <c r="V43" s="1">
        <f t="shared" ca="1" si="21"/>
        <v>0</v>
      </c>
      <c r="W43" s="1">
        <f t="shared" ca="1" si="22"/>
        <v>0</v>
      </c>
      <c r="X43" s="1">
        <f t="shared" ca="1" si="23"/>
        <v>0</v>
      </c>
      <c r="Y43" s="1">
        <f t="shared" ca="1" si="24"/>
        <v>0</v>
      </c>
      <c r="Z43" s="1">
        <f t="shared" ca="1" si="25"/>
        <v>0</v>
      </c>
      <c r="AB43" s="40"/>
      <c r="AC43" s="41"/>
      <c r="AD43" s="1">
        <f t="shared" si="26"/>
        <v>0</v>
      </c>
      <c r="AE43" s="1">
        <f t="shared" si="27"/>
        <v>0</v>
      </c>
      <c r="AF43" s="1">
        <f t="shared" si="28"/>
        <v>0</v>
      </c>
      <c r="AG43" s="1">
        <f t="shared" si="29"/>
        <v>0</v>
      </c>
      <c r="AH43" s="1">
        <f t="shared" si="30"/>
        <v>0</v>
      </c>
      <c r="AI43" s="1">
        <f t="shared" si="31"/>
        <v>0</v>
      </c>
      <c r="AK43" s="40"/>
      <c r="AL43" s="41"/>
      <c r="AM43" s="1">
        <f t="shared" si="32"/>
        <v>0</v>
      </c>
      <c r="AN43" s="1">
        <f t="shared" si="33"/>
        <v>0</v>
      </c>
      <c r="AO43" s="1">
        <f t="shared" si="34"/>
        <v>0</v>
      </c>
      <c r="AP43" s="1">
        <f t="shared" si="35"/>
        <v>0</v>
      </c>
      <c r="AQ43" s="1">
        <f t="shared" si="36"/>
        <v>0</v>
      </c>
      <c r="AR43" s="1">
        <f t="shared" si="37"/>
        <v>0</v>
      </c>
      <c r="AT43" s="40"/>
      <c r="AU43" s="41"/>
      <c r="AV43" s="1">
        <f t="shared" si="38"/>
        <v>0</v>
      </c>
      <c r="AW43" s="1">
        <f t="shared" si="39"/>
        <v>0</v>
      </c>
      <c r="AX43" s="1">
        <f t="shared" si="40"/>
        <v>0</v>
      </c>
      <c r="AY43" s="1">
        <f t="shared" si="41"/>
        <v>0</v>
      </c>
      <c r="AZ43" s="1">
        <f t="shared" si="42"/>
        <v>0</v>
      </c>
      <c r="BA43" s="1">
        <f t="shared" si="43"/>
        <v>0</v>
      </c>
      <c r="BC43" s="40"/>
      <c r="BD43" s="41"/>
      <c r="BE43" s="1">
        <f t="shared" si="44"/>
        <v>0</v>
      </c>
      <c r="BF43" s="1">
        <f t="shared" si="45"/>
        <v>0</v>
      </c>
      <c r="BG43" s="1">
        <f t="shared" si="46"/>
        <v>0</v>
      </c>
      <c r="BH43" s="1">
        <f t="shared" si="47"/>
        <v>0</v>
      </c>
      <c r="BI43" s="1">
        <f t="shared" si="48"/>
        <v>0</v>
      </c>
      <c r="BJ43" s="1">
        <f t="shared" si="49"/>
        <v>0</v>
      </c>
      <c r="BL43" s="40"/>
      <c r="BM43" s="41"/>
      <c r="BN43" s="1">
        <f t="shared" si="50"/>
        <v>0</v>
      </c>
      <c r="BO43" s="1">
        <f t="shared" si="51"/>
        <v>0</v>
      </c>
      <c r="BP43" s="1">
        <f t="shared" si="52"/>
        <v>0</v>
      </c>
      <c r="BQ43" s="1">
        <f t="shared" si="53"/>
        <v>0</v>
      </c>
      <c r="BR43" s="1">
        <f t="shared" si="54"/>
        <v>0</v>
      </c>
      <c r="BS43" s="1">
        <f t="shared" si="55"/>
        <v>0</v>
      </c>
    </row>
    <row r="44" spans="1:71" ht="12.75" x14ac:dyDescent="0.2">
      <c r="A44" s="40"/>
      <c r="B44" s="41"/>
      <c r="C44" s="1">
        <f t="shared" si="8"/>
        <v>0</v>
      </c>
      <c r="D44" s="1">
        <f t="shared" si="9"/>
        <v>0</v>
      </c>
      <c r="E44" s="1">
        <f t="shared" si="10"/>
        <v>0</v>
      </c>
      <c r="F44" s="1">
        <f t="shared" si="11"/>
        <v>0</v>
      </c>
      <c r="G44" s="1">
        <f t="shared" si="12"/>
        <v>0</v>
      </c>
      <c r="H44" s="1">
        <f t="shared" si="13"/>
        <v>0</v>
      </c>
      <c r="J44" s="23" t="str">
        <f ca="1">IFERROR(__xludf.DUMMYFUNCTION("""COMPUTED_VALUE"""),"Shrewsbury AC")</f>
        <v>Shrewsbury AC</v>
      </c>
      <c r="K44" s="18">
        <f ca="1">IFERROR(__xludf.DUMMYFUNCTION("""COMPUTED_VALUE"""),10)</f>
        <v>10</v>
      </c>
      <c r="L44" s="1">
        <f t="shared" ca="1" si="14"/>
        <v>0</v>
      </c>
      <c r="M44" s="1">
        <f t="shared" ca="1" si="15"/>
        <v>0</v>
      </c>
      <c r="N44" s="1">
        <f t="shared" ca="1" si="16"/>
        <v>10</v>
      </c>
      <c r="O44" s="1">
        <f t="shared" ca="1" si="17"/>
        <v>0</v>
      </c>
      <c r="P44" s="42">
        <f t="shared" ca="1" si="18"/>
        <v>0</v>
      </c>
      <c r="Q44" s="1">
        <f t="shared" ca="1" si="19"/>
        <v>0</v>
      </c>
      <c r="S44" s="40"/>
      <c r="T44" s="41"/>
      <c r="U44" s="1">
        <f t="shared" si="20"/>
        <v>0</v>
      </c>
      <c r="V44" s="1">
        <f t="shared" si="21"/>
        <v>0</v>
      </c>
      <c r="W44" s="1">
        <f t="shared" si="22"/>
        <v>0</v>
      </c>
      <c r="X44" s="1">
        <f t="shared" si="23"/>
        <v>0</v>
      </c>
      <c r="Y44" s="1">
        <f t="shared" si="24"/>
        <v>0</v>
      </c>
      <c r="Z44" s="1">
        <f t="shared" si="25"/>
        <v>0</v>
      </c>
      <c r="AB44" s="40"/>
      <c r="AC44" s="41"/>
      <c r="AD44" s="1">
        <f t="shared" si="26"/>
        <v>0</v>
      </c>
      <c r="AE44" s="1">
        <f t="shared" si="27"/>
        <v>0</v>
      </c>
      <c r="AF44" s="1">
        <f t="shared" si="28"/>
        <v>0</v>
      </c>
      <c r="AG44" s="1">
        <f t="shared" si="29"/>
        <v>0</v>
      </c>
      <c r="AH44" s="1">
        <f t="shared" si="30"/>
        <v>0</v>
      </c>
      <c r="AI44" s="1">
        <f t="shared" si="31"/>
        <v>0</v>
      </c>
      <c r="AK44" s="40"/>
      <c r="AL44" s="41"/>
      <c r="AM44" s="1">
        <f t="shared" si="32"/>
        <v>0</v>
      </c>
      <c r="AN44" s="1">
        <f t="shared" si="33"/>
        <v>0</v>
      </c>
      <c r="AO44" s="1">
        <f t="shared" si="34"/>
        <v>0</v>
      </c>
      <c r="AP44" s="1">
        <f t="shared" si="35"/>
        <v>0</v>
      </c>
      <c r="AQ44" s="1">
        <f t="shared" si="36"/>
        <v>0</v>
      </c>
      <c r="AR44" s="1">
        <f t="shared" si="37"/>
        <v>0</v>
      </c>
      <c r="AT44" s="40"/>
      <c r="AU44" s="41"/>
      <c r="AV44" s="1">
        <f t="shared" si="38"/>
        <v>0</v>
      </c>
      <c r="AW44" s="1">
        <f t="shared" si="39"/>
        <v>0</v>
      </c>
      <c r="AX44" s="1">
        <f t="shared" si="40"/>
        <v>0</v>
      </c>
      <c r="AY44" s="1">
        <f t="shared" si="41"/>
        <v>0</v>
      </c>
      <c r="AZ44" s="1">
        <f t="shared" si="42"/>
        <v>0</v>
      </c>
      <c r="BA44" s="1">
        <f t="shared" si="43"/>
        <v>0</v>
      </c>
      <c r="BC44" s="40"/>
      <c r="BD44" s="41"/>
      <c r="BE44" s="1">
        <f t="shared" si="44"/>
        <v>0</v>
      </c>
      <c r="BF44" s="1">
        <f t="shared" si="45"/>
        <v>0</v>
      </c>
      <c r="BG44" s="1">
        <f t="shared" si="46"/>
        <v>0</v>
      </c>
      <c r="BH44" s="1">
        <f t="shared" si="47"/>
        <v>0</v>
      </c>
      <c r="BI44" s="1">
        <f t="shared" si="48"/>
        <v>0</v>
      </c>
      <c r="BJ44" s="1">
        <f t="shared" si="49"/>
        <v>0</v>
      </c>
      <c r="BL44" s="40"/>
      <c r="BM44" s="41"/>
      <c r="BN44" s="1">
        <f t="shared" si="50"/>
        <v>0</v>
      </c>
      <c r="BO44" s="1">
        <f t="shared" si="51"/>
        <v>0</v>
      </c>
      <c r="BP44" s="1">
        <f t="shared" si="52"/>
        <v>0</v>
      </c>
      <c r="BQ44" s="1">
        <f t="shared" si="53"/>
        <v>0</v>
      </c>
      <c r="BR44" s="1">
        <f t="shared" si="54"/>
        <v>0</v>
      </c>
      <c r="BS44" s="1">
        <f t="shared" si="55"/>
        <v>0</v>
      </c>
    </row>
    <row r="45" spans="1:71" ht="12.75" x14ac:dyDescent="0.2">
      <c r="A45" s="40"/>
      <c r="B45" s="41"/>
      <c r="C45" s="1">
        <f t="shared" si="8"/>
        <v>0</v>
      </c>
      <c r="D45" s="1">
        <f t="shared" si="9"/>
        <v>0</v>
      </c>
      <c r="E45" s="1">
        <f t="shared" si="10"/>
        <v>0</v>
      </c>
      <c r="F45" s="1">
        <f t="shared" si="11"/>
        <v>0</v>
      </c>
      <c r="G45" s="1">
        <f t="shared" si="12"/>
        <v>0</v>
      </c>
      <c r="H45" s="1">
        <f t="shared" si="13"/>
        <v>0</v>
      </c>
      <c r="J45" s="23" t="str">
        <f ca="1">IFERROR(__xludf.DUMMYFUNCTION("""COMPUTED_VALUE"""),"Wenlock Olympians")</f>
        <v>Wenlock Olympians</v>
      </c>
      <c r="K45" s="18">
        <f ca="1">IFERROR(__xludf.DUMMYFUNCTION("""COMPUTED_VALUE"""),8)</f>
        <v>8</v>
      </c>
      <c r="L45" s="1">
        <f t="shared" ca="1" si="14"/>
        <v>0</v>
      </c>
      <c r="M45" s="1">
        <f t="shared" ca="1" si="15"/>
        <v>0</v>
      </c>
      <c r="N45" s="1">
        <f t="shared" ca="1" si="16"/>
        <v>0</v>
      </c>
      <c r="O45" s="1">
        <f t="shared" ca="1" si="17"/>
        <v>0</v>
      </c>
      <c r="P45" s="42">
        <f t="shared" ca="1" si="18"/>
        <v>8</v>
      </c>
      <c r="Q45" s="1">
        <f t="shared" ca="1" si="19"/>
        <v>0</v>
      </c>
      <c r="S45" s="40"/>
      <c r="T45" s="41"/>
      <c r="U45" s="1">
        <f t="shared" si="20"/>
        <v>0</v>
      </c>
      <c r="V45" s="1">
        <f t="shared" si="21"/>
        <v>0</v>
      </c>
      <c r="W45" s="1">
        <f t="shared" si="22"/>
        <v>0</v>
      </c>
      <c r="X45" s="1">
        <f t="shared" si="23"/>
        <v>0</v>
      </c>
      <c r="Y45" s="1">
        <f t="shared" si="24"/>
        <v>0</v>
      </c>
      <c r="Z45" s="1">
        <f t="shared" si="25"/>
        <v>0</v>
      </c>
      <c r="AB45" s="40"/>
      <c r="AC45" s="41"/>
      <c r="AD45" s="1">
        <f t="shared" si="26"/>
        <v>0</v>
      </c>
      <c r="AE45" s="1">
        <f t="shared" si="27"/>
        <v>0</v>
      </c>
      <c r="AF45" s="1">
        <f t="shared" si="28"/>
        <v>0</v>
      </c>
      <c r="AG45" s="1">
        <f t="shared" si="29"/>
        <v>0</v>
      </c>
      <c r="AH45" s="1">
        <f t="shared" si="30"/>
        <v>0</v>
      </c>
      <c r="AI45" s="1">
        <f t="shared" si="31"/>
        <v>0</v>
      </c>
      <c r="AK45" s="40"/>
      <c r="AL45" s="41"/>
      <c r="AM45" s="1">
        <f t="shared" si="32"/>
        <v>0</v>
      </c>
      <c r="AN45" s="1">
        <f t="shared" si="33"/>
        <v>0</v>
      </c>
      <c r="AO45" s="1">
        <f t="shared" si="34"/>
        <v>0</v>
      </c>
      <c r="AP45" s="1">
        <f t="shared" si="35"/>
        <v>0</v>
      </c>
      <c r="AQ45" s="1">
        <f t="shared" si="36"/>
        <v>0</v>
      </c>
      <c r="AR45" s="1">
        <f t="shared" si="37"/>
        <v>0</v>
      </c>
      <c r="AT45" s="40"/>
      <c r="AU45" s="41"/>
      <c r="AV45" s="1">
        <f t="shared" si="38"/>
        <v>0</v>
      </c>
      <c r="AW45" s="1">
        <f t="shared" si="39"/>
        <v>0</v>
      </c>
      <c r="AX45" s="1">
        <f t="shared" si="40"/>
        <v>0</v>
      </c>
      <c r="AY45" s="1">
        <f t="shared" si="41"/>
        <v>0</v>
      </c>
      <c r="AZ45" s="1">
        <f t="shared" si="42"/>
        <v>0</v>
      </c>
      <c r="BA45" s="1">
        <f t="shared" si="43"/>
        <v>0</v>
      </c>
      <c r="BC45" s="40"/>
      <c r="BD45" s="41"/>
      <c r="BE45" s="1">
        <f t="shared" si="44"/>
        <v>0</v>
      </c>
      <c r="BF45" s="1">
        <f t="shared" si="45"/>
        <v>0</v>
      </c>
      <c r="BG45" s="1">
        <f t="shared" si="46"/>
        <v>0</v>
      </c>
      <c r="BH45" s="1">
        <f t="shared" si="47"/>
        <v>0</v>
      </c>
      <c r="BI45" s="1">
        <f t="shared" si="48"/>
        <v>0</v>
      </c>
      <c r="BJ45" s="1">
        <f t="shared" si="49"/>
        <v>0</v>
      </c>
      <c r="BL45" s="40"/>
      <c r="BM45" s="41"/>
      <c r="BN45" s="1">
        <f t="shared" si="50"/>
        <v>0</v>
      </c>
      <c r="BO45" s="1">
        <f t="shared" si="51"/>
        <v>0</v>
      </c>
      <c r="BP45" s="1">
        <f t="shared" si="52"/>
        <v>0</v>
      </c>
      <c r="BQ45" s="1">
        <f t="shared" si="53"/>
        <v>0</v>
      </c>
      <c r="BR45" s="1">
        <f t="shared" si="54"/>
        <v>0</v>
      </c>
      <c r="BS45" s="1">
        <f t="shared" si="55"/>
        <v>0</v>
      </c>
    </row>
    <row r="46" spans="1:71" ht="12.75" x14ac:dyDescent="0.2">
      <c r="A46" s="40"/>
      <c r="B46" s="41"/>
      <c r="C46" s="1">
        <f t="shared" si="8"/>
        <v>0</v>
      </c>
      <c r="D46" s="1">
        <f t="shared" si="9"/>
        <v>0</v>
      </c>
      <c r="E46" s="1">
        <f t="shared" si="10"/>
        <v>0</v>
      </c>
      <c r="F46" s="1">
        <f t="shared" si="11"/>
        <v>0</v>
      </c>
      <c r="G46" s="1">
        <f t="shared" si="12"/>
        <v>0</v>
      </c>
      <c r="H46" s="1">
        <f t="shared" si="13"/>
        <v>0</v>
      </c>
      <c r="J46" s="23" t="str">
        <f ca="1">IFERROR(__xludf.DUMMYFUNCTION("""COMPUTED_VALUE"""),"Telford AC")</f>
        <v>Telford AC</v>
      </c>
      <c r="K46" s="18">
        <f ca="1">IFERROR(__xludf.DUMMYFUNCTION("""COMPUTED_VALUE"""),6)</f>
        <v>6</v>
      </c>
      <c r="L46" s="1">
        <f t="shared" ca="1" si="14"/>
        <v>0</v>
      </c>
      <c r="M46" s="1">
        <f t="shared" ca="1" si="15"/>
        <v>0</v>
      </c>
      <c r="N46" s="1">
        <f t="shared" ca="1" si="16"/>
        <v>0</v>
      </c>
      <c r="O46" s="1">
        <f t="shared" ca="1" si="17"/>
        <v>6</v>
      </c>
      <c r="P46" s="42">
        <f t="shared" ca="1" si="18"/>
        <v>0</v>
      </c>
      <c r="Q46" s="1">
        <f t="shared" ca="1" si="19"/>
        <v>0</v>
      </c>
      <c r="S46" s="40"/>
      <c r="T46" s="41"/>
      <c r="U46" s="1">
        <f t="shared" si="20"/>
        <v>0</v>
      </c>
      <c r="V46" s="1">
        <f t="shared" si="21"/>
        <v>0</v>
      </c>
      <c r="W46" s="1">
        <f t="shared" si="22"/>
        <v>0</v>
      </c>
      <c r="X46" s="1">
        <f t="shared" si="23"/>
        <v>0</v>
      </c>
      <c r="Y46" s="1">
        <f t="shared" si="24"/>
        <v>0</v>
      </c>
      <c r="Z46" s="1">
        <f t="shared" si="25"/>
        <v>0</v>
      </c>
      <c r="AB46" s="40"/>
      <c r="AC46" s="41"/>
      <c r="AD46" s="1">
        <f t="shared" si="26"/>
        <v>0</v>
      </c>
      <c r="AE46" s="1">
        <f t="shared" si="27"/>
        <v>0</v>
      </c>
      <c r="AF46" s="1">
        <f t="shared" si="28"/>
        <v>0</v>
      </c>
      <c r="AG46" s="1">
        <f t="shared" si="29"/>
        <v>0</v>
      </c>
      <c r="AH46" s="1">
        <f t="shared" si="30"/>
        <v>0</v>
      </c>
      <c r="AI46" s="1">
        <f t="shared" si="31"/>
        <v>0</v>
      </c>
      <c r="AK46" s="40"/>
      <c r="AL46" s="41"/>
      <c r="AM46" s="1">
        <f t="shared" si="32"/>
        <v>0</v>
      </c>
      <c r="AN46" s="1">
        <f t="shared" si="33"/>
        <v>0</v>
      </c>
      <c r="AO46" s="1">
        <f t="shared" si="34"/>
        <v>0</v>
      </c>
      <c r="AP46" s="1">
        <f t="shared" si="35"/>
        <v>0</v>
      </c>
      <c r="AQ46" s="1">
        <f t="shared" si="36"/>
        <v>0</v>
      </c>
      <c r="AR46" s="1">
        <f t="shared" si="37"/>
        <v>0</v>
      </c>
      <c r="AT46" s="40"/>
      <c r="AU46" s="41"/>
      <c r="AV46" s="1">
        <f t="shared" si="38"/>
        <v>0</v>
      </c>
      <c r="AW46" s="1">
        <f t="shared" si="39"/>
        <v>0</v>
      </c>
      <c r="AX46" s="1">
        <f t="shared" si="40"/>
        <v>0</v>
      </c>
      <c r="AY46" s="1">
        <f t="shared" si="41"/>
        <v>0</v>
      </c>
      <c r="AZ46" s="1">
        <f t="shared" si="42"/>
        <v>0</v>
      </c>
      <c r="BA46" s="1">
        <f t="shared" si="43"/>
        <v>0</v>
      </c>
      <c r="BC46" s="40"/>
      <c r="BD46" s="41"/>
      <c r="BE46" s="1">
        <f t="shared" si="44"/>
        <v>0</v>
      </c>
      <c r="BF46" s="1">
        <f t="shared" si="45"/>
        <v>0</v>
      </c>
      <c r="BG46" s="1">
        <f t="shared" si="46"/>
        <v>0</v>
      </c>
      <c r="BH46" s="1">
        <f t="shared" si="47"/>
        <v>0</v>
      </c>
      <c r="BI46" s="1">
        <f t="shared" si="48"/>
        <v>0</v>
      </c>
      <c r="BJ46" s="1">
        <f t="shared" si="49"/>
        <v>0</v>
      </c>
      <c r="BL46" s="40"/>
      <c r="BM46" s="41"/>
      <c r="BN46" s="1">
        <f t="shared" si="50"/>
        <v>0</v>
      </c>
      <c r="BO46" s="1">
        <f t="shared" si="51"/>
        <v>0</v>
      </c>
      <c r="BP46" s="1">
        <f t="shared" si="52"/>
        <v>0</v>
      </c>
      <c r="BQ46" s="1">
        <f t="shared" si="53"/>
        <v>0</v>
      </c>
      <c r="BR46" s="1">
        <f t="shared" si="54"/>
        <v>0</v>
      </c>
      <c r="BS46" s="1">
        <f t="shared" si="55"/>
        <v>0</v>
      </c>
    </row>
    <row r="47" spans="1:71" ht="12.75" x14ac:dyDescent="0.2">
      <c r="A47" s="40"/>
      <c r="B47" s="41"/>
      <c r="C47" s="1">
        <f t="shared" si="8"/>
        <v>0</v>
      </c>
      <c r="D47" s="1">
        <f t="shared" si="9"/>
        <v>0</v>
      </c>
      <c r="E47" s="1">
        <f t="shared" si="10"/>
        <v>0</v>
      </c>
      <c r="F47" s="1">
        <f t="shared" si="11"/>
        <v>0</v>
      </c>
      <c r="G47" s="1">
        <f t="shared" si="12"/>
        <v>0</v>
      </c>
      <c r="H47" s="1">
        <f t="shared" si="13"/>
        <v>0</v>
      </c>
      <c r="J47" s="23" t="str">
        <f ca="1">IFERROR(__xludf.DUMMYFUNCTION("""COMPUTED_VALUE"""),"Oswestry Olympians")</f>
        <v>Oswestry Olympians</v>
      </c>
      <c r="K47" s="18">
        <f ca="1">IFERROR(__xludf.DUMMYFUNCTION("""COMPUTED_VALUE"""),4)</f>
        <v>4</v>
      </c>
      <c r="L47" s="1">
        <f t="shared" ca="1" si="14"/>
        <v>0</v>
      </c>
      <c r="M47" s="1">
        <f t="shared" ca="1" si="15"/>
        <v>4</v>
      </c>
      <c r="N47" s="1">
        <f t="shared" ca="1" si="16"/>
        <v>0</v>
      </c>
      <c r="O47" s="1">
        <f t="shared" ca="1" si="17"/>
        <v>0</v>
      </c>
      <c r="P47" s="42">
        <f t="shared" ca="1" si="18"/>
        <v>0</v>
      </c>
      <c r="Q47" s="1">
        <f t="shared" ca="1" si="19"/>
        <v>0</v>
      </c>
      <c r="S47" s="40"/>
      <c r="T47" s="41"/>
      <c r="U47" s="1">
        <f t="shared" si="20"/>
        <v>0</v>
      </c>
      <c r="V47" s="1">
        <f t="shared" si="21"/>
        <v>0</v>
      </c>
      <c r="W47" s="1">
        <f t="shared" si="22"/>
        <v>0</v>
      </c>
      <c r="X47" s="1">
        <f t="shared" si="23"/>
        <v>0</v>
      </c>
      <c r="Y47" s="1">
        <f t="shared" si="24"/>
        <v>0</v>
      </c>
      <c r="Z47" s="1">
        <f t="shared" si="25"/>
        <v>0</v>
      </c>
      <c r="AB47" s="40"/>
      <c r="AC47" s="41"/>
      <c r="AD47" s="1">
        <f t="shared" si="26"/>
        <v>0</v>
      </c>
      <c r="AE47" s="1">
        <f t="shared" si="27"/>
        <v>0</v>
      </c>
      <c r="AF47" s="1">
        <f t="shared" si="28"/>
        <v>0</v>
      </c>
      <c r="AG47" s="1">
        <f t="shared" si="29"/>
        <v>0</v>
      </c>
      <c r="AH47" s="1">
        <f t="shared" si="30"/>
        <v>0</v>
      </c>
      <c r="AI47" s="1">
        <f t="shared" si="31"/>
        <v>0</v>
      </c>
      <c r="AK47" s="40"/>
      <c r="AL47" s="41"/>
      <c r="AM47" s="1">
        <f t="shared" si="32"/>
        <v>0</v>
      </c>
      <c r="AN47" s="1">
        <f t="shared" si="33"/>
        <v>0</v>
      </c>
      <c r="AO47" s="1">
        <f t="shared" si="34"/>
        <v>0</v>
      </c>
      <c r="AP47" s="1">
        <f t="shared" si="35"/>
        <v>0</v>
      </c>
      <c r="AQ47" s="1">
        <f t="shared" si="36"/>
        <v>0</v>
      </c>
      <c r="AR47" s="1">
        <f t="shared" si="37"/>
        <v>0</v>
      </c>
      <c r="AT47" s="40"/>
      <c r="AU47" s="41"/>
      <c r="AV47" s="1">
        <f t="shared" si="38"/>
        <v>0</v>
      </c>
      <c r="AW47" s="1">
        <f t="shared" si="39"/>
        <v>0</v>
      </c>
      <c r="AX47" s="1">
        <f t="shared" si="40"/>
        <v>0</v>
      </c>
      <c r="AY47" s="1">
        <f t="shared" si="41"/>
        <v>0</v>
      </c>
      <c r="AZ47" s="1">
        <f t="shared" si="42"/>
        <v>0</v>
      </c>
      <c r="BA47" s="1">
        <f t="shared" si="43"/>
        <v>0</v>
      </c>
      <c r="BC47" s="40"/>
      <c r="BD47" s="41"/>
      <c r="BE47" s="1">
        <f t="shared" si="44"/>
        <v>0</v>
      </c>
      <c r="BF47" s="1">
        <f t="shared" si="45"/>
        <v>0</v>
      </c>
      <c r="BG47" s="1">
        <f t="shared" si="46"/>
        <v>0</v>
      </c>
      <c r="BH47" s="1">
        <f t="shared" si="47"/>
        <v>0</v>
      </c>
      <c r="BI47" s="1">
        <f t="shared" si="48"/>
        <v>0</v>
      </c>
      <c r="BJ47" s="1">
        <f t="shared" si="49"/>
        <v>0</v>
      </c>
      <c r="BL47" s="40"/>
      <c r="BM47" s="41"/>
      <c r="BN47" s="1">
        <f t="shared" si="50"/>
        <v>0</v>
      </c>
      <c r="BO47" s="1">
        <f t="shared" si="51"/>
        <v>0</v>
      </c>
      <c r="BP47" s="1">
        <f t="shared" si="52"/>
        <v>0</v>
      </c>
      <c r="BQ47" s="1">
        <f t="shared" si="53"/>
        <v>0</v>
      </c>
      <c r="BR47" s="1">
        <f t="shared" si="54"/>
        <v>0</v>
      </c>
      <c r="BS47" s="1">
        <f t="shared" si="55"/>
        <v>0</v>
      </c>
    </row>
    <row r="48" spans="1:71" ht="12.75" x14ac:dyDescent="0.2">
      <c r="A48" s="40"/>
      <c r="B48" s="41"/>
      <c r="C48" s="1">
        <f t="shared" si="8"/>
        <v>0</v>
      </c>
      <c r="D48" s="1">
        <f t="shared" si="9"/>
        <v>0</v>
      </c>
      <c r="E48" s="1">
        <f t="shared" si="10"/>
        <v>0</v>
      </c>
      <c r="F48" s="1">
        <f t="shared" si="11"/>
        <v>0</v>
      </c>
      <c r="G48" s="1">
        <f t="shared" si="12"/>
        <v>0</v>
      </c>
      <c r="H48" s="1">
        <f t="shared" si="13"/>
        <v>0</v>
      </c>
      <c r="J48" s="23"/>
      <c r="K48" s="18"/>
      <c r="L48" s="1">
        <f t="shared" si="14"/>
        <v>0</v>
      </c>
      <c r="M48" s="1">
        <f t="shared" si="15"/>
        <v>0</v>
      </c>
      <c r="N48" s="1">
        <f t="shared" si="16"/>
        <v>0</v>
      </c>
      <c r="O48" s="1">
        <f t="shared" si="17"/>
        <v>0</v>
      </c>
      <c r="P48" s="42">
        <f t="shared" si="18"/>
        <v>0</v>
      </c>
      <c r="Q48" s="1">
        <f t="shared" si="19"/>
        <v>0</v>
      </c>
      <c r="S48" s="40"/>
      <c r="T48" s="41"/>
      <c r="U48" s="1">
        <f t="shared" si="20"/>
        <v>0</v>
      </c>
      <c r="V48" s="1">
        <f t="shared" si="21"/>
        <v>0</v>
      </c>
      <c r="W48" s="1">
        <f t="shared" si="22"/>
        <v>0</v>
      </c>
      <c r="X48" s="1">
        <f t="shared" si="23"/>
        <v>0</v>
      </c>
      <c r="Y48" s="1">
        <f t="shared" si="24"/>
        <v>0</v>
      </c>
      <c r="Z48" s="1">
        <f t="shared" si="25"/>
        <v>0</v>
      </c>
      <c r="AB48" s="40"/>
      <c r="AC48" s="41"/>
      <c r="AD48" s="1">
        <f t="shared" si="26"/>
        <v>0</v>
      </c>
      <c r="AE48" s="1">
        <f t="shared" si="27"/>
        <v>0</v>
      </c>
      <c r="AF48" s="1">
        <f t="shared" si="28"/>
        <v>0</v>
      </c>
      <c r="AG48" s="1">
        <f t="shared" si="29"/>
        <v>0</v>
      </c>
      <c r="AH48" s="1">
        <f t="shared" si="30"/>
        <v>0</v>
      </c>
      <c r="AI48" s="1">
        <f t="shared" si="31"/>
        <v>0</v>
      </c>
      <c r="AK48" s="40"/>
      <c r="AL48" s="41"/>
      <c r="AM48" s="1">
        <f t="shared" si="32"/>
        <v>0</v>
      </c>
      <c r="AN48" s="1">
        <f t="shared" si="33"/>
        <v>0</v>
      </c>
      <c r="AO48" s="1">
        <f t="shared" si="34"/>
        <v>0</v>
      </c>
      <c r="AP48" s="1">
        <f t="shared" si="35"/>
        <v>0</v>
      </c>
      <c r="AQ48" s="1">
        <f t="shared" si="36"/>
        <v>0</v>
      </c>
      <c r="AR48" s="1">
        <f t="shared" si="37"/>
        <v>0</v>
      </c>
      <c r="AT48" s="40"/>
      <c r="AU48" s="41"/>
      <c r="AV48" s="1">
        <f t="shared" si="38"/>
        <v>0</v>
      </c>
      <c r="AW48" s="1">
        <f t="shared" si="39"/>
        <v>0</v>
      </c>
      <c r="AX48" s="1">
        <f t="shared" si="40"/>
        <v>0</v>
      </c>
      <c r="AY48" s="1">
        <f t="shared" si="41"/>
        <v>0</v>
      </c>
      <c r="AZ48" s="1">
        <f t="shared" si="42"/>
        <v>0</v>
      </c>
      <c r="BA48" s="1">
        <f t="shared" si="43"/>
        <v>0</v>
      </c>
      <c r="BC48" s="40"/>
      <c r="BD48" s="41"/>
      <c r="BE48" s="1">
        <f t="shared" si="44"/>
        <v>0</v>
      </c>
      <c r="BF48" s="1">
        <f t="shared" si="45"/>
        <v>0</v>
      </c>
      <c r="BG48" s="1">
        <f t="shared" si="46"/>
        <v>0</v>
      </c>
      <c r="BH48" s="1">
        <f t="shared" si="47"/>
        <v>0</v>
      </c>
      <c r="BI48" s="1">
        <f t="shared" si="48"/>
        <v>0</v>
      </c>
      <c r="BJ48" s="1">
        <f t="shared" si="49"/>
        <v>0</v>
      </c>
      <c r="BL48" s="40"/>
      <c r="BM48" s="41"/>
      <c r="BN48" s="1">
        <f t="shared" si="50"/>
        <v>0</v>
      </c>
      <c r="BO48" s="1">
        <f t="shared" si="51"/>
        <v>0</v>
      </c>
      <c r="BP48" s="1">
        <f t="shared" si="52"/>
        <v>0</v>
      </c>
      <c r="BQ48" s="1">
        <f t="shared" si="53"/>
        <v>0</v>
      </c>
      <c r="BR48" s="1">
        <f t="shared" si="54"/>
        <v>0</v>
      </c>
      <c r="BS48" s="1">
        <f t="shared" si="55"/>
        <v>0</v>
      </c>
    </row>
    <row r="49" spans="1:71" ht="12.75" x14ac:dyDescent="0.2">
      <c r="A49" s="40"/>
      <c r="B49" s="41"/>
      <c r="C49" s="1">
        <f t="shared" si="8"/>
        <v>0</v>
      </c>
      <c r="D49" s="1">
        <f t="shared" si="9"/>
        <v>0</v>
      </c>
      <c r="E49" s="1">
        <f t="shared" si="10"/>
        <v>0</v>
      </c>
      <c r="F49" s="1">
        <f t="shared" si="11"/>
        <v>0</v>
      </c>
      <c r="G49" s="1">
        <f t="shared" si="12"/>
        <v>0</v>
      </c>
      <c r="H49" s="1">
        <f t="shared" si="13"/>
        <v>0</v>
      </c>
      <c r="J49" s="23"/>
      <c r="K49" s="18"/>
      <c r="L49" s="1">
        <f t="shared" si="14"/>
        <v>0</v>
      </c>
      <c r="M49" s="1">
        <f t="shared" si="15"/>
        <v>0</v>
      </c>
      <c r="N49" s="1">
        <f t="shared" si="16"/>
        <v>0</v>
      </c>
      <c r="O49" s="1">
        <f t="shared" si="17"/>
        <v>0</v>
      </c>
      <c r="P49" s="42">
        <f t="shared" si="18"/>
        <v>0</v>
      </c>
      <c r="Q49" s="1">
        <f t="shared" si="19"/>
        <v>0</v>
      </c>
      <c r="S49" s="40"/>
      <c r="T49" s="41"/>
      <c r="U49" s="1">
        <f t="shared" si="20"/>
        <v>0</v>
      </c>
      <c r="V49" s="1">
        <f t="shared" si="21"/>
        <v>0</v>
      </c>
      <c r="W49" s="1">
        <f t="shared" si="22"/>
        <v>0</v>
      </c>
      <c r="X49" s="1">
        <f t="shared" si="23"/>
        <v>0</v>
      </c>
      <c r="Y49" s="1">
        <f t="shared" si="24"/>
        <v>0</v>
      </c>
      <c r="Z49" s="1">
        <f t="shared" si="25"/>
        <v>0</v>
      </c>
      <c r="AB49" s="40"/>
      <c r="AC49" s="41"/>
      <c r="AD49" s="1">
        <f t="shared" si="26"/>
        <v>0</v>
      </c>
      <c r="AE49" s="1">
        <f t="shared" si="27"/>
        <v>0</v>
      </c>
      <c r="AF49" s="1">
        <f t="shared" si="28"/>
        <v>0</v>
      </c>
      <c r="AG49" s="1">
        <f t="shared" si="29"/>
        <v>0</v>
      </c>
      <c r="AH49" s="1">
        <f t="shared" si="30"/>
        <v>0</v>
      </c>
      <c r="AI49" s="1">
        <f t="shared" si="31"/>
        <v>0</v>
      </c>
      <c r="AK49" s="40"/>
      <c r="AL49" s="41"/>
      <c r="AM49" s="1">
        <f t="shared" si="32"/>
        <v>0</v>
      </c>
      <c r="AN49" s="1">
        <f t="shared" si="33"/>
        <v>0</v>
      </c>
      <c r="AO49" s="1">
        <f t="shared" si="34"/>
        <v>0</v>
      </c>
      <c r="AP49" s="1">
        <f t="shared" si="35"/>
        <v>0</v>
      </c>
      <c r="AQ49" s="1">
        <f t="shared" si="36"/>
        <v>0</v>
      </c>
      <c r="AR49" s="1">
        <f t="shared" si="37"/>
        <v>0</v>
      </c>
      <c r="AT49" s="40"/>
      <c r="AU49" s="41"/>
      <c r="AV49" s="1">
        <f t="shared" si="38"/>
        <v>0</v>
      </c>
      <c r="AW49" s="1">
        <f t="shared" si="39"/>
        <v>0</v>
      </c>
      <c r="AX49" s="1">
        <f t="shared" si="40"/>
        <v>0</v>
      </c>
      <c r="AY49" s="1">
        <f t="shared" si="41"/>
        <v>0</v>
      </c>
      <c r="AZ49" s="1">
        <f t="shared" si="42"/>
        <v>0</v>
      </c>
      <c r="BA49" s="1">
        <f t="shared" si="43"/>
        <v>0</v>
      </c>
      <c r="BC49" s="40"/>
      <c r="BD49" s="41"/>
      <c r="BE49" s="1">
        <f t="shared" si="44"/>
        <v>0</v>
      </c>
      <c r="BF49" s="1">
        <f t="shared" si="45"/>
        <v>0</v>
      </c>
      <c r="BG49" s="1">
        <f t="shared" si="46"/>
        <v>0</v>
      </c>
      <c r="BH49" s="1">
        <f t="shared" si="47"/>
        <v>0</v>
      </c>
      <c r="BI49" s="1">
        <f t="shared" si="48"/>
        <v>0</v>
      </c>
      <c r="BJ49" s="1">
        <f t="shared" si="49"/>
        <v>0</v>
      </c>
      <c r="BL49" s="40"/>
      <c r="BM49" s="41"/>
      <c r="BN49" s="1">
        <f t="shared" si="50"/>
        <v>0</v>
      </c>
      <c r="BO49" s="1">
        <f t="shared" si="51"/>
        <v>0</v>
      </c>
      <c r="BP49" s="1">
        <f t="shared" si="52"/>
        <v>0</v>
      </c>
      <c r="BQ49" s="1">
        <f t="shared" si="53"/>
        <v>0</v>
      </c>
      <c r="BR49" s="1">
        <f t="shared" si="54"/>
        <v>0</v>
      </c>
      <c r="BS49" s="1">
        <f t="shared" si="55"/>
        <v>0</v>
      </c>
    </row>
    <row r="50" spans="1:71" ht="12.75" x14ac:dyDescent="0.2">
      <c r="A50" s="40"/>
      <c r="B50" s="41"/>
      <c r="C50" s="1">
        <f t="shared" si="8"/>
        <v>0</v>
      </c>
      <c r="D50" s="1">
        <f t="shared" si="9"/>
        <v>0</v>
      </c>
      <c r="E50" s="1">
        <f t="shared" si="10"/>
        <v>0</v>
      </c>
      <c r="F50" s="1">
        <f t="shared" si="11"/>
        <v>0</v>
      </c>
      <c r="G50" s="1">
        <f t="shared" si="12"/>
        <v>0</v>
      </c>
      <c r="H50" s="1">
        <f t="shared" si="13"/>
        <v>0</v>
      </c>
      <c r="J50" s="23"/>
      <c r="K50" s="18"/>
      <c r="L50" s="1">
        <f t="shared" si="14"/>
        <v>0</v>
      </c>
      <c r="M50" s="1">
        <f t="shared" si="15"/>
        <v>0</v>
      </c>
      <c r="N50" s="1">
        <f t="shared" si="16"/>
        <v>0</v>
      </c>
      <c r="O50" s="1">
        <f t="shared" si="17"/>
        <v>0</v>
      </c>
      <c r="P50" s="42">
        <f t="shared" si="18"/>
        <v>0</v>
      </c>
      <c r="Q50" s="1">
        <f t="shared" si="19"/>
        <v>0</v>
      </c>
      <c r="S50" s="40"/>
      <c r="T50" s="41"/>
      <c r="U50" s="1">
        <f t="shared" si="20"/>
        <v>0</v>
      </c>
      <c r="V50" s="1">
        <f t="shared" si="21"/>
        <v>0</v>
      </c>
      <c r="W50" s="1">
        <f t="shared" si="22"/>
        <v>0</v>
      </c>
      <c r="X50" s="1">
        <f t="shared" si="23"/>
        <v>0</v>
      </c>
      <c r="Y50" s="1">
        <f t="shared" si="24"/>
        <v>0</v>
      </c>
      <c r="Z50" s="1">
        <f t="shared" si="25"/>
        <v>0</v>
      </c>
      <c r="AB50" s="40"/>
      <c r="AC50" s="41"/>
      <c r="AD50" s="1">
        <f t="shared" si="26"/>
        <v>0</v>
      </c>
      <c r="AE50" s="1">
        <f t="shared" si="27"/>
        <v>0</v>
      </c>
      <c r="AF50" s="1">
        <f t="shared" si="28"/>
        <v>0</v>
      </c>
      <c r="AG50" s="1">
        <f t="shared" si="29"/>
        <v>0</v>
      </c>
      <c r="AH50" s="1">
        <f t="shared" si="30"/>
        <v>0</v>
      </c>
      <c r="AI50" s="1">
        <f t="shared" si="31"/>
        <v>0</v>
      </c>
      <c r="AK50" s="40"/>
      <c r="AL50" s="41"/>
      <c r="AM50" s="1">
        <f t="shared" si="32"/>
        <v>0</v>
      </c>
      <c r="AN50" s="1">
        <f t="shared" si="33"/>
        <v>0</v>
      </c>
      <c r="AO50" s="1">
        <f t="shared" si="34"/>
        <v>0</v>
      </c>
      <c r="AP50" s="1">
        <f t="shared" si="35"/>
        <v>0</v>
      </c>
      <c r="AQ50" s="1">
        <f t="shared" si="36"/>
        <v>0</v>
      </c>
      <c r="AR50" s="1">
        <f t="shared" si="37"/>
        <v>0</v>
      </c>
      <c r="AT50" s="40"/>
      <c r="AU50" s="41"/>
      <c r="AV50" s="1">
        <f t="shared" si="38"/>
        <v>0</v>
      </c>
      <c r="AW50" s="1">
        <f t="shared" si="39"/>
        <v>0</v>
      </c>
      <c r="AX50" s="1">
        <f t="shared" si="40"/>
        <v>0</v>
      </c>
      <c r="AY50" s="1">
        <f t="shared" si="41"/>
        <v>0</v>
      </c>
      <c r="AZ50" s="1">
        <f t="shared" si="42"/>
        <v>0</v>
      </c>
      <c r="BA50" s="1">
        <f t="shared" si="43"/>
        <v>0</v>
      </c>
      <c r="BC50" s="40"/>
      <c r="BD50" s="41"/>
      <c r="BE50" s="1">
        <f t="shared" si="44"/>
        <v>0</v>
      </c>
      <c r="BF50" s="1">
        <f t="shared" si="45"/>
        <v>0</v>
      </c>
      <c r="BG50" s="1">
        <f t="shared" si="46"/>
        <v>0</v>
      </c>
      <c r="BH50" s="1">
        <f t="shared" si="47"/>
        <v>0</v>
      </c>
      <c r="BI50" s="1">
        <f t="shared" si="48"/>
        <v>0</v>
      </c>
      <c r="BJ50" s="1">
        <f t="shared" si="49"/>
        <v>0</v>
      </c>
      <c r="BL50" s="40"/>
      <c r="BM50" s="41"/>
      <c r="BN50" s="1">
        <f t="shared" si="50"/>
        <v>0</v>
      </c>
      <c r="BO50" s="1">
        <f t="shared" si="51"/>
        <v>0</v>
      </c>
      <c r="BP50" s="1">
        <f t="shared" si="52"/>
        <v>0</v>
      </c>
      <c r="BQ50" s="1">
        <f t="shared" si="53"/>
        <v>0</v>
      </c>
      <c r="BR50" s="1">
        <f t="shared" si="54"/>
        <v>0</v>
      </c>
      <c r="BS50" s="1">
        <f t="shared" si="55"/>
        <v>0</v>
      </c>
    </row>
    <row r="51" spans="1:71" ht="12.75" x14ac:dyDescent="0.2">
      <c r="A51" s="40"/>
      <c r="B51" s="41"/>
      <c r="C51" s="1">
        <f t="shared" si="8"/>
        <v>0</v>
      </c>
      <c r="D51" s="1">
        <f t="shared" si="9"/>
        <v>0</v>
      </c>
      <c r="E51" s="1">
        <f t="shared" si="10"/>
        <v>0</v>
      </c>
      <c r="F51" s="1">
        <f t="shared" si="11"/>
        <v>0</v>
      </c>
      <c r="G51" s="1">
        <f t="shared" si="12"/>
        <v>0</v>
      </c>
      <c r="H51" s="1">
        <f t="shared" si="13"/>
        <v>0</v>
      </c>
      <c r="J51" s="23"/>
      <c r="K51" s="18"/>
      <c r="L51" s="1">
        <f t="shared" si="14"/>
        <v>0</v>
      </c>
      <c r="M51" s="1">
        <f t="shared" si="15"/>
        <v>0</v>
      </c>
      <c r="N51" s="1">
        <f t="shared" si="16"/>
        <v>0</v>
      </c>
      <c r="O51" s="1">
        <f t="shared" si="17"/>
        <v>0</v>
      </c>
      <c r="P51" s="42">
        <f t="shared" si="18"/>
        <v>0</v>
      </c>
      <c r="Q51" s="1">
        <f t="shared" si="19"/>
        <v>0</v>
      </c>
      <c r="S51" s="40"/>
      <c r="T51" s="41"/>
      <c r="U51" s="1">
        <f t="shared" si="20"/>
        <v>0</v>
      </c>
      <c r="V51" s="1">
        <f t="shared" si="21"/>
        <v>0</v>
      </c>
      <c r="W51" s="1">
        <f t="shared" si="22"/>
        <v>0</v>
      </c>
      <c r="X51" s="1">
        <f t="shared" si="23"/>
        <v>0</v>
      </c>
      <c r="Y51" s="1">
        <f t="shared" si="24"/>
        <v>0</v>
      </c>
      <c r="Z51" s="1">
        <f t="shared" si="25"/>
        <v>0</v>
      </c>
      <c r="AB51" s="40"/>
      <c r="AC51" s="41"/>
      <c r="AD51" s="1">
        <f t="shared" si="26"/>
        <v>0</v>
      </c>
      <c r="AE51" s="1">
        <f t="shared" si="27"/>
        <v>0</v>
      </c>
      <c r="AF51" s="1">
        <f t="shared" si="28"/>
        <v>0</v>
      </c>
      <c r="AG51" s="1">
        <f t="shared" si="29"/>
        <v>0</v>
      </c>
      <c r="AH51" s="1">
        <f t="shared" si="30"/>
        <v>0</v>
      </c>
      <c r="AI51" s="1">
        <f t="shared" si="31"/>
        <v>0</v>
      </c>
      <c r="AK51" s="40"/>
      <c r="AL51" s="41"/>
      <c r="AM51" s="1">
        <f t="shared" si="32"/>
        <v>0</v>
      </c>
      <c r="AN51" s="1">
        <f t="shared" si="33"/>
        <v>0</v>
      </c>
      <c r="AO51" s="1">
        <f t="shared" si="34"/>
        <v>0</v>
      </c>
      <c r="AP51" s="1">
        <f t="shared" si="35"/>
        <v>0</v>
      </c>
      <c r="AQ51" s="1">
        <f t="shared" si="36"/>
        <v>0</v>
      </c>
      <c r="AR51" s="1">
        <f t="shared" si="37"/>
        <v>0</v>
      </c>
      <c r="AT51" s="40"/>
      <c r="AU51" s="41"/>
      <c r="AV51" s="1">
        <f t="shared" si="38"/>
        <v>0</v>
      </c>
      <c r="AW51" s="1">
        <f t="shared" si="39"/>
        <v>0</v>
      </c>
      <c r="AX51" s="1">
        <f t="shared" si="40"/>
        <v>0</v>
      </c>
      <c r="AY51" s="1">
        <f t="shared" si="41"/>
        <v>0</v>
      </c>
      <c r="AZ51" s="1">
        <f t="shared" si="42"/>
        <v>0</v>
      </c>
      <c r="BA51" s="1">
        <f t="shared" si="43"/>
        <v>0</v>
      </c>
      <c r="BC51" s="40"/>
      <c r="BD51" s="41"/>
      <c r="BE51" s="1">
        <f t="shared" si="44"/>
        <v>0</v>
      </c>
      <c r="BF51" s="1">
        <f t="shared" si="45"/>
        <v>0</v>
      </c>
      <c r="BG51" s="1">
        <f t="shared" si="46"/>
        <v>0</v>
      </c>
      <c r="BH51" s="1">
        <f t="shared" si="47"/>
        <v>0</v>
      </c>
      <c r="BI51" s="1">
        <f t="shared" si="48"/>
        <v>0</v>
      </c>
      <c r="BJ51" s="1">
        <f t="shared" si="49"/>
        <v>0</v>
      </c>
      <c r="BL51" s="40"/>
      <c r="BM51" s="41"/>
      <c r="BN51" s="1">
        <f t="shared" si="50"/>
        <v>0</v>
      </c>
      <c r="BO51" s="1">
        <f t="shared" si="51"/>
        <v>0</v>
      </c>
      <c r="BP51" s="1">
        <f t="shared" si="52"/>
        <v>0</v>
      </c>
      <c r="BQ51" s="1">
        <f t="shared" si="53"/>
        <v>0</v>
      </c>
      <c r="BR51" s="1">
        <f t="shared" si="54"/>
        <v>0</v>
      </c>
      <c r="BS51" s="1">
        <f t="shared" si="55"/>
        <v>0</v>
      </c>
    </row>
    <row r="52" spans="1:71" ht="12.75" x14ac:dyDescent="0.2">
      <c r="A52" s="40"/>
      <c r="B52" s="41"/>
      <c r="C52" s="1">
        <f t="shared" si="8"/>
        <v>0</v>
      </c>
      <c r="D52" s="1">
        <f t="shared" si="9"/>
        <v>0</v>
      </c>
      <c r="E52" s="1">
        <f t="shared" si="10"/>
        <v>0</v>
      </c>
      <c r="F52" s="1">
        <f t="shared" si="11"/>
        <v>0</v>
      </c>
      <c r="G52" s="1">
        <f t="shared" si="12"/>
        <v>0</v>
      </c>
      <c r="H52" s="1">
        <f t="shared" si="13"/>
        <v>0</v>
      </c>
      <c r="J52" s="23"/>
      <c r="K52" s="18"/>
      <c r="L52" s="1">
        <f t="shared" si="14"/>
        <v>0</v>
      </c>
      <c r="M52" s="1">
        <f t="shared" si="15"/>
        <v>0</v>
      </c>
      <c r="N52" s="1">
        <f t="shared" si="16"/>
        <v>0</v>
      </c>
      <c r="O52" s="1">
        <f t="shared" si="17"/>
        <v>0</v>
      </c>
      <c r="P52" s="42">
        <f t="shared" si="18"/>
        <v>0</v>
      </c>
      <c r="Q52" s="1">
        <f t="shared" si="19"/>
        <v>0</v>
      </c>
      <c r="S52" s="40"/>
      <c r="T52" s="41"/>
      <c r="U52" s="1">
        <f t="shared" si="20"/>
        <v>0</v>
      </c>
      <c r="V52" s="1">
        <f t="shared" si="21"/>
        <v>0</v>
      </c>
      <c r="W52" s="1">
        <f t="shared" si="22"/>
        <v>0</v>
      </c>
      <c r="X52" s="1">
        <f t="shared" si="23"/>
        <v>0</v>
      </c>
      <c r="Y52" s="1">
        <f t="shared" si="24"/>
        <v>0</v>
      </c>
      <c r="Z52" s="1">
        <f t="shared" si="25"/>
        <v>0</v>
      </c>
      <c r="AB52" s="40"/>
      <c r="AC52" s="41"/>
      <c r="AD52" s="1">
        <f t="shared" si="26"/>
        <v>0</v>
      </c>
      <c r="AE52" s="1">
        <f t="shared" si="27"/>
        <v>0</v>
      </c>
      <c r="AF52" s="1">
        <f t="shared" si="28"/>
        <v>0</v>
      </c>
      <c r="AG52" s="1">
        <f t="shared" si="29"/>
        <v>0</v>
      </c>
      <c r="AH52" s="1">
        <f t="shared" si="30"/>
        <v>0</v>
      </c>
      <c r="AI52" s="1">
        <f t="shared" si="31"/>
        <v>0</v>
      </c>
      <c r="AK52" s="40"/>
      <c r="AL52" s="41"/>
      <c r="AM52" s="1">
        <f t="shared" si="32"/>
        <v>0</v>
      </c>
      <c r="AN52" s="1">
        <f t="shared" si="33"/>
        <v>0</v>
      </c>
      <c r="AO52" s="1">
        <f t="shared" si="34"/>
        <v>0</v>
      </c>
      <c r="AP52" s="1">
        <f t="shared" si="35"/>
        <v>0</v>
      </c>
      <c r="AQ52" s="1">
        <f t="shared" si="36"/>
        <v>0</v>
      </c>
      <c r="AR52" s="1">
        <f t="shared" si="37"/>
        <v>0</v>
      </c>
      <c r="AT52" s="40"/>
      <c r="AU52" s="41"/>
      <c r="AV52" s="1">
        <f t="shared" si="38"/>
        <v>0</v>
      </c>
      <c r="AW52" s="1">
        <f t="shared" si="39"/>
        <v>0</v>
      </c>
      <c r="AX52" s="1">
        <f t="shared" si="40"/>
        <v>0</v>
      </c>
      <c r="AY52" s="1">
        <f t="shared" si="41"/>
        <v>0</v>
      </c>
      <c r="AZ52" s="1">
        <f t="shared" si="42"/>
        <v>0</v>
      </c>
      <c r="BA52" s="1">
        <f t="shared" si="43"/>
        <v>0</v>
      </c>
      <c r="BC52" s="40"/>
      <c r="BD52" s="41"/>
      <c r="BE52" s="1">
        <f t="shared" si="44"/>
        <v>0</v>
      </c>
      <c r="BF52" s="1">
        <f t="shared" si="45"/>
        <v>0</v>
      </c>
      <c r="BG52" s="1">
        <f t="shared" si="46"/>
        <v>0</v>
      </c>
      <c r="BH52" s="1">
        <f t="shared" si="47"/>
        <v>0</v>
      </c>
      <c r="BI52" s="1">
        <f t="shared" si="48"/>
        <v>0</v>
      </c>
      <c r="BJ52" s="1">
        <f t="shared" si="49"/>
        <v>0</v>
      </c>
      <c r="BL52" s="40"/>
      <c r="BM52" s="41"/>
      <c r="BN52" s="1">
        <f t="shared" si="50"/>
        <v>0</v>
      </c>
      <c r="BO52" s="1">
        <f t="shared" si="51"/>
        <v>0</v>
      </c>
      <c r="BP52" s="1">
        <f t="shared" si="52"/>
        <v>0</v>
      </c>
      <c r="BQ52" s="1">
        <f t="shared" si="53"/>
        <v>0</v>
      </c>
      <c r="BR52" s="1">
        <f t="shared" si="54"/>
        <v>0</v>
      </c>
      <c r="BS52" s="1">
        <f t="shared" si="55"/>
        <v>0</v>
      </c>
    </row>
    <row r="53" spans="1:71" ht="12.75" x14ac:dyDescent="0.2">
      <c r="A53" s="40"/>
      <c r="B53" s="41"/>
      <c r="C53" s="1">
        <f t="shared" si="8"/>
        <v>0</v>
      </c>
      <c r="D53" s="1">
        <f t="shared" si="9"/>
        <v>0</v>
      </c>
      <c r="E53" s="1">
        <f t="shared" si="10"/>
        <v>0</v>
      </c>
      <c r="F53" s="1">
        <f t="shared" si="11"/>
        <v>0</v>
      </c>
      <c r="G53" s="1">
        <f t="shared" si="12"/>
        <v>0</v>
      </c>
      <c r="H53" s="1">
        <f t="shared" si="13"/>
        <v>0</v>
      </c>
      <c r="J53" s="23"/>
      <c r="K53" s="18"/>
      <c r="L53" s="1">
        <f t="shared" si="14"/>
        <v>0</v>
      </c>
      <c r="M53" s="1">
        <f t="shared" si="15"/>
        <v>0</v>
      </c>
      <c r="N53" s="1">
        <f t="shared" si="16"/>
        <v>0</v>
      </c>
      <c r="O53" s="1">
        <f t="shared" si="17"/>
        <v>0</v>
      </c>
      <c r="P53" s="42">
        <f t="shared" si="18"/>
        <v>0</v>
      </c>
      <c r="Q53" s="1">
        <f t="shared" si="19"/>
        <v>0</v>
      </c>
      <c r="S53" s="40"/>
      <c r="T53" s="41"/>
      <c r="U53" s="1">
        <f t="shared" si="20"/>
        <v>0</v>
      </c>
      <c r="V53" s="1">
        <f t="shared" si="21"/>
        <v>0</v>
      </c>
      <c r="W53" s="1">
        <f t="shared" si="22"/>
        <v>0</v>
      </c>
      <c r="X53" s="1">
        <f t="shared" si="23"/>
        <v>0</v>
      </c>
      <c r="Y53" s="1">
        <f t="shared" si="24"/>
        <v>0</v>
      </c>
      <c r="Z53" s="1">
        <f t="shared" si="25"/>
        <v>0</v>
      </c>
      <c r="AB53" s="40"/>
      <c r="AC53" s="41"/>
      <c r="AD53" s="1">
        <f t="shared" si="26"/>
        <v>0</v>
      </c>
      <c r="AE53" s="1">
        <f t="shared" si="27"/>
        <v>0</v>
      </c>
      <c r="AF53" s="1">
        <f t="shared" si="28"/>
        <v>0</v>
      </c>
      <c r="AG53" s="1">
        <f t="shared" si="29"/>
        <v>0</v>
      </c>
      <c r="AH53" s="1">
        <f t="shared" si="30"/>
        <v>0</v>
      </c>
      <c r="AI53" s="1">
        <f t="shared" si="31"/>
        <v>0</v>
      </c>
      <c r="AK53" s="40"/>
      <c r="AL53" s="41"/>
      <c r="AM53" s="1">
        <f t="shared" si="32"/>
        <v>0</v>
      </c>
      <c r="AN53" s="1">
        <f t="shared" si="33"/>
        <v>0</v>
      </c>
      <c r="AO53" s="1">
        <f t="shared" si="34"/>
        <v>0</v>
      </c>
      <c r="AP53" s="1">
        <f t="shared" si="35"/>
        <v>0</v>
      </c>
      <c r="AQ53" s="1">
        <f t="shared" si="36"/>
        <v>0</v>
      </c>
      <c r="AR53" s="1">
        <f t="shared" si="37"/>
        <v>0</v>
      </c>
      <c r="AT53" s="40"/>
      <c r="AU53" s="41"/>
      <c r="AV53" s="1">
        <f t="shared" si="38"/>
        <v>0</v>
      </c>
      <c r="AW53" s="1">
        <f t="shared" si="39"/>
        <v>0</v>
      </c>
      <c r="AX53" s="1">
        <f t="shared" si="40"/>
        <v>0</v>
      </c>
      <c r="AY53" s="1">
        <f t="shared" si="41"/>
        <v>0</v>
      </c>
      <c r="AZ53" s="1">
        <f t="shared" si="42"/>
        <v>0</v>
      </c>
      <c r="BA53" s="1">
        <f t="shared" si="43"/>
        <v>0</v>
      </c>
      <c r="BC53" s="40"/>
      <c r="BD53" s="41"/>
      <c r="BE53" s="1">
        <f t="shared" si="44"/>
        <v>0</v>
      </c>
      <c r="BF53" s="1">
        <f t="shared" si="45"/>
        <v>0</v>
      </c>
      <c r="BG53" s="1">
        <f t="shared" si="46"/>
        <v>0</v>
      </c>
      <c r="BH53" s="1">
        <f t="shared" si="47"/>
        <v>0</v>
      </c>
      <c r="BI53" s="1">
        <f t="shared" si="48"/>
        <v>0</v>
      </c>
      <c r="BJ53" s="1">
        <f t="shared" si="49"/>
        <v>0</v>
      </c>
      <c r="BL53" s="40"/>
      <c r="BM53" s="41"/>
      <c r="BN53" s="1">
        <f t="shared" si="50"/>
        <v>0</v>
      </c>
      <c r="BO53" s="1">
        <f t="shared" si="51"/>
        <v>0</v>
      </c>
      <c r="BP53" s="1">
        <f t="shared" si="52"/>
        <v>0</v>
      </c>
      <c r="BQ53" s="1">
        <f t="shared" si="53"/>
        <v>0</v>
      </c>
      <c r="BR53" s="1">
        <f t="shared" si="54"/>
        <v>0</v>
      </c>
      <c r="BS53" s="1">
        <f t="shared" si="55"/>
        <v>0</v>
      </c>
    </row>
    <row r="54" spans="1:71" ht="12.75" x14ac:dyDescent="0.2">
      <c r="A54" s="40"/>
      <c r="B54" s="41"/>
      <c r="C54" s="1">
        <f t="shared" si="8"/>
        <v>0</v>
      </c>
      <c r="D54" s="1">
        <f t="shared" si="9"/>
        <v>0</v>
      </c>
      <c r="E54" s="1">
        <f t="shared" si="10"/>
        <v>0</v>
      </c>
      <c r="F54" s="1">
        <f t="shared" si="11"/>
        <v>0</v>
      </c>
      <c r="G54" s="1">
        <f t="shared" si="12"/>
        <v>0</v>
      </c>
      <c r="H54" s="1">
        <f t="shared" si="13"/>
        <v>0</v>
      </c>
      <c r="J54" s="23"/>
      <c r="K54" s="18"/>
      <c r="L54" s="1">
        <f t="shared" si="14"/>
        <v>0</v>
      </c>
      <c r="M54" s="1">
        <f t="shared" si="15"/>
        <v>0</v>
      </c>
      <c r="N54" s="1">
        <f t="shared" si="16"/>
        <v>0</v>
      </c>
      <c r="O54" s="1">
        <f t="shared" si="17"/>
        <v>0</v>
      </c>
      <c r="P54" s="42">
        <f t="shared" si="18"/>
        <v>0</v>
      </c>
      <c r="Q54" s="1">
        <f t="shared" si="19"/>
        <v>0</v>
      </c>
      <c r="S54" s="40"/>
      <c r="T54" s="41"/>
      <c r="U54" s="1">
        <f t="shared" si="20"/>
        <v>0</v>
      </c>
      <c r="V54" s="1">
        <f t="shared" si="21"/>
        <v>0</v>
      </c>
      <c r="W54" s="1">
        <f t="shared" si="22"/>
        <v>0</v>
      </c>
      <c r="X54" s="1">
        <f t="shared" si="23"/>
        <v>0</v>
      </c>
      <c r="Y54" s="1">
        <f t="shared" si="24"/>
        <v>0</v>
      </c>
      <c r="Z54" s="1">
        <f t="shared" si="25"/>
        <v>0</v>
      </c>
      <c r="AB54" s="40"/>
      <c r="AC54" s="41"/>
      <c r="AD54" s="1">
        <f t="shared" si="26"/>
        <v>0</v>
      </c>
      <c r="AE54" s="1">
        <f t="shared" si="27"/>
        <v>0</v>
      </c>
      <c r="AF54" s="1">
        <f t="shared" si="28"/>
        <v>0</v>
      </c>
      <c r="AG54" s="1">
        <f t="shared" si="29"/>
        <v>0</v>
      </c>
      <c r="AH54" s="1">
        <f t="shared" si="30"/>
        <v>0</v>
      </c>
      <c r="AI54" s="1">
        <f t="shared" si="31"/>
        <v>0</v>
      </c>
      <c r="AK54" s="40"/>
      <c r="AL54" s="41"/>
      <c r="AM54" s="1">
        <f t="shared" si="32"/>
        <v>0</v>
      </c>
      <c r="AN54" s="1">
        <f t="shared" si="33"/>
        <v>0</v>
      </c>
      <c r="AO54" s="1">
        <f t="shared" si="34"/>
        <v>0</v>
      </c>
      <c r="AP54" s="1">
        <f t="shared" si="35"/>
        <v>0</v>
      </c>
      <c r="AQ54" s="1">
        <f t="shared" si="36"/>
        <v>0</v>
      </c>
      <c r="AR54" s="1">
        <f t="shared" si="37"/>
        <v>0</v>
      </c>
      <c r="AT54" s="40"/>
      <c r="AU54" s="41"/>
      <c r="AV54" s="1">
        <f t="shared" si="38"/>
        <v>0</v>
      </c>
      <c r="AW54" s="1">
        <f t="shared" si="39"/>
        <v>0</v>
      </c>
      <c r="AX54" s="1">
        <f t="shared" si="40"/>
        <v>0</v>
      </c>
      <c r="AY54" s="1">
        <f t="shared" si="41"/>
        <v>0</v>
      </c>
      <c r="AZ54" s="1">
        <f t="shared" si="42"/>
        <v>0</v>
      </c>
      <c r="BA54" s="1">
        <f t="shared" si="43"/>
        <v>0</v>
      </c>
      <c r="BC54" s="40"/>
      <c r="BD54" s="41"/>
      <c r="BE54" s="1">
        <f t="shared" si="44"/>
        <v>0</v>
      </c>
      <c r="BF54" s="1">
        <f t="shared" si="45"/>
        <v>0</v>
      </c>
      <c r="BG54" s="1">
        <f t="shared" si="46"/>
        <v>0</v>
      </c>
      <c r="BH54" s="1">
        <f t="shared" si="47"/>
        <v>0</v>
      </c>
      <c r="BI54" s="1">
        <f t="shared" si="48"/>
        <v>0</v>
      </c>
      <c r="BJ54" s="1">
        <f t="shared" si="49"/>
        <v>0</v>
      </c>
      <c r="BL54" s="40"/>
      <c r="BM54" s="41"/>
      <c r="BN54" s="1">
        <f t="shared" si="50"/>
        <v>0</v>
      </c>
      <c r="BO54" s="1">
        <f t="shared" si="51"/>
        <v>0</v>
      </c>
      <c r="BP54" s="1">
        <f t="shared" si="52"/>
        <v>0</v>
      </c>
      <c r="BQ54" s="1">
        <f t="shared" si="53"/>
        <v>0</v>
      </c>
      <c r="BR54" s="1">
        <f t="shared" si="54"/>
        <v>0</v>
      </c>
      <c r="BS54" s="1">
        <f t="shared" si="55"/>
        <v>0</v>
      </c>
    </row>
    <row r="55" spans="1:71" ht="12.75" x14ac:dyDescent="0.2">
      <c r="A55" s="40"/>
      <c r="B55" s="41"/>
      <c r="C55" s="1">
        <f t="shared" si="8"/>
        <v>0</v>
      </c>
      <c r="D55" s="1">
        <f t="shared" si="9"/>
        <v>0</v>
      </c>
      <c r="E55" s="1">
        <f t="shared" si="10"/>
        <v>0</v>
      </c>
      <c r="F55" s="1">
        <f t="shared" si="11"/>
        <v>0</v>
      </c>
      <c r="G55" s="1">
        <f t="shared" si="12"/>
        <v>0</v>
      </c>
      <c r="H55" s="1">
        <f t="shared" si="13"/>
        <v>0</v>
      </c>
      <c r="J55" s="23"/>
      <c r="K55" s="18"/>
      <c r="L55" s="1">
        <f t="shared" si="14"/>
        <v>0</v>
      </c>
      <c r="M55" s="1">
        <f t="shared" si="15"/>
        <v>0</v>
      </c>
      <c r="N55" s="1">
        <f t="shared" si="16"/>
        <v>0</v>
      </c>
      <c r="O55" s="1">
        <f t="shared" si="17"/>
        <v>0</v>
      </c>
      <c r="P55" s="42">
        <f t="shared" si="18"/>
        <v>0</v>
      </c>
      <c r="Q55" s="1">
        <f t="shared" si="19"/>
        <v>0</v>
      </c>
      <c r="S55" s="40"/>
      <c r="T55" s="41"/>
      <c r="U55" s="1">
        <f t="shared" si="20"/>
        <v>0</v>
      </c>
      <c r="V55" s="1">
        <f t="shared" si="21"/>
        <v>0</v>
      </c>
      <c r="W55" s="1">
        <f t="shared" si="22"/>
        <v>0</v>
      </c>
      <c r="X55" s="1">
        <f t="shared" si="23"/>
        <v>0</v>
      </c>
      <c r="Y55" s="1">
        <f t="shared" si="24"/>
        <v>0</v>
      </c>
      <c r="Z55" s="1">
        <f t="shared" si="25"/>
        <v>0</v>
      </c>
      <c r="AB55" s="40"/>
      <c r="AC55" s="41"/>
      <c r="AD55" s="1">
        <f t="shared" si="26"/>
        <v>0</v>
      </c>
      <c r="AE55" s="1">
        <f t="shared" si="27"/>
        <v>0</v>
      </c>
      <c r="AF55" s="1">
        <f t="shared" si="28"/>
        <v>0</v>
      </c>
      <c r="AG55" s="1">
        <f t="shared" si="29"/>
        <v>0</v>
      </c>
      <c r="AH55" s="1">
        <f t="shared" si="30"/>
        <v>0</v>
      </c>
      <c r="AI55" s="1">
        <f t="shared" si="31"/>
        <v>0</v>
      </c>
      <c r="AK55" s="40"/>
      <c r="AL55" s="41"/>
      <c r="AM55" s="1">
        <f t="shared" si="32"/>
        <v>0</v>
      </c>
      <c r="AN55" s="1">
        <f t="shared" si="33"/>
        <v>0</v>
      </c>
      <c r="AO55" s="1">
        <f t="shared" si="34"/>
        <v>0</v>
      </c>
      <c r="AP55" s="1">
        <f t="shared" si="35"/>
        <v>0</v>
      </c>
      <c r="AQ55" s="1">
        <f t="shared" si="36"/>
        <v>0</v>
      </c>
      <c r="AR55" s="1">
        <f t="shared" si="37"/>
        <v>0</v>
      </c>
      <c r="AT55" s="40"/>
      <c r="AU55" s="41"/>
      <c r="AV55" s="1">
        <f t="shared" si="38"/>
        <v>0</v>
      </c>
      <c r="AW55" s="1">
        <f t="shared" si="39"/>
        <v>0</v>
      </c>
      <c r="AX55" s="1">
        <f t="shared" si="40"/>
        <v>0</v>
      </c>
      <c r="AY55" s="1">
        <f t="shared" si="41"/>
        <v>0</v>
      </c>
      <c r="AZ55" s="1">
        <f t="shared" si="42"/>
        <v>0</v>
      </c>
      <c r="BA55" s="1">
        <f t="shared" si="43"/>
        <v>0</v>
      </c>
      <c r="BC55" s="40"/>
      <c r="BD55" s="41"/>
      <c r="BE55" s="1">
        <f t="shared" si="44"/>
        <v>0</v>
      </c>
      <c r="BF55" s="1">
        <f t="shared" si="45"/>
        <v>0</v>
      </c>
      <c r="BG55" s="1">
        <f t="shared" si="46"/>
        <v>0</v>
      </c>
      <c r="BH55" s="1">
        <f t="shared" si="47"/>
        <v>0</v>
      </c>
      <c r="BI55" s="1">
        <f t="shared" si="48"/>
        <v>0</v>
      </c>
      <c r="BJ55" s="1">
        <f t="shared" si="49"/>
        <v>0</v>
      </c>
      <c r="BL55" s="40"/>
      <c r="BM55" s="41"/>
      <c r="BN55" s="1">
        <f t="shared" si="50"/>
        <v>0</v>
      </c>
      <c r="BO55" s="1">
        <f t="shared" si="51"/>
        <v>0</v>
      </c>
      <c r="BP55" s="1">
        <f t="shared" si="52"/>
        <v>0</v>
      </c>
      <c r="BQ55" s="1">
        <f t="shared" si="53"/>
        <v>0</v>
      </c>
      <c r="BR55" s="1">
        <f t="shared" si="54"/>
        <v>0</v>
      </c>
      <c r="BS55" s="1">
        <f t="shared" si="55"/>
        <v>0</v>
      </c>
    </row>
    <row r="56" spans="1:71" ht="12.75" x14ac:dyDescent="0.2">
      <c r="A56" s="40"/>
      <c r="B56" s="41"/>
      <c r="C56" s="1">
        <f t="shared" si="8"/>
        <v>0</v>
      </c>
      <c r="D56" s="1">
        <f t="shared" si="9"/>
        <v>0</v>
      </c>
      <c r="E56" s="1">
        <f t="shared" si="10"/>
        <v>0</v>
      </c>
      <c r="F56" s="1">
        <f t="shared" si="11"/>
        <v>0</v>
      </c>
      <c r="G56" s="1">
        <f t="shared" si="12"/>
        <v>0</v>
      </c>
      <c r="H56" s="1">
        <f t="shared" si="13"/>
        <v>0</v>
      </c>
      <c r="J56" s="23"/>
      <c r="K56" s="18"/>
      <c r="L56" s="1">
        <f t="shared" si="14"/>
        <v>0</v>
      </c>
      <c r="M56" s="1">
        <f t="shared" si="15"/>
        <v>0</v>
      </c>
      <c r="N56" s="1">
        <f t="shared" si="16"/>
        <v>0</v>
      </c>
      <c r="O56" s="1">
        <f t="shared" si="17"/>
        <v>0</v>
      </c>
      <c r="P56" s="42">
        <f t="shared" si="18"/>
        <v>0</v>
      </c>
      <c r="Q56" s="1">
        <f t="shared" si="19"/>
        <v>0</v>
      </c>
      <c r="S56" s="40"/>
      <c r="T56" s="41"/>
      <c r="U56" s="1">
        <f t="shared" si="20"/>
        <v>0</v>
      </c>
      <c r="V56" s="1">
        <f t="shared" si="21"/>
        <v>0</v>
      </c>
      <c r="W56" s="1">
        <f t="shared" si="22"/>
        <v>0</v>
      </c>
      <c r="X56" s="1">
        <f t="shared" si="23"/>
        <v>0</v>
      </c>
      <c r="Y56" s="1">
        <f t="shared" si="24"/>
        <v>0</v>
      </c>
      <c r="Z56" s="1">
        <f t="shared" si="25"/>
        <v>0</v>
      </c>
      <c r="AB56" s="40"/>
      <c r="AC56" s="41"/>
      <c r="AD56" s="1">
        <f t="shared" si="26"/>
        <v>0</v>
      </c>
      <c r="AE56" s="1">
        <f t="shared" si="27"/>
        <v>0</v>
      </c>
      <c r="AF56" s="1">
        <f t="shared" si="28"/>
        <v>0</v>
      </c>
      <c r="AG56" s="1">
        <f t="shared" si="29"/>
        <v>0</v>
      </c>
      <c r="AH56" s="1">
        <f t="shared" si="30"/>
        <v>0</v>
      </c>
      <c r="AI56" s="1">
        <f t="shared" si="31"/>
        <v>0</v>
      </c>
      <c r="AK56" s="40"/>
      <c r="AL56" s="41"/>
      <c r="AM56" s="1">
        <f t="shared" si="32"/>
        <v>0</v>
      </c>
      <c r="AN56" s="1">
        <f t="shared" si="33"/>
        <v>0</v>
      </c>
      <c r="AO56" s="1">
        <f t="shared" si="34"/>
        <v>0</v>
      </c>
      <c r="AP56" s="1">
        <f t="shared" si="35"/>
        <v>0</v>
      </c>
      <c r="AQ56" s="1">
        <f t="shared" si="36"/>
        <v>0</v>
      </c>
      <c r="AR56" s="1">
        <f t="shared" si="37"/>
        <v>0</v>
      </c>
      <c r="AT56" s="40"/>
      <c r="AU56" s="41"/>
      <c r="AV56" s="1">
        <f t="shared" si="38"/>
        <v>0</v>
      </c>
      <c r="AW56" s="1">
        <f t="shared" si="39"/>
        <v>0</v>
      </c>
      <c r="AX56" s="1">
        <f t="shared" si="40"/>
        <v>0</v>
      </c>
      <c r="AY56" s="1">
        <f t="shared" si="41"/>
        <v>0</v>
      </c>
      <c r="AZ56" s="1">
        <f t="shared" si="42"/>
        <v>0</v>
      </c>
      <c r="BA56" s="1">
        <f t="shared" si="43"/>
        <v>0</v>
      </c>
      <c r="BC56" s="40"/>
      <c r="BD56" s="41"/>
      <c r="BE56" s="1">
        <f t="shared" si="44"/>
        <v>0</v>
      </c>
      <c r="BF56" s="1">
        <f t="shared" si="45"/>
        <v>0</v>
      </c>
      <c r="BG56" s="1">
        <f t="shared" si="46"/>
        <v>0</v>
      </c>
      <c r="BH56" s="1">
        <f t="shared" si="47"/>
        <v>0</v>
      </c>
      <c r="BI56" s="1">
        <f t="shared" si="48"/>
        <v>0</v>
      </c>
      <c r="BJ56" s="1">
        <f t="shared" si="49"/>
        <v>0</v>
      </c>
      <c r="BL56" s="40"/>
      <c r="BM56" s="41"/>
      <c r="BN56" s="1">
        <f t="shared" si="50"/>
        <v>0</v>
      </c>
      <c r="BO56" s="1">
        <f t="shared" si="51"/>
        <v>0</v>
      </c>
      <c r="BP56" s="1">
        <f t="shared" si="52"/>
        <v>0</v>
      </c>
      <c r="BQ56" s="1">
        <f t="shared" si="53"/>
        <v>0</v>
      </c>
      <c r="BR56" s="1">
        <f t="shared" si="54"/>
        <v>0</v>
      </c>
      <c r="BS56" s="1">
        <f t="shared" si="55"/>
        <v>0</v>
      </c>
    </row>
    <row r="57" spans="1:71" ht="12.75" x14ac:dyDescent="0.2">
      <c r="A57" s="40"/>
      <c r="B57" s="41"/>
      <c r="C57" s="1">
        <f t="shared" si="8"/>
        <v>0</v>
      </c>
      <c r="D57" s="1">
        <f t="shared" si="9"/>
        <v>0</v>
      </c>
      <c r="E57" s="1">
        <f t="shared" si="10"/>
        <v>0</v>
      </c>
      <c r="F57" s="1">
        <f t="shared" si="11"/>
        <v>0</v>
      </c>
      <c r="G57" s="1">
        <f t="shared" si="12"/>
        <v>0</v>
      </c>
      <c r="H57" s="1">
        <f t="shared" si="13"/>
        <v>0</v>
      </c>
      <c r="J57" s="23"/>
      <c r="K57" s="18"/>
      <c r="L57" s="1">
        <f t="shared" si="14"/>
        <v>0</v>
      </c>
      <c r="M57" s="1">
        <f t="shared" si="15"/>
        <v>0</v>
      </c>
      <c r="N57" s="1">
        <f t="shared" si="16"/>
        <v>0</v>
      </c>
      <c r="O57" s="1">
        <f t="shared" si="17"/>
        <v>0</v>
      </c>
      <c r="P57" s="42">
        <f t="shared" si="18"/>
        <v>0</v>
      </c>
      <c r="Q57" s="1">
        <f t="shared" si="19"/>
        <v>0</v>
      </c>
      <c r="S57" s="40"/>
      <c r="T57" s="41"/>
      <c r="U57" s="1">
        <f t="shared" si="20"/>
        <v>0</v>
      </c>
      <c r="V57" s="1">
        <f t="shared" si="21"/>
        <v>0</v>
      </c>
      <c r="W57" s="1">
        <f t="shared" si="22"/>
        <v>0</v>
      </c>
      <c r="X57" s="1">
        <f t="shared" si="23"/>
        <v>0</v>
      </c>
      <c r="Y57" s="1">
        <f t="shared" si="24"/>
        <v>0</v>
      </c>
      <c r="Z57" s="1">
        <f t="shared" si="25"/>
        <v>0</v>
      </c>
      <c r="AB57" s="40"/>
      <c r="AC57" s="41"/>
      <c r="AD57" s="1">
        <f t="shared" si="26"/>
        <v>0</v>
      </c>
      <c r="AE57" s="1">
        <f t="shared" si="27"/>
        <v>0</v>
      </c>
      <c r="AF57" s="1">
        <f t="shared" si="28"/>
        <v>0</v>
      </c>
      <c r="AG57" s="1">
        <f t="shared" si="29"/>
        <v>0</v>
      </c>
      <c r="AH57" s="1">
        <f t="shared" si="30"/>
        <v>0</v>
      </c>
      <c r="AI57" s="1">
        <f t="shared" si="31"/>
        <v>0</v>
      </c>
      <c r="AK57" s="40"/>
      <c r="AL57" s="41"/>
      <c r="AM57" s="1">
        <f t="shared" si="32"/>
        <v>0</v>
      </c>
      <c r="AN57" s="1">
        <f t="shared" si="33"/>
        <v>0</v>
      </c>
      <c r="AO57" s="1">
        <f t="shared" si="34"/>
        <v>0</v>
      </c>
      <c r="AP57" s="1">
        <f t="shared" si="35"/>
        <v>0</v>
      </c>
      <c r="AQ57" s="1">
        <f t="shared" si="36"/>
        <v>0</v>
      </c>
      <c r="AR57" s="1">
        <f t="shared" si="37"/>
        <v>0</v>
      </c>
      <c r="AT57" s="40"/>
      <c r="AU57" s="41"/>
      <c r="AV57" s="1">
        <f t="shared" si="38"/>
        <v>0</v>
      </c>
      <c r="AW57" s="1">
        <f t="shared" si="39"/>
        <v>0</v>
      </c>
      <c r="AX57" s="1">
        <f t="shared" si="40"/>
        <v>0</v>
      </c>
      <c r="AY57" s="1">
        <f t="shared" si="41"/>
        <v>0</v>
      </c>
      <c r="AZ57" s="1">
        <f t="shared" si="42"/>
        <v>0</v>
      </c>
      <c r="BA57" s="1">
        <f t="shared" si="43"/>
        <v>0</v>
      </c>
      <c r="BC57" s="40"/>
      <c r="BD57" s="41"/>
      <c r="BE57" s="1">
        <f t="shared" si="44"/>
        <v>0</v>
      </c>
      <c r="BF57" s="1">
        <f t="shared" si="45"/>
        <v>0</v>
      </c>
      <c r="BG57" s="1">
        <f t="shared" si="46"/>
        <v>0</v>
      </c>
      <c r="BH57" s="1">
        <f t="shared" si="47"/>
        <v>0</v>
      </c>
      <c r="BI57" s="1">
        <f t="shared" si="48"/>
        <v>0</v>
      </c>
      <c r="BJ57" s="1">
        <f t="shared" si="49"/>
        <v>0</v>
      </c>
      <c r="BL57" s="40"/>
      <c r="BM57" s="41"/>
      <c r="BN57" s="1">
        <f t="shared" si="50"/>
        <v>0</v>
      </c>
      <c r="BO57" s="1">
        <f t="shared" si="51"/>
        <v>0</v>
      </c>
      <c r="BP57" s="1">
        <f t="shared" si="52"/>
        <v>0</v>
      </c>
      <c r="BQ57" s="1">
        <f t="shared" si="53"/>
        <v>0</v>
      </c>
      <c r="BR57" s="1">
        <f t="shared" si="54"/>
        <v>0</v>
      </c>
      <c r="BS57" s="1">
        <f t="shared" si="55"/>
        <v>0</v>
      </c>
    </row>
    <row r="58" spans="1:71" ht="12.75" x14ac:dyDescent="0.2">
      <c r="A58" s="40"/>
      <c r="B58" s="41"/>
      <c r="C58" s="1">
        <f t="shared" si="8"/>
        <v>0</v>
      </c>
      <c r="D58" s="1">
        <f t="shared" si="9"/>
        <v>0</v>
      </c>
      <c r="E58" s="1">
        <f t="shared" si="10"/>
        <v>0</v>
      </c>
      <c r="F58" s="1">
        <f t="shared" si="11"/>
        <v>0</v>
      </c>
      <c r="G58" s="1">
        <f t="shared" si="12"/>
        <v>0</v>
      </c>
      <c r="H58" s="1">
        <f t="shared" si="13"/>
        <v>0</v>
      </c>
      <c r="J58" s="23"/>
      <c r="K58" s="18"/>
      <c r="L58" s="1">
        <f t="shared" si="14"/>
        <v>0</v>
      </c>
      <c r="M58" s="1">
        <f t="shared" si="15"/>
        <v>0</v>
      </c>
      <c r="N58" s="1">
        <f t="shared" si="16"/>
        <v>0</v>
      </c>
      <c r="O58" s="1">
        <f t="shared" si="17"/>
        <v>0</v>
      </c>
      <c r="P58" s="42">
        <f t="shared" si="18"/>
        <v>0</v>
      </c>
      <c r="Q58" s="1">
        <f t="shared" si="19"/>
        <v>0</v>
      </c>
      <c r="S58" s="40"/>
      <c r="T58" s="41"/>
      <c r="U58" s="1">
        <f t="shared" si="20"/>
        <v>0</v>
      </c>
      <c r="V58" s="1">
        <f t="shared" si="21"/>
        <v>0</v>
      </c>
      <c r="W58" s="1">
        <f t="shared" si="22"/>
        <v>0</v>
      </c>
      <c r="X58" s="1">
        <f t="shared" si="23"/>
        <v>0</v>
      </c>
      <c r="Y58" s="1">
        <f t="shared" si="24"/>
        <v>0</v>
      </c>
      <c r="Z58" s="1">
        <f t="shared" si="25"/>
        <v>0</v>
      </c>
      <c r="AB58" s="40"/>
      <c r="AC58" s="41"/>
      <c r="AD58" s="1">
        <f t="shared" si="26"/>
        <v>0</v>
      </c>
      <c r="AE58" s="1">
        <f t="shared" si="27"/>
        <v>0</v>
      </c>
      <c r="AF58" s="1">
        <f t="shared" si="28"/>
        <v>0</v>
      </c>
      <c r="AG58" s="1">
        <f t="shared" si="29"/>
        <v>0</v>
      </c>
      <c r="AH58" s="1">
        <f t="shared" si="30"/>
        <v>0</v>
      </c>
      <c r="AI58" s="1">
        <f t="shared" si="31"/>
        <v>0</v>
      </c>
      <c r="AK58" s="40"/>
      <c r="AL58" s="41"/>
      <c r="AM58" s="1">
        <f t="shared" si="32"/>
        <v>0</v>
      </c>
      <c r="AN58" s="1">
        <f t="shared" si="33"/>
        <v>0</v>
      </c>
      <c r="AO58" s="1">
        <f t="shared" si="34"/>
        <v>0</v>
      </c>
      <c r="AP58" s="1">
        <f t="shared" si="35"/>
        <v>0</v>
      </c>
      <c r="AQ58" s="1">
        <f t="shared" si="36"/>
        <v>0</v>
      </c>
      <c r="AR58" s="1">
        <f t="shared" si="37"/>
        <v>0</v>
      </c>
      <c r="AT58" s="40"/>
      <c r="AU58" s="41"/>
      <c r="AV58" s="1">
        <f t="shared" si="38"/>
        <v>0</v>
      </c>
      <c r="AW58" s="1">
        <f t="shared" si="39"/>
        <v>0</v>
      </c>
      <c r="AX58" s="1">
        <f t="shared" si="40"/>
        <v>0</v>
      </c>
      <c r="AY58" s="1">
        <f t="shared" si="41"/>
        <v>0</v>
      </c>
      <c r="AZ58" s="1">
        <f t="shared" si="42"/>
        <v>0</v>
      </c>
      <c r="BA58" s="1">
        <f t="shared" si="43"/>
        <v>0</v>
      </c>
      <c r="BC58" s="40"/>
      <c r="BD58" s="41"/>
      <c r="BE58" s="1">
        <f t="shared" si="44"/>
        <v>0</v>
      </c>
      <c r="BF58" s="1">
        <f t="shared" si="45"/>
        <v>0</v>
      </c>
      <c r="BG58" s="1">
        <f t="shared" si="46"/>
        <v>0</v>
      </c>
      <c r="BH58" s="1">
        <f t="shared" si="47"/>
        <v>0</v>
      </c>
      <c r="BI58" s="1">
        <f t="shared" si="48"/>
        <v>0</v>
      </c>
      <c r="BJ58" s="1">
        <f t="shared" si="49"/>
        <v>0</v>
      </c>
      <c r="BL58" s="40"/>
      <c r="BM58" s="41"/>
      <c r="BN58" s="1">
        <f t="shared" si="50"/>
        <v>0</v>
      </c>
      <c r="BO58" s="1">
        <f t="shared" si="51"/>
        <v>0</v>
      </c>
      <c r="BP58" s="1">
        <f t="shared" si="52"/>
        <v>0</v>
      </c>
      <c r="BQ58" s="1">
        <f t="shared" si="53"/>
        <v>0</v>
      </c>
      <c r="BR58" s="1">
        <f t="shared" si="54"/>
        <v>0</v>
      </c>
      <c r="BS58" s="1">
        <f t="shared" si="55"/>
        <v>0</v>
      </c>
    </row>
    <row r="59" spans="1:71" ht="12.75" x14ac:dyDescent="0.2">
      <c r="A59" s="40"/>
      <c r="B59" s="41"/>
      <c r="C59" s="1">
        <f t="shared" si="8"/>
        <v>0</v>
      </c>
      <c r="D59" s="1">
        <f t="shared" si="9"/>
        <v>0</v>
      </c>
      <c r="E59" s="1">
        <f t="shared" si="10"/>
        <v>0</v>
      </c>
      <c r="F59" s="1">
        <f t="shared" si="11"/>
        <v>0</v>
      </c>
      <c r="G59" s="1">
        <f t="shared" si="12"/>
        <v>0</v>
      </c>
      <c r="H59" s="1">
        <f t="shared" si="13"/>
        <v>0</v>
      </c>
      <c r="J59" s="23"/>
      <c r="K59" s="18"/>
      <c r="L59" s="1">
        <f t="shared" si="14"/>
        <v>0</v>
      </c>
      <c r="M59" s="1">
        <f t="shared" si="15"/>
        <v>0</v>
      </c>
      <c r="N59" s="1">
        <f t="shared" si="16"/>
        <v>0</v>
      </c>
      <c r="O59" s="1">
        <f t="shared" si="17"/>
        <v>0</v>
      </c>
      <c r="P59" s="42">
        <f t="shared" si="18"/>
        <v>0</v>
      </c>
      <c r="Q59" s="1">
        <f t="shared" si="19"/>
        <v>0</v>
      </c>
      <c r="S59" s="40"/>
      <c r="T59" s="41"/>
      <c r="U59" s="1">
        <f t="shared" si="20"/>
        <v>0</v>
      </c>
      <c r="V59" s="1">
        <f t="shared" si="21"/>
        <v>0</v>
      </c>
      <c r="W59" s="1">
        <f t="shared" si="22"/>
        <v>0</v>
      </c>
      <c r="X59" s="1">
        <f t="shared" si="23"/>
        <v>0</v>
      </c>
      <c r="Y59" s="1">
        <f t="shared" si="24"/>
        <v>0</v>
      </c>
      <c r="Z59" s="1">
        <f t="shared" si="25"/>
        <v>0</v>
      </c>
      <c r="AB59" s="40"/>
      <c r="AC59" s="41"/>
      <c r="AD59" s="1">
        <f t="shared" si="26"/>
        <v>0</v>
      </c>
      <c r="AE59" s="1">
        <f t="shared" si="27"/>
        <v>0</v>
      </c>
      <c r="AF59" s="1">
        <f t="shared" si="28"/>
        <v>0</v>
      </c>
      <c r="AG59" s="1">
        <f t="shared" si="29"/>
        <v>0</v>
      </c>
      <c r="AH59" s="1">
        <f t="shared" si="30"/>
        <v>0</v>
      </c>
      <c r="AI59" s="1">
        <f t="shared" si="31"/>
        <v>0</v>
      </c>
      <c r="AK59" s="40"/>
      <c r="AL59" s="41"/>
      <c r="AM59" s="1">
        <f t="shared" si="32"/>
        <v>0</v>
      </c>
      <c r="AN59" s="1">
        <f t="shared" si="33"/>
        <v>0</v>
      </c>
      <c r="AO59" s="1">
        <f t="shared" si="34"/>
        <v>0</v>
      </c>
      <c r="AP59" s="1">
        <f t="shared" si="35"/>
        <v>0</v>
      </c>
      <c r="AQ59" s="1">
        <f t="shared" si="36"/>
        <v>0</v>
      </c>
      <c r="AR59" s="1">
        <f t="shared" si="37"/>
        <v>0</v>
      </c>
      <c r="AT59" s="40"/>
      <c r="AU59" s="41"/>
      <c r="AV59" s="1">
        <f t="shared" si="38"/>
        <v>0</v>
      </c>
      <c r="AW59" s="1">
        <f t="shared" si="39"/>
        <v>0</v>
      </c>
      <c r="AX59" s="1">
        <f t="shared" si="40"/>
        <v>0</v>
      </c>
      <c r="AY59" s="1">
        <f t="shared" si="41"/>
        <v>0</v>
      </c>
      <c r="AZ59" s="1">
        <f t="shared" si="42"/>
        <v>0</v>
      </c>
      <c r="BA59" s="1">
        <f t="shared" si="43"/>
        <v>0</v>
      </c>
      <c r="BC59" s="40"/>
      <c r="BD59" s="41"/>
      <c r="BE59" s="1">
        <f t="shared" si="44"/>
        <v>0</v>
      </c>
      <c r="BF59" s="1">
        <f t="shared" si="45"/>
        <v>0</v>
      </c>
      <c r="BG59" s="1">
        <f t="shared" si="46"/>
        <v>0</v>
      </c>
      <c r="BH59" s="1">
        <f t="shared" si="47"/>
        <v>0</v>
      </c>
      <c r="BI59" s="1">
        <f t="shared" si="48"/>
        <v>0</v>
      </c>
      <c r="BJ59" s="1">
        <f t="shared" si="49"/>
        <v>0</v>
      </c>
      <c r="BL59" s="40"/>
      <c r="BM59" s="41"/>
      <c r="BN59" s="1">
        <f t="shared" si="50"/>
        <v>0</v>
      </c>
      <c r="BO59" s="1">
        <f t="shared" si="51"/>
        <v>0</v>
      </c>
      <c r="BP59" s="1">
        <f t="shared" si="52"/>
        <v>0</v>
      </c>
      <c r="BQ59" s="1">
        <f t="shared" si="53"/>
        <v>0</v>
      </c>
      <c r="BR59" s="1">
        <f t="shared" si="54"/>
        <v>0</v>
      </c>
      <c r="BS59" s="1">
        <f t="shared" si="55"/>
        <v>0</v>
      </c>
    </row>
    <row r="60" spans="1:71" ht="12.75" x14ac:dyDescent="0.2">
      <c r="A60" s="40"/>
      <c r="B60" s="41"/>
      <c r="C60" s="1">
        <f t="shared" si="8"/>
        <v>0</v>
      </c>
      <c r="D60" s="1">
        <f t="shared" si="9"/>
        <v>0</v>
      </c>
      <c r="E60" s="1">
        <f t="shared" si="10"/>
        <v>0</v>
      </c>
      <c r="F60" s="1">
        <f t="shared" si="11"/>
        <v>0</v>
      </c>
      <c r="G60" s="1">
        <f t="shared" si="12"/>
        <v>0</v>
      </c>
      <c r="H60" s="1">
        <f t="shared" si="13"/>
        <v>0</v>
      </c>
      <c r="J60" s="23"/>
      <c r="K60" s="18"/>
      <c r="L60" s="1">
        <f t="shared" si="14"/>
        <v>0</v>
      </c>
      <c r="M60" s="1">
        <f t="shared" si="15"/>
        <v>0</v>
      </c>
      <c r="N60" s="1">
        <f t="shared" si="16"/>
        <v>0</v>
      </c>
      <c r="O60" s="1">
        <f t="shared" si="17"/>
        <v>0</v>
      </c>
      <c r="P60" s="42">
        <f t="shared" si="18"/>
        <v>0</v>
      </c>
      <c r="Q60" s="1">
        <f t="shared" si="19"/>
        <v>0</v>
      </c>
      <c r="S60" s="40"/>
      <c r="T60" s="41"/>
      <c r="U60" s="1">
        <f t="shared" si="20"/>
        <v>0</v>
      </c>
      <c r="V60" s="1">
        <f t="shared" si="21"/>
        <v>0</v>
      </c>
      <c r="W60" s="1">
        <f t="shared" si="22"/>
        <v>0</v>
      </c>
      <c r="X60" s="1">
        <f t="shared" si="23"/>
        <v>0</v>
      </c>
      <c r="Y60" s="1">
        <f t="shared" si="24"/>
        <v>0</v>
      </c>
      <c r="Z60" s="1">
        <f t="shared" si="25"/>
        <v>0</v>
      </c>
      <c r="AB60" s="40"/>
      <c r="AC60" s="41"/>
      <c r="AD60" s="1">
        <f t="shared" si="26"/>
        <v>0</v>
      </c>
      <c r="AE60" s="1">
        <f t="shared" si="27"/>
        <v>0</v>
      </c>
      <c r="AF60" s="1">
        <f t="shared" si="28"/>
        <v>0</v>
      </c>
      <c r="AG60" s="1">
        <f t="shared" si="29"/>
        <v>0</v>
      </c>
      <c r="AH60" s="1">
        <f t="shared" si="30"/>
        <v>0</v>
      </c>
      <c r="AI60" s="1">
        <f t="shared" si="31"/>
        <v>0</v>
      </c>
      <c r="AK60" s="40"/>
      <c r="AL60" s="41"/>
      <c r="AM60" s="1">
        <f t="shared" si="32"/>
        <v>0</v>
      </c>
      <c r="AN60" s="1">
        <f t="shared" si="33"/>
        <v>0</v>
      </c>
      <c r="AO60" s="1">
        <f t="shared" si="34"/>
        <v>0</v>
      </c>
      <c r="AP60" s="1">
        <f t="shared" si="35"/>
        <v>0</v>
      </c>
      <c r="AQ60" s="1">
        <f t="shared" si="36"/>
        <v>0</v>
      </c>
      <c r="AR60" s="1">
        <f t="shared" si="37"/>
        <v>0</v>
      </c>
      <c r="AT60" s="40"/>
      <c r="AU60" s="41"/>
      <c r="AV60" s="1">
        <f t="shared" si="38"/>
        <v>0</v>
      </c>
      <c r="AW60" s="1">
        <f t="shared" si="39"/>
        <v>0</v>
      </c>
      <c r="AX60" s="1">
        <f t="shared" si="40"/>
        <v>0</v>
      </c>
      <c r="AY60" s="1">
        <f t="shared" si="41"/>
        <v>0</v>
      </c>
      <c r="AZ60" s="1">
        <f t="shared" si="42"/>
        <v>0</v>
      </c>
      <c r="BA60" s="1">
        <f t="shared" si="43"/>
        <v>0</v>
      </c>
      <c r="BC60" s="40"/>
      <c r="BD60" s="41"/>
      <c r="BE60" s="1">
        <f t="shared" si="44"/>
        <v>0</v>
      </c>
      <c r="BF60" s="1">
        <f t="shared" si="45"/>
        <v>0</v>
      </c>
      <c r="BG60" s="1">
        <f t="shared" si="46"/>
        <v>0</v>
      </c>
      <c r="BH60" s="1">
        <f t="shared" si="47"/>
        <v>0</v>
      </c>
      <c r="BI60" s="1">
        <f t="shared" si="48"/>
        <v>0</v>
      </c>
      <c r="BJ60" s="1">
        <f t="shared" si="49"/>
        <v>0</v>
      </c>
      <c r="BL60" s="40"/>
      <c r="BM60" s="41"/>
      <c r="BN60" s="1">
        <f t="shared" si="50"/>
        <v>0</v>
      </c>
      <c r="BO60" s="1">
        <f t="shared" si="51"/>
        <v>0</v>
      </c>
      <c r="BP60" s="1">
        <f t="shared" si="52"/>
        <v>0</v>
      </c>
      <c r="BQ60" s="1">
        <f t="shared" si="53"/>
        <v>0</v>
      </c>
      <c r="BR60" s="1">
        <f t="shared" si="54"/>
        <v>0</v>
      </c>
      <c r="BS60" s="1">
        <f t="shared" si="55"/>
        <v>0</v>
      </c>
    </row>
    <row r="61" spans="1:71" ht="12.75" x14ac:dyDescent="0.2">
      <c r="A61" s="40"/>
      <c r="B61" s="41"/>
      <c r="C61" s="1">
        <f t="shared" si="8"/>
        <v>0</v>
      </c>
      <c r="D61" s="1">
        <f t="shared" si="9"/>
        <v>0</v>
      </c>
      <c r="E61" s="1">
        <f t="shared" si="10"/>
        <v>0</v>
      </c>
      <c r="F61" s="1">
        <f t="shared" si="11"/>
        <v>0</v>
      </c>
      <c r="G61" s="1">
        <f t="shared" si="12"/>
        <v>0</v>
      </c>
      <c r="H61" s="1">
        <f t="shared" si="13"/>
        <v>0</v>
      </c>
      <c r="J61" s="23"/>
      <c r="K61" s="18"/>
      <c r="L61" s="1">
        <f t="shared" si="14"/>
        <v>0</v>
      </c>
      <c r="M61" s="1">
        <f t="shared" si="15"/>
        <v>0</v>
      </c>
      <c r="N61" s="1">
        <f t="shared" si="16"/>
        <v>0</v>
      </c>
      <c r="O61" s="1">
        <f t="shared" si="17"/>
        <v>0</v>
      </c>
      <c r="P61" s="42">
        <f t="shared" si="18"/>
        <v>0</v>
      </c>
      <c r="Q61" s="1">
        <f t="shared" si="19"/>
        <v>0</v>
      </c>
      <c r="S61" s="40"/>
      <c r="T61" s="41"/>
      <c r="U61" s="1">
        <f t="shared" si="20"/>
        <v>0</v>
      </c>
      <c r="V61" s="1">
        <f t="shared" si="21"/>
        <v>0</v>
      </c>
      <c r="W61" s="1">
        <f t="shared" si="22"/>
        <v>0</v>
      </c>
      <c r="X61" s="1">
        <f t="shared" si="23"/>
        <v>0</v>
      </c>
      <c r="Y61" s="1">
        <f t="shared" si="24"/>
        <v>0</v>
      </c>
      <c r="Z61" s="1">
        <f t="shared" si="25"/>
        <v>0</v>
      </c>
      <c r="AB61" s="40"/>
      <c r="AC61" s="41"/>
      <c r="AD61" s="1">
        <f t="shared" si="26"/>
        <v>0</v>
      </c>
      <c r="AE61" s="1">
        <f t="shared" si="27"/>
        <v>0</v>
      </c>
      <c r="AF61" s="1">
        <f t="shared" si="28"/>
        <v>0</v>
      </c>
      <c r="AG61" s="1">
        <f t="shared" si="29"/>
        <v>0</v>
      </c>
      <c r="AH61" s="1">
        <f t="shared" si="30"/>
        <v>0</v>
      </c>
      <c r="AI61" s="1">
        <f t="shared" si="31"/>
        <v>0</v>
      </c>
      <c r="AK61" s="40"/>
      <c r="AL61" s="41"/>
      <c r="AM61" s="1">
        <f t="shared" si="32"/>
        <v>0</v>
      </c>
      <c r="AN61" s="1">
        <f t="shared" si="33"/>
        <v>0</v>
      </c>
      <c r="AO61" s="1">
        <f t="shared" si="34"/>
        <v>0</v>
      </c>
      <c r="AP61" s="1">
        <f t="shared" si="35"/>
        <v>0</v>
      </c>
      <c r="AQ61" s="1">
        <f t="shared" si="36"/>
        <v>0</v>
      </c>
      <c r="AR61" s="1">
        <f t="shared" si="37"/>
        <v>0</v>
      </c>
      <c r="AT61" s="40"/>
      <c r="AU61" s="41"/>
      <c r="AV61" s="1">
        <f t="shared" si="38"/>
        <v>0</v>
      </c>
      <c r="AW61" s="1">
        <f t="shared" si="39"/>
        <v>0</v>
      </c>
      <c r="AX61" s="1">
        <f t="shared" si="40"/>
        <v>0</v>
      </c>
      <c r="AY61" s="1">
        <f t="shared" si="41"/>
        <v>0</v>
      </c>
      <c r="AZ61" s="1">
        <f t="shared" si="42"/>
        <v>0</v>
      </c>
      <c r="BA61" s="1">
        <f t="shared" si="43"/>
        <v>0</v>
      </c>
      <c r="BC61" s="40"/>
      <c r="BD61" s="41"/>
      <c r="BE61" s="1">
        <f t="shared" si="44"/>
        <v>0</v>
      </c>
      <c r="BF61" s="1">
        <f t="shared" si="45"/>
        <v>0</v>
      </c>
      <c r="BG61" s="1">
        <f t="shared" si="46"/>
        <v>0</v>
      </c>
      <c r="BH61" s="1">
        <f t="shared" si="47"/>
        <v>0</v>
      </c>
      <c r="BI61" s="1">
        <f t="shared" si="48"/>
        <v>0</v>
      </c>
      <c r="BJ61" s="1">
        <f t="shared" si="49"/>
        <v>0</v>
      </c>
      <c r="BL61" s="40"/>
      <c r="BM61" s="41"/>
      <c r="BN61" s="1">
        <f t="shared" si="50"/>
        <v>0</v>
      </c>
      <c r="BO61" s="1">
        <f t="shared" si="51"/>
        <v>0</v>
      </c>
      <c r="BP61" s="1">
        <f t="shared" si="52"/>
        <v>0</v>
      </c>
      <c r="BQ61" s="1">
        <f t="shared" si="53"/>
        <v>0</v>
      </c>
      <c r="BR61" s="1">
        <f t="shared" si="54"/>
        <v>0</v>
      </c>
      <c r="BS61" s="1">
        <f t="shared" si="55"/>
        <v>0</v>
      </c>
    </row>
    <row r="62" spans="1:71" ht="12.75" x14ac:dyDescent="0.2">
      <c r="A62" s="40"/>
      <c r="B62" s="41"/>
      <c r="C62" s="1">
        <f t="shared" si="8"/>
        <v>0</v>
      </c>
      <c r="D62" s="1">
        <f t="shared" si="9"/>
        <v>0</v>
      </c>
      <c r="E62" s="1">
        <f t="shared" si="10"/>
        <v>0</v>
      </c>
      <c r="F62" s="1">
        <f t="shared" si="11"/>
        <v>0</v>
      </c>
      <c r="G62" s="1">
        <f t="shared" si="12"/>
        <v>0</v>
      </c>
      <c r="H62" s="1">
        <f t="shared" si="13"/>
        <v>0</v>
      </c>
      <c r="J62" s="23"/>
      <c r="K62" s="18"/>
      <c r="L62" s="1">
        <f t="shared" si="14"/>
        <v>0</v>
      </c>
      <c r="M62" s="1">
        <f t="shared" si="15"/>
        <v>0</v>
      </c>
      <c r="N62" s="1">
        <f t="shared" si="16"/>
        <v>0</v>
      </c>
      <c r="O62" s="1">
        <f t="shared" si="17"/>
        <v>0</v>
      </c>
      <c r="P62" s="42">
        <f t="shared" si="18"/>
        <v>0</v>
      </c>
      <c r="Q62" s="1">
        <f t="shared" si="19"/>
        <v>0</v>
      </c>
      <c r="S62" s="40"/>
      <c r="T62" s="41"/>
      <c r="U62" s="1">
        <f t="shared" si="20"/>
        <v>0</v>
      </c>
      <c r="V62" s="1">
        <f t="shared" si="21"/>
        <v>0</v>
      </c>
      <c r="W62" s="1">
        <f t="shared" si="22"/>
        <v>0</v>
      </c>
      <c r="X62" s="1">
        <f t="shared" si="23"/>
        <v>0</v>
      </c>
      <c r="Y62" s="1">
        <f t="shared" si="24"/>
        <v>0</v>
      </c>
      <c r="Z62" s="1">
        <f t="shared" si="25"/>
        <v>0</v>
      </c>
      <c r="AB62" s="40"/>
      <c r="AC62" s="41"/>
      <c r="AD62" s="1">
        <f t="shared" si="26"/>
        <v>0</v>
      </c>
      <c r="AE62" s="1">
        <f t="shared" si="27"/>
        <v>0</v>
      </c>
      <c r="AF62" s="1">
        <f t="shared" si="28"/>
        <v>0</v>
      </c>
      <c r="AG62" s="1">
        <f t="shared" si="29"/>
        <v>0</v>
      </c>
      <c r="AH62" s="1">
        <f t="shared" si="30"/>
        <v>0</v>
      </c>
      <c r="AI62" s="1">
        <f t="shared" si="31"/>
        <v>0</v>
      </c>
      <c r="AK62" s="40"/>
      <c r="AL62" s="41"/>
      <c r="AM62" s="1">
        <f t="shared" si="32"/>
        <v>0</v>
      </c>
      <c r="AN62" s="1">
        <f t="shared" si="33"/>
        <v>0</v>
      </c>
      <c r="AO62" s="1">
        <f t="shared" si="34"/>
        <v>0</v>
      </c>
      <c r="AP62" s="1">
        <f t="shared" si="35"/>
        <v>0</v>
      </c>
      <c r="AQ62" s="1">
        <f t="shared" si="36"/>
        <v>0</v>
      </c>
      <c r="AR62" s="1">
        <f t="shared" si="37"/>
        <v>0</v>
      </c>
      <c r="AT62" s="40"/>
      <c r="AU62" s="41"/>
      <c r="AV62" s="1">
        <f t="shared" si="38"/>
        <v>0</v>
      </c>
      <c r="AW62" s="1">
        <f t="shared" si="39"/>
        <v>0</v>
      </c>
      <c r="AX62" s="1">
        <f t="shared" si="40"/>
        <v>0</v>
      </c>
      <c r="AY62" s="1">
        <f t="shared" si="41"/>
        <v>0</v>
      </c>
      <c r="AZ62" s="1">
        <f t="shared" si="42"/>
        <v>0</v>
      </c>
      <c r="BA62" s="1">
        <f t="shared" si="43"/>
        <v>0</v>
      </c>
      <c r="BC62" s="40"/>
      <c r="BD62" s="41"/>
      <c r="BE62" s="1">
        <f t="shared" si="44"/>
        <v>0</v>
      </c>
      <c r="BF62" s="1">
        <f t="shared" si="45"/>
        <v>0</v>
      </c>
      <c r="BG62" s="1">
        <f t="shared" si="46"/>
        <v>0</v>
      </c>
      <c r="BH62" s="1">
        <f t="shared" si="47"/>
        <v>0</v>
      </c>
      <c r="BI62" s="1">
        <f t="shared" si="48"/>
        <v>0</v>
      </c>
      <c r="BJ62" s="1">
        <f t="shared" si="49"/>
        <v>0</v>
      </c>
      <c r="BL62" s="40"/>
      <c r="BM62" s="41"/>
      <c r="BN62" s="1">
        <f t="shared" si="50"/>
        <v>0</v>
      </c>
      <c r="BO62" s="1">
        <f t="shared" si="51"/>
        <v>0</v>
      </c>
      <c r="BP62" s="1">
        <f t="shared" si="52"/>
        <v>0</v>
      </c>
      <c r="BQ62" s="1">
        <f t="shared" si="53"/>
        <v>0</v>
      </c>
      <c r="BR62" s="1">
        <f t="shared" si="54"/>
        <v>0</v>
      </c>
      <c r="BS62" s="1">
        <f t="shared" si="55"/>
        <v>0</v>
      </c>
    </row>
    <row r="63" spans="1:71" ht="12.75" x14ac:dyDescent="0.2">
      <c r="A63" s="40"/>
      <c r="B63" s="41"/>
      <c r="C63" s="1">
        <f t="shared" si="8"/>
        <v>0</v>
      </c>
      <c r="D63" s="1">
        <f t="shared" si="9"/>
        <v>0</v>
      </c>
      <c r="E63" s="1">
        <f t="shared" si="10"/>
        <v>0</v>
      </c>
      <c r="F63" s="1">
        <f t="shared" si="11"/>
        <v>0</v>
      </c>
      <c r="G63" s="1">
        <f t="shared" si="12"/>
        <v>0</v>
      </c>
      <c r="H63" s="1">
        <f t="shared" si="13"/>
        <v>0</v>
      </c>
      <c r="J63" s="23"/>
      <c r="K63" s="18"/>
      <c r="L63" s="1">
        <f t="shared" si="14"/>
        <v>0</v>
      </c>
      <c r="M63" s="1">
        <f t="shared" si="15"/>
        <v>0</v>
      </c>
      <c r="N63" s="1">
        <f t="shared" si="16"/>
        <v>0</v>
      </c>
      <c r="O63" s="1">
        <f t="shared" si="17"/>
        <v>0</v>
      </c>
      <c r="P63" s="42">
        <f t="shared" si="18"/>
        <v>0</v>
      </c>
      <c r="Q63" s="1">
        <f t="shared" si="19"/>
        <v>0</v>
      </c>
      <c r="S63" s="40"/>
      <c r="T63" s="41"/>
      <c r="U63" s="1">
        <f t="shared" si="20"/>
        <v>0</v>
      </c>
      <c r="V63" s="1">
        <f t="shared" si="21"/>
        <v>0</v>
      </c>
      <c r="W63" s="1">
        <f t="shared" si="22"/>
        <v>0</v>
      </c>
      <c r="X63" s="1">
        <f t="shared" si="23"/>
        <v>0</v>
      </c>
      <c r="Y63" s="1">
        <f t="shared" si="24"/>
        <v>0</v>
      </c>
      <c r="Z63" s="1">
        <f t="shared" si="25"/>
        <v>0</v>
      </c>
      <c r="AB63" s="40"/>
      <c r="AC63" s="41"/>
      <c r="AD63" s="1">
        <f t="shared" si="26"/>
        <v>0</v>
      </c>
      <c r="AE63" s="1">
        <f t="shared" si="27"/>
        <v>0</v>
      </c>
      <c r="AF63" s="1">
        <f t="shared" si="28"/>
        <v>0</v>
      </c>
      <c r="AG63" s="1">
        <f t="shared" si="29"/>
        <v>0</v>
      </c>
      <c r="AH63" s="1">
        <f t="shared" si="30"/>
        <v>0</v>
      </c>
      <c r="AI63" s="1">
        <f t="shared" si="31"/>
        <v>0</v>
      </c>
      <c r="AK63" s="40"/>
      <c r="AL63" s="41"/>
      <c r="AM63" s="1">
        <f t="shared" si="32"/>
        <v>0</v>
      </c>
      <c r="AN63" s="1">
        <f t="shared" si="33"/>
        <v>0</v>
      </c>
      <c r="AO63" s="1">
        <f t="shared" si="34"/>
        <v>0</v>
      </c>
      <c r="AP63" s="1">
        <f t="shared" si="35"/>
        <v>0</v>
      </c>
      <c r="AQ63" s="1">
        <f t="shared" si="36"/>
        <v>0</v>
      </c>
      <c r="AR63" s="1">
        <f t="shared" si="37"/>
        <v>0</v>
      </c>
      <c r="AT63" s="40"/>
      <c r="AU63" s="41"/>
      <c r="AV63" s="1">
        <f t="shared" si="38"/>
        <v>0</v>
      </c>
      <c r="AW63" s="1">
        <f t="shared" si="39"/>
        <v>0</v>
      </c>
      <c r="AX63" s="1">
        <f t="shared" si="40"/>
        <v>0</v>
      </c>
      <c r="AY63" s="1">
        <f t="shared" si="41"/>
        <v>0</v>
      </c>
      <c r="AZ63" s="1">
        <f t="shared" si="42"/>
        <v>0</v>
      </c>
      <c r="BA63" s="1">
        <f t="shared" si="43"/>
        <v>0</v>
      </c>
      <c r="BC63" s="40"/>
      <c r="BD63" s="41"/>
      <c r="BE63" s="1">
        <f t="shared" si="44"/>
        <v>0</v>
      </c>
      <c r="BF63" s="1">
        <f t="shared" si="45"/>
        <v>0</v>
      </c>
      <c r="BG63" s="1">
        <f t="shared" si="46"/>
        <v>0</v>
      </c>
      <c r="BH63" s="1">
        <f t="shared" si="47"/>
        <v>0</v>
      </c>
      <c r="BI63" s="1">
        <f t="shared" si="48"/>
        <v>0</v>
      </c>
      <c r="BJ63" s="1">
        <f t="shared" si="49"/>
        <v>0</v>
      </c>
      <c r="BL63" s="40"/>
      <c r="BM63" s="41"/>
      <c r="BN63" s="1">
        <f t="shared" si="50"/>
        <v>0</v>
      </c>
      <c r="BO63" s="1">
        <f t="shared" si="51"/>
        <v>0</v>
      </c>
      <c r="BP63" s="1">
        <f t="shared" si="52"/>
        <v>0</v>
      </c>
      <c r="BQ63" s="1">
        <f t="shared" si="53"/>
        <v>0</v>
      </c>
      <c r="BR63" s="1">
        <f t="shared" si="54"/>
        <v>0</v>
      </c>
      <c r="BS63" s="1">
        <f t="shared" si="55"/>
        <v>0</v>
      </c>
    </row>
    <row r="64" spans="1:71" ht="12.75" x14ac:dyDescent="0.2">
      <c r="A64" s="40"/>
      <c r="B64" s="41"/>
      <c r="C64" s="1">
        <f t="shared" si="8"/>
        <v>0</v>
      </c>
      <c r="D64" s="1">
        <f t="shared" si="9"/>
        <v>0</v>
      </c>
      <c r="E64" s="1">
        <f t="shared" si="10"/>
        <v>0</v>
      </c>
      <c r="F64" s="1">
        <f t="shared" si="11"/>
        <v>0</v>
      </c>
      <c r="G64" s="1">
        <f t="shared" si="12"/>
        <v>0</v>
      </c>
      <c r="H64" s="1">
        <f t="shared" si="13"/>
        <v>0</v>
      </c>
      <c r="J64" s="23"/>
      <c r="K64" s="18"/>
      <c r="L64" s="1">
        <f t="shared" si="14"/>
        <v>0</v>
      </c>
      <c r="M64" s="1">
        <f t="shared" si="15"/>
        <v>0</v>
      </c>
      <c r="N64" s="1">
        <f t="shared" si="16"/>
        <v>0</v>
      </c>
      <c r="O64" s="1">
        <f t="shared" si="17"/>
        <v>0</v>
      </c>
      <c r="P64" s="42">
        <f t="shared" si="18"/>
        <v>0</v>
      </c>
      <c r="Q64" s="1">
        <f t="shared" si="19"/>
        <v>0</v>
      </c>
      <c r="S64" s="40"/>
      <c r="T64" s="41"/>
      <c r="U64" s="1">
        <f t="shared" si="20"/>
        <v>0</v>
      </c>
      <c r="V64" s="1">
        <f t="shared" si="21"/>
        <v>0</v>
      </c>
      <c r="W64" s="1">
        <f t="shared" si="22"/>
        <v>0</v>
      </c>
      <c r="X64" s="1">
        <f t="shared" si="23"/>
        <v>0</v>
      </c>
      <c r="Y64" s="1">
        <f t="shared" si="24"/>
        <v>0</v>
      </c>
      <c r="Z64" s="1">
        <f t="shared" si="25"/>
        <v>0</v>
      </c>
      <c r="AB64" s="40"/>
      <c r="AC64" s="41"/>
      <c r="AD64" s="1">
        <f t="shared" si="26"/>
        <v>0</v>
      </c>
      <c r="AE64" s="1">
        <f t="shared" si="27"/>
        <v>0</v>
      </c>
      <c r="AF64" s="1">
        <f t="shared" si="28"/>
        <v>0</v>
      </c>
      <c r="AG64" s="1">
        <f t="shared" si="29"/>
        <v>0</v>
      </c>
      <c r="AH64" s="1">
        <f t="shared" si="30"/>
        <v>0</v>
      </c>
      <c r="AI64" s="1">
        <f t="shared" si="31"/>
        <v>0</v>
      </c>
      <c r="AK64" s="40"/>
      <c r="AL64" s="41"/>
      <c r="AM64" s="1">
        <f t="shared" si="32"/>
        <v>0</v>
      </c>
      <c r="AN64" s="1">
        <f t="shared" si="33"/>
        <v>0</v>
      </c>
      <c r="AO64" s="1">
        <f t="shared" si="34"/>
        <v>0</v>
      </c>
      <c r="AP64" s="1">
        <f t="shared" si="35"/>
        <v>0</v>
      </c>
      <c r="AQ64" s="1">
        <f t="shared" si="36"/>
        <v>0</v>
      </c>
      <c r="AR64" s="1">
        <f t="shared" si="37"/>
        <v>0</v>
      </c>
      <c r="AT64" s="40"/>
      <c r="AU64" s="41"/>
      <c r="AV64" s="1">
        <f t="shared" si="38"/>
        <v>0</v>
      </c>
      <c r="AW64" s="1">
        <f t="shared" si="39"/>
        <v>0</v>
      </c>
      <c r="AX64" s="1">
        <f t="shared" si="40"/>
        <v>0</v>
      </c>
      <c r="AY64" s="1">
        <f t="shared" si="41"/>
        <v>0</v>
      </c>
      <c r="AZ64" s="1">
        <f t="shared" si="42"/>
        <v>0</v>
      </c>
      <c r="BA64" s="1">
        <f t="shared" si="43"/>
        <v>0</v>
      </c>
      <c r="BC64" s="40"/>
      <c r="BD64" s="41"/>
      <c r="BE64" s="1">
        <f t="shared" si="44"/>
        <v>0</v>
      </c>
      <c r="BF64" s="1">
        <f t="shared" si="45"/>
        <v>0</v>
      </c>
      <c r="BG64" s="1">
        <f t="shared" si="46"/>
        <v>0</v>
      </c>
      <c r="BH64" s="1">
        <f t="shared" si="47"/>
        <v>0</v>
      </c>
      <c r="BI64" s="1">
        <f t="shared" si="48"/>
        <v>0</v>
      </c>
      <c r="BJ64" s="1">
        <f t="shared" si="49"/>
        <v>0</v>
      </c>
      <c r="BL64" s="40"/>
      <c r="BM64" s="41"/>
      <c r="BN64" s="1">
        <f t="shared" si="50"/>
        <v>0</v>
      </c>
      <c r="BO64" s="1">
        <f t="shared" si="51"/>
        <v>0</v>
      </c>
      <c r="BP64" s="1">
        <f t="shared" si="52"/>
        <v>0</v>
      </c>
      <c r="BQ64" s="1">
        <f t="shared" si="53"/>
        <v>0</v>
      </c>
      <c r="BR64" s="1">
        <f t="shared" si="54"/>
        <v>0</v>
      </c>
      <c r="BS64" s="1">
        <f t="shared" si="55"/>
        <v>0</v>
      </c>
    </row>
    <row r="65" spans="1:71" ht="12.75" x14ac:dyDescent="0.2">
      <c r="A65" s="40"/>
      <c r="B65" s="41"/>
      <c r="C65" s="1">
        <f t="shared" si="8"/>
        <v>0</v>
      </c>
      <c r="D65" s="1">
        <f t="shared" si="9"/>
        <v>0</v>
      </c>
      <c r="E65" s="1">
        <f t="shared" si="10"/>
        <v>0</v>
      </c>
      <c r="F65" s="1">
        <f t="shared" si="11"/>
        <v>0</v>
      </c>
      <c r="G65" s="1">
        <f t="shared" si="12"/>
        <v>0</v>
      </c>
      <c r="H65" s="1">
        <f t="shared" si="13"/>
        <v>0</v>
      </c>
      <c r="J65" s="23"/>
      <c r="K65" s="18"/>
      <c r="L65" s="1">
        <f t="shared" si="14"/>
        <v>0</v>
      </c>
      <c r="M65" s="1">
        <f t="shared" si="15"/>
        <v>0</v>
      </c>
      <c r="N65" s="1">
        <f t="shared" si="16"/>
        <v>0</v>
      </c>
      <c r="O65" s="1">
        <f t="shared" si="17"/>
        <v>0</v>
      </c>
      <c r="P65" s="42">
        <f t="shared" si="18"/>
        <v>0</v>
      </c>
      <c r="Q65" s="1">
        <f t="shared" si="19"/>
        <v>0</v>
      </c>
      <c r="S65" s="40"/>
      <c r="T65" s="41"/>
      <c r="U65" s="1">
        <f t="shared" si="20"/>
        <v>0</v>
      </c>
      <c r="V65" s="1">
        <f t="shared" si="21"/>
        <v>0</v>
      </c>
      <c r="W65" s="1">
        <f t="shared" si="22"/>
        <v>0</v>
      </c>
      <c r="X65" s="1">
        <f t="shared" si="23"/>
        <v>0</v>
      </c>
      <c r="Y65" s="1">
        <f t="shared" si="24"/>
        <v>0</v>
      </c>
      <c r="Z65" s="1">
        <f t="shared" si="25"/>
        <v>0</v>
      </c>
      <c r="AB65" s="40"/>
      <c r="AC65" s="41"/>
      <c r="AD65" s="1">
        <f t="shared" si="26"/>
        <v>0</v>
      </c>
      <c r="AE65" s="1">
        <f t="shared" si="27"/>
        <v>0</v>
      </c>
      <c r="AF65" s="1">
        <f t="shared" si="28"/>
        <v>0</v>
      </c>
      <c r="AG65" s="1">
        <f t="shared" si="29"/>
        <v>0</v>
      </c>
      <c r="AH65" s="1">
        <f t="shared" si="30"/>
        <v>0</v>
      </c>
      <c r="AI65" s="1">
        <f t="shared" si="31"/>
        <v>0</v>
      </c>
      <c r="AK65" s="40"/>
      <c r="AL65" s="41"/>
      <c r="AM65" s="1">
        <f t="shared" si="32"/>
        <v>0</v>
      </c>
      <c r="AN65" s="1">
        <f t="shared" si="33"/>
        <v>0</v>
      </c>
      <c r="AO65" s="1">
        <f t="shared" si="34"/>
        <v>0</v>
      </c>
      <c r="AP65" s="1">
        <f t="shared" si="35"/>
        <v>0</v>
      </c>
      <c r="AQ65" s="1">
        <f t="shared" si="36"/>
        <v>0</v>
      </c>
      <c r="AR65" s="1">
        <f t="shared" si="37"/>
        <v>0</v>
      </c>
      <c r="AT65" s="40"/>
      <c r="AU65" s="41"/>
      <c r="AV65" s="1">
        <f t="shared" si="38"/>
        <v>0</v>
      </c>
      <c r="AW65" s="1">
        <f t="shared" si="39"/>
        <v>0</v>
      </c>
      <c r="AX65" s="1">
        <f t="shared" si="40"/>
        <v>0</v>
      </c>
      <c r="AY65" s="1">
        <f t="shared" si="41"/>
        <v>0</v>
      </c>
      <c r="AZ65" s="1">
        <f t="shared" si="42"/>
        <v>0</v>
      </c>
      <c r="BA65" s="1">
        <f t="shared" si="43"/>
        <v>0</v>
      </c>
      <c r="BC65" s="40"/>
      <c r="BD65" s="41"/>
      <c r="BE65" s="1">
        <f t="shared" si="44"/>
        <v>0</v>
      </c>
      <c r="BF65" s="1">
        <f t="shared" si="45"/>
        <v>0</v>
      </c>
      <c r="BG65" s="1">
        <f t="shared" si="46"/>
        <v>0</v>
      </c>
      <c r="BH65" s="1">
        <f t="shared" si="47"/>
        <v>0</v>
      </c>
      <c r="BI65" s="1">
        <f t="shared" si="48"/>
        <v>0</v>
      </c>
      <c r="BJ65" s="1">
        <f t="shared" si="49"/>
        <v>0</v>
      </c>
      <c r="BL65" s="40"/>
      <c r="BM65" s="41"/>
      <c r="BN65" s="1">
        <f t="shared" si="50"/>
        <v>0</v>
      </c>
      <c r="BO65" s="1">
        <f t="shared" si="51"/>
        <v>0</v>
      </c>
      <c r="BP65" s="1">
        <f t="shared" si="52"/>
        <v>0</v>
      </c>
      <c r="BQ65" s="1">
        <f t="shared" si="53"/>
        <v>0</v>
      </c>
      <c r="BR65" s="1">
        <f t="shared" si="54"/>
        <v>0</v>
      </c>
      <c r="BS65" s="1">
        <f t="shared" si="55"/>
        <v>0</v>
      </c>
    </row>
    <row r="66" spans="1:71" ht="12.75" x14ac:dyDescent="0.2">
      <c r="A66" s="40"/>
      <c r="B66" s="41"/>
      <c r="C66" s="1">
        <f t="shared" si="8"/>
        <v>0</v>
      </c>
      <c r="D66" s="1">
        <f t="shared" si="9"/>
        <v>0</v>
      </c>
      <c r="E66" s="1">
        <f t="shared" si="10"/>
        <v>0</v>
      </c>
      <c r="F66" s="1">
        <f t="shared" si="11"/>
        <v>0</v>
      </c>
      <c r="G66" s="1">
        <f t="shared" si="12"/>
        <v>0</v>
      </c>
      <c r="H66" s="1">
        <f t="shared" si="13"/>
        <v>0</v>
      </c>
      <c r="J66" s="23"/>
      <c r="K66" s="18"/>
      <c r="L66" s="1">
        <f t="shared" si="14"/>
        <v>0</v>
      </c>
      <c r="M66" s="1">
        <f t="shared" si="15"/>
        <v>0</v>
      </c>
      <c r="N66" s="1">
        <f t="shared" si="16"/>
        <v>0</v>
      </c>
      <c r="O66" s="1">
        <f t="shared" si="17"/>
        <v>0</v>
      </c>
      <c r="P66" s="42">
        <f t="shared" si="18"/>
        <v>0</v>
      </c>
      <c r="Q66" s="1">
        <f t="shared" si="19"/>
        <v>0</v>
      </c>
      <c r="S66" s="40"/>
      <c r="T66" s="41"/>
      <c r="U66" s="1">
        <f t="shared" si="20"/>
        <v>0</v>
      </c>
      <c r="V66" s="1">
        <f t="shared" si="21"/>
        <v>0</v>
      </c>
      <c r="W66" s="1">
        <f t="shared" si="22"/>
        <v>0</v>
      </c>
      <c r="X66" s="1">
        <f t="shared" si="23"/>
        <v>0</v>
      </c>
      <c r="Y66" s="1">
        <f t="shared" si="24"/>
        <v>0</v>
      </c>
      <c r="Z66" s="1">
        <f t="shared" si="25"/>
        <v>0</v>
      </c>
      <c r="AB66" s="40"/>
      <c r="AC66" s="41"/>
      <c r="AD66" s="1">
        <f t="shared" si="26"/>
        <v>0</v>
      </c>
      <c r="AE66" s="1">
        <f t="shared" si="27"/>
        <v>0</v>
      </c>
      <c r="AF66" s="1">
        <f t="shared" si="28"/>
        <v>0</v>
      </c>
      <c r="AG66" s="1">
        <f t="shared" si="29"/>
        <v>0</v>
      </c>
      <c r="AH66" s="1">
        <f t="shared" si="30"/>
        <v>0</v>
      </c>
      <c r="AI66" s="1">
        <f t="shared" si="31"/>
        <v>0</v>
      </c>
      <c r="AK66" s="40"/>
      <c r="AL66" s="41"/>
      <c r="AM66" s="1">
        <f t="shared" si="32"/>
        <v>0</v>
      </c>
      <c r="AN66" s="1">
        <f t="shared" si="33"/>
        <v>0</v>
      </c>
      <c r="AO66" s="1">
        <f t="shared" si="34"/>
        <v>0</v>
      </c>
      <c r="AP66" s="1">
        <f t="shared" si="35"/>
        <v>0</v>
      </c>
      <c r="AQ66" s="1">
        <f t="shared" si="36"/>
        <v>0</v>
      </c>
      <c r="AR66" s="1">
        <f t="shared" si="37"/>
        <v>0</v>
      </c>
      <c r="AT66" s="40"/>
      <c r="AU66" s="41"/>
      <c r="AV66" s="1">
        <f t="shared" si="38"/>
        <v>0</v>
      </c>
      <c r="AW66" s="1">
        <f t="shared" si="39"/>
        <v>0</v>
      </c>
      <c r="AX66" s="1">
        <f t="shared" si="40"/>
        <v>0</v>
      </c>
      <c r="AY66" s="1">
        <f t="shared" si="41"/>
        <v>0</v>
      </c>
      <c r="AZ66" s="1">
        <f t="shared" si="42"/>
        <v>0</v>
      </c>
      <c r="BA66" s="1">
        <f t="shared" si="43"/>
        <v>0</v>
      </c>
      <c r="BC66" s="40"/>
      <c r="BD66" s="41"/>
      <c r="BE66" s="1">
        <f t="shared" si="44"/>
        <v>0</v>
      </c>
      <c r="BF66" s="1">
        <f t="shared" si="45"/>
        <v>0</v>
      </c>
      <c r="BG66" s="1">
        <f t="shared" si="46"/>
        <v>0</v>
      </c>
      <c r="BH66" s="1">
        <f t="shared" si="47"/>
        <v>0</v>
      </c>
      <c r="BI66" s="1">
        <f t="shared" si="48"/>
        <v>0</v>
      </c>
      <c r="BJ66" s="1">
        <f t="shared" si="49"/>
        <v>0</v>
      </c>
      <c r="BL66" s="40"/>
      <c r="BM66" s="41"/>
      <c r="BN66" s="1">
        <f t="shared" si="50"/>
        <v>0</v>
      </c>
      <c r="BO66" s="1">
        <f t="shared" si="51"/>
        <v>0</v>
      </c>
      <c r="BP66" s="1">
        <f t="shared" si="52"/>
        <v>0</v>
      </c>
      <c r="BQ66" s="1">
        <f t="shared" si="53"/>
        <v>0</v>
      </c>
      <c r="BR66" s="1">
        <f t="shared" si="54"/>
        <v>0</v>
      </c>
      <c r="BS66" s="1">
        <f t="shared" si="55"/>
        <v>0</v>
      </c>
    </row>
    <row r="67" spans="1:71" ht="12.75" x14ac:dyDescent="0.2">
      <c r="A67" s="40"/>
      <c r="B67" s="41"/>
      <c r="C67" s="1">
        <f t="shared" si="8"/>
        <v>0</v>
      </c>
      <c r="D67" s="1">
        <f t="shared" si="9"/>
        <v>0</v>
      </c>
      <c r="E67" s="1">
        <f t="shared" si="10"/>
        <v>0</v>
      </c>
      <c r="F67" s="1">
        <f t="shared" si="11"/>
        <v>0</v>
      </c>
      <c r="G67" s="1">
        <f t="shared" si="12"/>
        <v>0</v>
      </c>
      <c r="H67" s="1">
        <f t="shared" si="13"/>
        <v>0</v>
      </c>
      <c r="J67" s="23"/>
      <c r="K67" s="18"/>
      <c r="L67" s="1">
        <f t="shared" si="14"/>
        <v>0</v>
      </c>
      <c r="M67" s="1">
        <f t="shared" si="15"/>
        <v>0</v>
      </c>
      <c r="N67" s="1">
        <f t="shared" si="16"/>
        <v>0</v>
      </c>
      <c r="O67" s="1">
        <f t="shared" si="17"/>
        <v>0</v>
      </c>
      <c r="P67" s="42">
        <f t="shared" si="18"/>
        <v>0</v>
      </c>
      <c r="Q67" s="1">
        <f t="shared" si="19"/>
        <v>0</v>
      </c>
      <c r="S67" s="40"/>
      <c r="T67" s="41"/>
      <c r="U67" s="1">
        <f t="shared" si="20"/>
        <v>0</v>
      </c>
      <c r="V67" s="1">
        <f t="shared" si="21"/>
        <v>0</v>
      </c>
      <c r="W67" s="1">
        <f t="shared" si="22"/>
        <v>0</v>
      </c>
      <c r="X67" s="1">
        <f t="shared" si="23"/>
        <v>0</v>
      </c>
      <c r="Y67" s="1">
        <f t="shared" si="24"/>
        <v>0</v>
      </c>
      <c r="Z67" s="1">
        <f t="shared" si="25"/>
        <v>0</v>
      </c>
      <c r="AB67" s="40"/>
      <c r="AC67" s="41"/>
      <c r="AD67" s="1">
        <f t="shared" si="26"/>
        <v>0</v>
      </c>
      <c r="AE67" s="1">
        <f t="shared" si="27"/>
        <v>0</v>
      </c>
      <c r="AF67" s="1">
        <f t="shared" si="28"/>
        <v>0</v>
      </c>
      <c r="AG67" s="1">
        <f t="shared" si="29"/>
        <v>0</v>
      </c>
      <c r="AH67" s="1">
        <f t="shared" si="30"/>
        <v>0</v>
      </c>
      <c r="AI67" s="1">
        <f t="shared" si="31"/>
        <v>0</v>
      </c>
      <c r="AK67" s="40"/>
      <c r="AL67" s="41"/>
      <c r="AM67" s="1">
        <f t="shared" si="32"/>
        <v>0</v>
      </c>
      <c r="AN67" s="1">
        <f t="shared" si="33"/>
        <v>0</v>
      </c>
      <c r="AO67" s="1">
        <f t="shared" si="34"/>
        <v>0</v>
      </c>
      <c r="AP67" s="1">
        <f t="shared" si="35"/>
        <v>0</v>
      </c>
      <c r="AQ67" s="1">
        <f t="shared" si="36"/>
        <v>0</v>
      </c>
      <c r="AR67" s="1">
        <f t="shared" si="37"/>
        <v>0</v>
      </c>
      <c r="AT67" s="40"/>
      <c r="AU67" s="41"/>
      <c r="AV67" s="1">
        <f t="shared" si="38"/>
        <v>0</v>
      </c>
      <c r="AW67" s="1">
        <f t="shared" si="39"/>
        <v>0</v>
      </c>
      <c r="AX67" s="1">
        <f t="shared" si="40"/>
        <v>0</v>
      </c>
      <c r="AY67" s="1">
        <f t="shared" si="41"/>
        <v>0</v>
      </c>
      <c r="AZ67" s="1">
        <f t="shared" si="42"/>
        <v>0</v>
      </c>
      <c r="BA67" s="1">
        <f t="shared" si="43"/>
        <v>0</v>
      </c>
      <c r="BC67" s="40"/>
      <c r="BD67" s="41"/>
      <c r="BE67" s="1">
        <f t="shared" si="44"/>
        <v>0</v>
      </c>
      <c r="BF67" s="1">
        <f t="shared" si="45"/>
        <v>0</v>
      </c>
      <c r="BG67" s="1">
        <f t="shared" si="46"/>
        <v>0</v>
      </c>
      <c r="BH67" s="1">
        <f t="shared" si="47"/>
        <v>0</v>
      </c>
      <c r="BI67" s="1">
        <f t="shared" si="48"/>
        <v>0</v>
      </c>
      <c r="BJ67" s="1">
        <f t="shared" si="49"/>
        <v>0</v>
      </c>
      <c r="BL67" s="40"/>
      <c r="BM67" s="41"/>
      <c r="BN67" s="1">
        <f t="shared" si="50"/>
        <v>0</v>
      </c>
      <c r="BO67" s="1">
        <f t="shared" si="51"/>
        <v>0</v>
      </c>
      <c r="BP67" s="1">
        <f t="shared" si="52"/>
        <v>0</v>
      </c>
      <c r="BQ67" s="1">
        <f t="shared" si="53"/>
        <v>0</v>
      </c>
      <c r="BR67" s="1">
        <f t="shared" si="54"/>
        <v>0</v>
      </c>
      <c r="BS67" s="1">
        <f t="shared" si="55"/>
        <v>0</v>
      </c>
    </row>
    <row r="68" spans="1:71" ht="12.75" x14ac:dyDescent="0.2">
      <c r="A68" s="40"/>
      <c r="B68" s="41"/>
      <c r="C68" s="1">
        <f t="shared" si="8"/>
        <v>0</v>
      </c>
      <c r="D68" s="1">
        <f t="shared" si="9"/>
        <v>0</v>
      </c>
      <c r="E68" s="1">
        <f t="shared" si="10"/>
        <v>0</v>
      </c>
      <c r="F68" s="1">
        <f t="shared" si="11"/>
        <v>0</v>
      </c>
      <c r="G68" s="1">
        <f t="shared" si="12"/>
        <v>0</v>
      </c>
      <c r="H68" s="1">
        <f t="shared" si="13"/>
        <v>0</v>
      </c>
      <c r="J68" s="23"/>
      <c r="K68" s="18"/>
      <c r="L68" s="1">
        <f t="shared" si="14"/>
        <v>0</v>
      </c>
      <c r="M68" s="1">
        <f t="shared" si="15"/>
        <v>0</v>
      </c>
      <c r="N68" s="1">
        <f t="shared" si="16"/>
        <v>0</v>
      </c>
      <c r="O68" s="1">
        <f t="shared" si="17"/>
        <v>0</v>
      </c>
      <c r="P68" s="42">
        <f t="shared" si="18"/>
        <v>0</v>
      </c>
      <c r="Q68" s="1">
        <f t="shared" si="19"/>
        <v>0</v>
      </c>
      <c r="S68" s="40"/>
      <c r="T68" s="41"/>
      <c r="U68" s="1">
        <f t="shared" si="20"/>
        <v>0</v>
      </c>
      <c r="V68" s="1">
        <f t="shared" si="21"/>
        <v>0</v>
      </c>
      <c r="W68" s="1">
        <f t="shared" si="22"/>
        <v>0</v>
      </c>
      <c r="X68" s="1">
        <f t="shared" si="23"/>
        <v>0</v>
      </c>
      <c r="Y68" s="1">
        <f t="shared" si="24"/>
        <v>0</v>
      </c>
      <c r="Z68" s="1">
        <f t="shared" si="25"/>
        <v>0</v>
      </c>
      <c r="AB68" s="40"/>
      <c r="AC68" s="41"/>
      <c r="AD68" s="1">
        <f t="shared" si="26"/>
        <v>0</v>
      </c>
      <c r="AE68" s="1">
        <f t="shared" si="27"/>
        <v>0</v>
      </c>
      <c r="AF68" s="1">
        <f t="shared" si="28"/>
        <v>0</v>
      </c>
      <c r="AG68" s="1">
        <f t="shared" si="29"/>
        <v>0</v>
      </c>
      <c r="AH68" s="1">
        <f t="shared" si="30"/>
        <v>0</v>
      </c>
      <c r="AI68" s="1">
        <f t="shared" si="31"/>
        <v>0</v>
      </c>
      <c r="AK68" s="40"/>
      <c r="AL68" s="41"/>
      <c r="AM68" s="1">
        <f t="shared" si="32"/>
        <v>0</v>
      </c>
      <c r="AN68" s="1">
        <f t="shared" si="33"/>
        <v>0</v>
      </c>
      <c r="AO68" s="1">
        <f t="shared" si="34"/>
        <v>0</v>
      </c>
      <c r="AP68" s="1">
        <f t="shared" si="35"/>
        <v>0</v>
      </c>
      <c r="AQ68" s="1">
        <f t="shared" si="36"/>
        <v>0</v>
      </c>
      <c r="AR68" s="1">
        <f t="shared" si="37"/>
        <v>0</v>
      </c>
      <c r="AT68" s="40"/>
      <c r="AU68" s="41"/>
      <c r="AV68" s="1">
        <f t="shared" si="38"/>
        <v>0</v>
      </c>
      <c r="AW68" s="1">
        <f t="shared" si="39"/>
        <v>0</v>
      </c>
      <c r="AX68" s="1">
        <f t="shared" si="40"/>
        <v>0</v>
      </c>
      <c r="AY68" s="1">
        <f t="shared" si="41"/>
        <v>0</v>
      </c>
      <c r="AZ68" s="1">
        <f t="shared" si="42"/>
        <v>0</v>
      </c>
      <c r="BA68" s="1">
        <f t="shared" si="43"/>
        <v>0</v>
      </c>
      <c r="BC68" s="40"/>
      <c r="BD68" s="41"/>
      <c r="BE68" s="1">
        <f t="shared" si="44"/>
        <v>0</v>
      </c>
      <c r="BF68" s="1">
        <f t="shared" si="45"/>
        <v>0</v>
      </c>
      <c r="BG68" s="1">
        <f t="shared" si="46"/>
        <v>0</v>
      </c>
      <c r="BH68" s="1">
        <f t="shared" si="47"/>
        <v>0</v>
      </c>
      <c r="BI68" s="1">
        <f t="shared" si="48"/>
        <v>0</v>
      </c>
      <c r="BJ68" s="1">
        <f t="shared" si="49"/>
        <v>0</v>
      </c>
      <c r="BL68" s="40"/>
      <c r="BM68" s="41"/>
      <c r="BN68" s="1">
        <f t="shared" si="50"/>
        <v>0</v>
      </c>
      <c r="BO68" s="1">
        <f t="shared" si="51"/>
        <v>0</v>
      </c>
      <c r="BP68" s="1">
        <f t="shared" si="52"/>
        <v>0</v>
      </c>
      <c r="BQ68" s="1">
        <f t="shared" si="53"/>
        <v>0</v>
      </c>
      <c r="BR68" s="1">
        <f t="shared" si="54"/>
        <v>0</v>
      </c>
      <c r="BS68" s="1">
        <f t="shared" si="55"/>
        <v>0</v>
      </c>
    </row>
    <row r="69" spans="1:71" ht="12.75" x14ac:dyDescent="0.2">
      <c r="A69" s="40"/>
      <c r="B69" s="41"/>
      <c r="C69" s="1">
        <f t="shared" si="8"/>
        <v>0</v>
      </c>
      <c r="D69" s="1">
        <f t="shared" si="9"/>
        <v>0</v>
      </c>
      <c r="E69" s="1">
        <f t="shared" si="10"/>
        <v>0</v>
      </c>
      <c r="F69" s="1">
        <f t="shared" si="11"/>
        <v>0</v>
      </c>
      <c r="G69" s="1">
        <f t="shared" si="12"/>
        <v>0</v>
      </c>
      <c r="H69" s="1">
        <f t="shared" si="13"/>
        <v>0</v>
      </c>
      <c r="J69" s="23"/>
      <c r="K69" s="18"/>
      <c r="L69" s="1">
        <f t="shared" si="14"/>
        <v>0</v>
      </c>
      <c r="M69" s="1">
        <f t="shared" si="15"/>
        <v>0</v>
      </c>
      <c r="N69" s="1">
        <f t="shared" si="16"/>
        <v>0</v>
      </c>
      <c r="O69" s="1">
        <f t="shared" si="17"/>
        <v>0</v>
      </c>
      <c r="P69" s="42">
        <f t="shared" si="18"/>
        <v>0</v>
      </c>
      <c r="Q69" s="1">
        <f t="shared" si="19"/>
        <v>0</v>
      </c>
      <c r="S69" s="40"/>
      <c r="T69" s="41"/>
      <c r="U69" s="1">
        <f t="shared" si="20"/>
        <v>0</v>
      </c>
      <c r="V69" s="1">
        <f t="shared" si="21"/>
        <v>0</v>
      </c>
      <c r="W69" s="1">
        <f t="shared" si="22"/>
        <v>0</v>
      </c>
      <c r="X69" s="1">
        <f t="shared" si="23"/>
        <v>0</v>
      </c>
      <c r="Y69" s="1">
        <f t="shared" si="24"/>
        <v>0</v>
      </c>
      <c r="Z69" s="1">
        <f t="shared" si="25"/>
        <v>0</v>
      </c>
      <c r="AB69" s="40"/>
      <c r="AC69" s="41"/>
      <c r="AD69" s="1">
        <f t="shared" si="26"/>
        <v>0</v>
      </c>
      <c r="AE69" s="1">
        <f t="shared" si="27"/>
        <v>0</v>
      </c>
      <c r="AF69" s="1">
        <f t="shared" si="28"/>
        <v>0</v>
      </c>
      <c r="AG69" s="1">
        <f t="shared" si="29"/>
        <v>0</v>
      </c>
      <c r="AH69" s="1">
        <f t="shared" si="30"/>
        <v>0</v>
      </c>
      <c r="AI69" s="1">
        <f t="shared" si="31"/>
        <v>0</v>
      </c>
      <c r="AK69" s="40"/>
      <c r="AL69" s="41"/>
      <c r="AM69" s="1">
        <f t="shared" si="32"/>
        <v>0</v>
      </c>
      <c r="AN69" s="1">
        <f t="shared" si="33"/>
        <v>0</v>
      </c>
      <c r="AO69" s="1">
        <f t="shared" si="34"/>
        <v>0</v>
      </c>
      <c r="AP69" s="1">
        <f t="shared" si="35"/>
        <v>0</v>
      </c>
      <c r="AQ69" s="1">
        <f t="shared" si="36"/>
        <v>0</v>
      </c>
      <c r="AR69" s="1">
        <f t="shared" si="37"/>
        <v>0</v>
      </c>
      <c r="AT69" s="40"/>
      <c r="AU69" s="41"/>
      <c r="AV69" s="1">
        <f t="shared" si="38"/>
        <v>0</v>
      </c>
      <c r="AW69" s="1">
        <f t="shared" si="39"/>
        <v>0</v>
      </c>
      <c r="AX69" s="1">
        <f t="shared" si="40"/>
        <v>0</v>
      </c>
      <c r="AY69" s="1">
        <f t="shared" si="41"/>
        <v>0</v>
      </c>
      <c r="AZ69" s="1">
        <f t="shared" si="42"/>
        <v>0</v>
      </c>
      <c r="BA69" s="1">
        <f t="shared" si="43"/>
        <v>0</v>
      </c>
      <c r="BC69" s="40"/>
      <c r="BD69" s="41"/>
      <c r="BE69" s="1">
        <f t="shared" si="44"/>
        <v>0</v>
      </c>
      <c r="BF69" s="1">
        <f t="shared" si="45"/>
        <v>0</v>
      </c>
      <c r="BG69" s="1">
        <f t="shared" si="46"/>
        <v>0</v>
      </c>
      <c r="BH69" s="1">
        <f t="shared" si="47"/>
        <v>0</v>
      </c>
      <c r="BI69" s="1">
        <f t="shared" si="48"/>
        <v>0</v>
      </c>
      <c r="BJ69" s="1">
        <f t="shared" si="49"/>
        <v>0</v>
      </c>
      <c r="BL69" s="40"/>
      <c r="BM69" s="41"/>
      <c r="BN69" s="1">
        <f t="shared" si="50"/>
        <v>0</v>
      </c>
      <c r="BO69" s="1">
        <f t="shared" si="51"/>
        <v>0</v>
      </c>
      <c r="BP69" s="1">
        <f t="shared" si="52"/>
        <v>0</v>
      </c>
      <c r="BQ69" s="1">
        <f t="shared" si="53"/>
        <v>0</v>
      </c>
      <c r="BR69" s="1">
        <f t="shared" si="54"/>
        <v>0</v>
      </c>
      <c r="BS69" s="1">
        <f t="shared" si="55"/>
        <v>0</v>
      </c>
    </row>
    <row r="70" spans="1:71" ht="12.75" x14ac:dyDescent="0.2">
      <c r="A70" s="40"/>
      <c r="B70" s="41"/>
      <c r="C70" s="1">
        <f t="shared" si="8"/>
        <v>0</v>
      </c>
      <c r="D70" s="1">
        <f t="shared" si="9"/>
        <v>0</v>
      </c>
      <c r="E70" s="1">
        <f t="shared" si="10"/>
        <v>0</v>
      </c>
      <c r="F70" s="1">
        <f t="shared" si="11"/>
        <v>0</v>
      </c>
      <c r="G70" s="1">
        <f t="shared" si="12"/>
        <v>0</v>
      </c>
      <c r="H70" s="1">
        <f t="shared" si="13"/>
        <v>0</v>
      </c>
      <c r="J70" s="23"/>
      <c r="K70" s="18"/>
      <c r="L70" s="1">
        <f t="shared" si="14"/>
        <v>0</v>
      </c>
      <c r="M70" s="1">
        <f t="shared" si="15"/>
        <v>0</v>
      </c>
      <c r="N70" s="1">
        <f t="shared" si="16"/>
        <v>0</v>
      </c>
      <c r="O70" s="1">
        <f t="shared" si="17"/>
        <v>0</v>
      </c>
      <c r="P70" s="42">
        <f t="shared" si="18"/>
        <v>0</v>
      </c>
      <c r="Q70" s="1">
        <f t="shared" si="19"/>
        <v>0</v>
      </c>
      <c r="S70" s="40"/>
      <c r="T70" s="41"/>
      <c r="U70" s="1">
        <f t="shared" si="20"/>
        <v>0</v>
      </c>
      <c r="V70" s="1">
        <f t="shared" si="21"/>
        <v>0</v>
      </c>
      <c r="W70" s="1">
        <f t="shared" si="22"/>
        <v>0</v>
      </c>
      <c r="X70" s="1">
        <f t="shared" si="23"/>
        <v>0</v>
      </c>
      <c r="Y70" s="1">
        <f t="shared" si="24"/>
        <v>0</v>
      </c>
      <c r="Z70" s="1">
        <f t="shared" si="25"/>
        <v>0</v>
      </c>
      <c r="AB70" s="40"/>
      <c r="AC70" s="41"/>
      <c r="AD70" s="1">
        <f t="shared" si="26"/>
        <v>0</v>
      </c>
      <c r="AE70" s="1">
        <f t="shared" si="27"/>
        <v>0</v>
      </c>
      <c r="AF70" s="1">
        <f t="shared" si="28"/>
        <v>0</v>
      </c>
      <c r="AG70" s="1">
        <f t="shared" si="29"/>
        <v>0</v>
      </c>
      <c r="AH70" s="1">
        <f t="shared" si="30"/>
        <v>0</v>
      </c>
      <c r="AI70" s="1">
        <f t="shared" si="31"/>
        <v>0</v>
      </c>
      <c r="AK70" s="40"/>
      <c r="AL70" s="41"/>
      <c r="AM70" s="1">
        <f t="shared" si="32"/>
        <v>0</v>
      </c>
      <c r="AN70" s="1">
        <f t="shared" si="33"/>
        <v>0</v>
      </c>
      <c r="AO70" s="1">
        <f t="shared" si="34"/>
        <v>0</v>
      </c>
      <c r="AP70" s="1">
        <f t="shared" si="35"/>
        <v>0</v>
      </c>
      <c r="AQ70" s="1">
        <f t="shared" si="36"/>
        <v>0</v>
      </c>
      <c r="AR70" s="1">
        <f t="shared" si="37"/>
        <v>0</v>
      </c>
      <c r="AT70" s="40"/>
      <c r="AU70" s="41"/>
      <c r="AV70" s="1">
        <f t="shared" si="38"/>
        <v>0</v>
      </c>
      <c r="AW70" s="1">
        <f t="shared" si="39"/>
        <v>0</v>
      </c>
      <c r="AX70" s="1">
        <f t="shared" si="40"/>
        <v>0</v>
      </c>
      <c r="AY70" s="1">
        <f t="shared" si="41"/>
        <v>0</v>
      </c>
      <c r="AZ70" s="1">
        <f t="shared" si="42"/>
        <v>0</v>
      </c>
      <c r="BA70" s="1">
        <f t="shared" si="43"/>
        <v>0</v>
      </c>
      <c r="BC70" s="40"/>
      <c r="BD70" s="41"/>
      <c r="BE70" s="1">
        <f t="shared" si="44"/>
        <v>0</v>
      </c>
      <c r="BF70" s="1">
        <f t="shared" si="45"/>
        <v>0</v>
      </c>
      <c r="BG70" s="1">
        <f t="shared" si="46"/>
        <v>0</v>
      </c>
      <c r="BH70" s="1">
        <f t="shared" si="47"/>
        <v>0</v>
      </c>
      <c r="BI70" s="1">
        <f t="shared" si="48"/>
        <v>0</v>
      </c>
      <c r="BJ70" s="1">
        <f t="shared" si="49"/>
        <v>0</v>
      </c>
      <c r="BL70" s="40"/>
      <c r="BM70" s="41"/>
      <c r="BN70" s="1">
        <f t="shared" si="50"/>
        <v>0</v>
      </c>
      <c r="BO70" s="1">
        <f t="shared" si="51"/>
        <v>0</v>
      </c>
      <c r="BP70" s="1">
        <f t="shared" si="52"/>
        <v>0</v>
      </c>
      <c r="BQ70" s="1">
        <f t="shared" si="53"/>
        <v>0</v>
      </c>
      <c r="BR70" s="1">
        <f t="shared" si="54"/>
        <v>0</v>
      </c>
      <c r="BS70" s="1">
        <f t="shared" si="55"/>
        <v>0</v>
      </c>
    </row>
    <row r="71" spans="1:71" ht="12.75" x14ac:dyDescent="0.2">
      <c r="A71" s="40"/>
      <c r="B71" s="41"/>
      <c r="C71" s="1">
        <f t="shared" si="8"/>
        <v>0</v>
      </c>
      <c r="D71" s="1">
        <f t="shared" si="9"/>
        <v>0</v>
      </c>
      <c r="E71" s="1">
        <f t="shared" si="10"/>
        <v>0</v>
      </c>
      <c r="F71" s="1">
        <f t="shared" si="11"/>
        <v>0</v>
      </c>
      <c r="G71" s="1">
        <f t="shared" si="12"/>
        <v>0</v>
      </c>
      <c r="H71" s="1">
        <f t="shared" si="13"/>
        <v>0</v>
      </c>
      <c r="J71" s="23"/>
      <c r="K71" s="18"/>
      <c r="L71" s="1">
        <f t="shared" si="14"/>
        <v>0</v>
      </c>
      <c r="M71" s="1">
        <f t="shared" si="15"/>
        <v>0</v>
      </c>
      <c r="N71" s="1">
        <f t="shared" si="16"/>
        <v>0</v>
      </c>
      <c r="O71" s="1">
        <f t="shared" si="17"/>
        <v>0</v>
      </c>
      <c r="P71" s="42">
        <f t="shared" si="18"/>
        <v>0</v>
      </c>
      <c r="Q71" s="1">
        <f t="shared" si="19"/>
        <v>0</v>
      </c>
      <c r="S71" s="40"/>
      <c r="T71" s="41"/>
      <c r="U71" s="1">
        <f t="shared" si="20"/>
        <v>0</v>
      </c>
      <c r="V71" s="1">
        <f t="shared" si="21"/>
        <v>0</v>
      </c>
      <c r="W71" s="1">
        <f t="shared" si="22"/>
        <v>0</v>
      </c>
      <c r="X71" s="1">
        <f t="shared" si="23"/>
        <v>0</v>
      </c>
      <c r="Y71" s="1">
        <f t="shared" si="24"/>
        <v>0</v>
      </c>
      <c r="Z71" s="1">
        <f t="shared" si="25"/>
        <v>0</v>
      </c>
      <c r="AB71" s="40"/>
      <c r="AC71" s="41"/>
      <c r="AD71" s="1">
        <f t="shared" si="26"/>
        <v>0</v>
      </c>
      <c r="AE71" s="1">
        <f t="shared" si="27"/>
        <v>0</v>
      </c>
      <c r="AF71" s="1">
        <f t="shared" si="28"/>
        <v>0</v>
      </c>
      <c r="AG71" s="1">
        <f t="shared" si="29"/>
        <v>0</v>
      </c>
      <c r="AH71" s="1">
        <f t="shared" si="30"/>
        <v>0</v>
      </c>
      <c r="AI71" s="1">
        <f t="shared" si="31"/>
        <v>0</v>
      </c>
      <c r="AK71" s="40"/>
      <c r="AL71" s="41"/>
      <c r="AM71" s="1">
        <f t="shared" si="32"/>
        <v>0</v>
      </c>
      <c r="AN71" s="1">
        <f t="shared" si="33"/>
        <v>0</v>
      </c>
      <c r="AO71" s="1">
        <f t="shared" si="34"/>
        <v>0</v>
      </c>
      <c r="AP71" s="1">
        <f t="shared" si="35"/>
        <v>0</v>
      </c>
      <c r="AQ71" s="1">
        <f t="shared" si="36"/>
        <v>0</v>
      </c>
      <c r="AR71" s="1">
        <f t="shared" si="37"/>
        <v>0</v>
      </c>
      <c r="AT71" s="40"/>
      <c r="AU71" s="41"/>
      <c r="AV71" s="1">
        <f t="shared" si="38"/>
        <v>0</v>
      </c>
      <c r="AW71" s="1">
        <f t="shared" si="39"/>
        <v>0</v>
      </c>
      <c r="AX71" s="1">
        <f t="shared" si="40"/>
        <v>0</v>
      </c>
      <c r="AY71" s="1">
        <f t="shared" si="41"/>
        <v>0</v>
      </c>
      <c r="AZ71" s="1">
        <f t="shared" si="42"/>
        <v>0</v>
      </c>
      <c r="BA71" s="1">
        <f t="shared" si="43"/>
        <v>0</v>
      </c>
      <c r="BC71" s="40"/>
      <c r="BD71" s="41"/>
      <c r="BE71" s="1">
        <f t="shared" si="44"/>
        <v>0</v>
      </c>
      <c r="BF71" s="1">
        <f t="shared" si="45"/>
        <v>0</v>
      </c>
      <c r="BG71" s="1">
        <f t="shared" si="46"/>
        <v>0</v>
      </c>
      <c r="BH71" s="1">
        <f t="shared" si="47"/>
        <v>0</v>
      </c>
      <c r="BI71" s="1">
        <f t="shared" si="48"/>
        <v>0</v>
      </c>
      <c r="BJ71" s="1">
        <f t="shared" si="49"/>
        <v>0</v>
      </c>
      <c r="BL71" s="40"/>
      <c r="BM71" s="41"/>
      <c r="BN71" s="1">
        <f t="shared" si="50"/>
        <v>0</v>
      </c>
      <c r="BO71" s="1">
        <f t="shared" si="51"/>
        <v>0</v>
      </c>
      <c r="BP71" s="1">
        <f t="shared" si="52"/>
        <v>0</v>
      </c>
      <c r="BQ71" s="1">
        <f t="shared" si="53"/>
        <v>0</v>
      </c>
      <c r="BR71" s="1">
        <f t="shared" si="54"/>
        <v>0</v>
      </c>
      <c r="BS71" s="1">
        <f t="shared" si="55"/>
        <v>0</v>
      </c>
    </row>
    <row r="72" spans="1:71" ht="12.75" x14ac:dyDescent="0.2">
      <c r="A72" s="40"/>
      <c r="B72" s="41"/>
      <c r="C72" s="1">
        <f t="shared" si="8"/>
        <v>0</v>
      </c>
      <c r="D72" s="1">
        <f t="shared" si="9"/>
        <v>0</v>
      </c>
      <c r="E72" s="1">
        <f t="shared" si="10"/>
        <v>0</v>
      </c>
      <c r="F72" s="1">
        <f t="shared" si="11"/>
        <v>0</v>
      </c>
      <c r="G72" s="1">
        <f t="shared" si="12"/>
        <v>0</v>
      </c>
      <c r="H72" s="1">
        <f t="shared" si="13"/>
        <v>0</v>
      </c>
      <c r="J72" s="23"/>
      <c r="K72" s="18"/>
      <c r="L72" s="1">
        <f t="shared" si="14"/>
        <v>0</v>
      </c>
      <c r="M72" s="1">
        <f t="shared" si="15"/>
        <v>0</v>
      </c>
      <c r="N72" s="1">
        <f t="shared" si="16"/>
        <v>0</v>
      </c>
      <c r="O72" s="1">
        <f t="shared" si="17"/>
        <v>0</v>
      </c>
      <c r="P72" s="42">
        <f t="shared" si="18"/>
        <v>0</v>
      </c>
      <c r="Q72" s="1">
        <f t="shared" si="19"/>
        <v>0</v>
      </c>
      <c r="S72" s="40"/>
      <c r="T72" s="41"/>
      <c r="U72" s="1">
        <f t="shared" si="20"/>
        <v>0</v>
      </c>
      <c r="V72" s="1">
        <f t="shared" si="21"/>
        <v>0</v>
      </c>
      <c r="W72" s="1">
        <f t="shared" si="22"/>
        <v>0</v>
      </c>
      <c r="X72" s="1">
        <f t="shared" si="23"/>
        <v>0</v>
      </c>
      <c r="Y72" s="1">
        <f t="shared" si="24"/>
        <v>0</v>
      </c>
      <c r="Z72" s="1">
        <f t="shared" si="25"/>
        <v>0</v>
      </c>
      <c r="AB72" s="40"/>
      <c r="AC72" s="41"/>
      <c r="AD72" s="1">
        <f t="shared" si="26"/>
        <v>0</v>
      </c>
      <c r="AE72" s="1">
        <f t="shared" si="27"/>
        <v>0</v>
      </c>
      <c r="AF72" s="1">
        <f t="shared" si="28"/>
        <v>0</v>
      </c>
      <c r="AG72" s="1">
        <f t="shared" si="29"/>
        <v>0</v>
      </c>
      <c r="AH72" s="1">
        <f t="shared" si="30"/>
        <v>0</v>
      </c>
      <c r="AI72" s="1">
        <f t="shared" si="31"/>
        <v>0</v>
      </c>
      <c r="AK72" s="40"/>
      <c r="AL72" s="41"/>
      <c r="AM72" s="1">
        <f t="shared" si="32"/>
        <v>0</v>
      </c>
      <c r="AN72" s="1">
        <f t="shared" si="33"/>
        <v>0</v>
      </c>
      <c r="AO72" s="1">
        <f t="shared" si="34"/>
        <v>0</v>
      </c>
      <c r="AP72" s="1">
        <f t="shared" si="35"/>
        <v>0</v>
      </c>
      <c r="AQ72" s="1">
        <f t="shared" si="36"/>
        <v>0</v>
      </c>
      <c r="AR72" s="1">
        <f t="shared" si="37"/>
        <v>0</v>
      </c>
      <c r="AT72" s="40"/>
      <c r="AU72" s="41"/>
      <c r="AV72" s="1">
        <f t="shared" si="38"/>
        <v>0</v>
      </c>
      <c r="AW72" s="1">
        <f t="shared" si="39"/>
        <v>0</v>
      </c>
      <c r="AX72" s="1">
        <f t="shared" si="40"/>
        <v>0</v>
      </c>
      <c r="AY72" s="1">
        <f t="shared" si="41"/>
        <v>0</v>
      </c>
      <c r="AZ72" s="1">
        <f t="shared" si="42"/>
        <v>0</v>
      </c>
      <c r="BA72" s="1">
        <f t="shared" si="43"/>
        <v>0</v>
      </c>
      <c r="BC72" s="40"/>
      <c r="BD72" s="41"/>
      <c r="BE72" s="1">
        <f t="shared" si="44"/>
        <v>0</v>
      </c>
      <c r="BF72" s="1">
        <f t="shared" si="45"/>
        <v>0</v>
      </c>
      <c r="BG72" s="1">
        <f t="shared" si="46"/>
        <v>0</v>
      </c>
      <c r="BH72" s="1">
        <f t="shared" si="47"/>
        <v>0</v>
      </c>
      <c r="BI72" s="1">
        <f t="shared" si="48"/>
        <v>0</v>
      </c>
      <c r="BJ72" s="1">
        <f t="shared" si="49"/>
        <v>0</v>
      </c>
      <c r="BL72" s="40"/>
      <c r="BM72" s="41"/>
      <c r="BN72" s="1">
        <f t="shared" si="50"/>
        <v>0</v>
      </c>
      <c r="BO72" s="1">
        <f t="shared" si="51"/>
        <v>0</v>
      </c>
      <c r="BP72" s="1">
        <f t="shared" si="52"/>
        <v>0</v>
      </c>
      <c r="BQ72" s="1">
        <f t="shared" si="53"/>
        <v>0</v>
      </c>
      <c r="BR72" s="1">
        <f t="shared" si="54"/>
        <v>0</v>
      </c>
      <c r="BS72" s="1">
        <f t="shared" si="55"/>
        <v>0</v>
      </c>
    </row>
    <row r="73" spans="1:71" ht="12.75" x14ac:dyDescent="0.2">
      <c r="A73" s="40"/>
      <c r="B73" s="41"/>
      <c r="C73" s="1">
        <f t="shared" si="8"/>
        <v>0</v>
      </c>
      <c r="D73" s="1">
        <f t="shared" si="9"/>
        <v>0</v>
      </c>
      <c r="E73" s="1">
        <f t="shared" si="10"/>
        <v>0</v>
      </c>
      <c r="F73" s="1">
        <f t="shared" si="11"/>
        <v>0</v>
      </c>
      <c r="G73" s="1">
        <f t="shared" si="12"/>
        <v>0</v>
      </c>
      <c r="H73" s="1">
        <f t="shared" si="13"/>
        <v>0</v>
      </c>
      <c r="J73" s="23"/>
      <c r="K73" s="18"/>
      <c r="L73" s="1">
        <f t="shared" si="14"/>
        <v>0</v>
      </c>
      <c r="M73" s="1">
        <f t="shared" si="15"/>
        <v>0</v>
      </c>
      <c r="N73" s="1">
        <f t="shared" si="16"/>
        <v>0</v>
      </c>
      <c r="O73" s="1">
        <f t="shared" si="17"/>
        <v>0</v>
      </c>
      <c r="P73" s="42">
        <f t="shared" si="18"/>
        <v>0</v>
      </c>
      <c r="Q73" s="1">
        <f t="shared" si="19"/>
        <v>0</v>
      </c>
      <c r="S73" s="40"/>
      <c r="T73" s="41"/>
      <c r="U73" s="1">
        <f t="shared" si="20"/>
        <v>0</v>
      </c>
      <c r="V73" s="1">
        <f t="shared" si="21"/>
        <v>0</v>
      </c>
      <c r="W73" s="1">
        <f t="shared" si="22"/>
        <v>0</v>
      </c>
      <c r="X73" s="1">
        <f t="shared" si="23"/>
        <v>0</v>
      </c>
      <c r="Y73" s="1">
        <f t="shared" si="24"/>
        <v>0</v>
      </c>
      <c r="Z73" s="1">
        <f t="shared" si="25"/>
        <v>0</v>
      </c>
      <c r="AB73" s="40"/>
      <c r="AC73" s="41"/>
      <c r="AD73" s="1">
        <f t="shared" si="26"/>
        <v>0</v>
      </c>
      <c r="AE73" s="1">
        <f t="shared" si="27"/>
        <v>0</v>
      </c>
      <c r="AF73" s="1">
        <f t="shared" si="28"/>
        <v>0</v>
      </c>
      <c r="AG73" s="1">
        <f t="shared" si="29"/>
        <v>0</v>
      </c>
      <c r="AH73" s="1">
        <f t="shared" si="30"/>
        <v>0</v>
      </c>
      <c r="AI73" s="1">
        <f t="shared" si="31"/>
        <v>0</v>
      </c>
      <c r="AK73" s="40"/>
      <c r="AL73" s="41"/>
      <c r="AM73" s="1">
        <f t="shared" si="32"/>
        <v>0</v>
      </c>
      <c r="AN73" s="1">
        <f t="shared" si="33"/>
        <v>0</v>
      </c>
      <c r="AO73" s="1">
        <f t="shared" si="34"/>
        <v>0</v>
      </c>
      <c r="AP73" s="1">
        <f t="shared" si="35"/>
        <v>0</v>
      </c>
      <c r="AQ73" s="1">
        <f t="shared" si="36"/>
        <v>0</v>
      </c>
      <c r="AR73" s="1">
        <f t="shared" si="37"/>
        <v>0</v>
      </c>
      <c r="AT73" s="40"/>
      <c r="AU73" s="41"/>
      <c r="AV73" s="1">
        <f t="shared" si="38"/>
        <v>0</v>
      </c>
      <c r="AW73" s="1">
        <f t="shared" si="39"/>
        <v>0</v>
      </c>
      <c r="AX73" s="1">
        <f t="shared" si="40"/>
        <v>0</v>
      </c>
      <c r="AY73" s="1">
        <f t="shared" si="41"/>
        <v>0</v>
      </c>
      <c r="AZ73" s="1">
        <f t="shared" si="42"/>
        <v>0</v>
      </c>
      <c r="BA73" s="1">
        <f t="shared" si="43"/>
        <v>0</v>
      </c>
      <c r="BC73" s="40"/>
      <c r="BD73" s="41"/>
      <c r="BE73" s="1">
        <f t="shared" si="44"/>
        <v>0</v>
      </c>
      <c r="BF73" s="1">
        <f t="shared" si="45"/>
        <v>0</v>
      </c>
      <c r="BG73" s="1">
        <f t="shared" si="46"/>
        <v>0</v>
      </c>
      <c r="BH73" s="1">
        <f t="shared" si="47"/>
        <v>0</v>
      </c>
      <c r="BI73" s="1">
        <f t="shared" si="48"/>
        <v>0</v>
      </c>
      <c r="BJ73" s="1">
        <f t="shared" si="49"/>
        <v>0</v>
      </c>
      <c r="BL73" s="40"/>
      <c r="BM73" s="41"/>
      <c r="BN73" s="1">
        <f t="shared" si="50"/>
        <v>0</v>
      </c>
      <c r="BO73" s="1">
        <f t="shared" si="51"/>
        <v>0</v>
      </c>
      <c r="BP73" s="1">
        <f t="shared" si="52"/>
        <v>0</v>
      </c>
      <c r="BQ73" s="1">
        <f t="shared" si="53"/>
        <v>0</v>
      </c>
      <c r="BR73" s="1">
        <f t="shared" si="54"/>
        <v>0</v>
      </c>
      <c r="BS73" s="1">
        <f t="shared" si="55"/>
        <v>0</v>
      </c>
    </row>
    <row r="74" spans="1:71" ht="12.75" x14ac:dyDescent="0.2">
      <c r="A74" s="40"/>
      <c r="B74" s="41"/>
      <c r="C74" s="1">
        <f t="shared" si="8"/>
        <v>0</v>
      </c>
      <c r="D74" s="1">
        <f t="shared" si="9"/>
        <v>0</v>
      </c>
      <c r="E74" s="1">
        <f t="shared" si="10"/>
        <v>0</v>
      </c>
      <c r="F74" s="1">
        <f t="shared" si="11"/>
        <v>0</v>
      </c>
      <c r="G74" s="1">
        <f t="shared" si="12"/>
        <v>0</v>
      </c>
      <c r="H74" s="1">
        <f t="shared" si="13"/>
        <v>0</v>
      </c>
      <c r="J74" s="23"/>
      <c r="K74" s="18"/>
      <c r="L74" s="1">
        <f t="shared" si="14"/>
        <v>0</v>
      </c>
      <c r="M74" s="1">
        <f t="shared" si="15"/>
        <v>0</v>
      </c>
      <c r="N74" s="1">
        <f t="shared" si="16"/>
        <v>0</v>
      </c>
      <c r="O74" s="1">
        <f t="shared" si="17"/>
        <v>0</v>
      </c>
      <c r="P74" s="42">
        <f t="shared" si="18"/>
        <v>0</v>
      </c>
      <c r="Q74" s="1">
        <f t="shared" si="19"/>
        <v>0</v>
      </c>
      <c r="S74" s="40"/>
      <c r="T74" s="41"/>
      <c r="U74" s="1">
        <f t="shared" si="20"/>
        <v>0</v>
      </c>
      <c r="V74" s="1">
        <f t="shared" si="21"/>
        <v>0</v>
      </c>
      <c r="W74" s="1">
        <f t="shared" si="22"/>
        <v>0</v>
      </c>
      <c r="X74" s="1">
        <f t="shared" si="23"/>
        <v>0</v>
      </c>
      <c r="Y74" s="1">
        <f t="shared" si="24"/>
        <v>0</v>
      </c>
      <c r="Z74" s="1">
        <f t="shared" si="25"/>
        <v>0</v>
      </c>
      <c r="AB74" s="40"/>
      <c r="AC74" s="41"/>
      <c r="AD74" s="1">
        <f t="shared" si="26"/>
        <v>0</v>
      </c>
      <c r="AE74" s="1">
        <f t="shared" si="27"/>
        <v>0</v>
      </c>
      <c r="AF74" s="1">
        <f t="shared" si="28"/>
        <v>0</v>
      </c>
      <c r="AG74" s="1">
        <f t="shared" si="29"/>
        <v>0</v>
      </c>
      <c r="AH74" s="1">
        <f t="shared" si="30"/>
        <v>0</v>
      </c>
      <c r="AI74" s="1">
        <f t="shared" si="31"/>
        <v>0</v>
      </c>
      <c r="AK74" s="40"/>
      <c r="AL74" s="41"/>
      <c r="AM74" s="1">
        <f t="shared" si="32"/>
        <v>0</v>
      </c>
      <c r="AN74" s="1">
        <f t="shared" si="33"/>
        <v>0</v>
      </c>
      <c r="AO74" s="1">
        <f t="shared" si="34"/>
        <v>0</v>
      </c>
      <c r="AP74" s="1">
        <f t="shared" si="35"/>
        <v>0</v>
      </c>
      <c r="AQ74" s="1">
        <f t="shared" si="36"/>
        <v>0</v>
      </c>
      <c r="AR74" s="1">
        <f t="shared" si="37"/>
        <v>0</v>
      </c>
      <c r="AT74" s="40"/>
      <c r="AU74" s="41"/>
      <c r="AV74" s="1">
        <f t="shared" si="38"/>
        <v>0</v>
      </c>
      <c r="AW74" s="1">
        <f t="shared" si="39"/>
        <v>0</v>
      </c>
      <c r="AX74" s="1">
        <f t="shared" si="40"/>
        <v>0</v>
      </c>
      <c r="AY74" s="1">
        <f t="shared" si="41"/>
        <v>0</v>
      </c>
      <c r="AZ74" s="1">
        <f t="shared" si="42"/>
        <v>0</v>
      </c>
      <c r="BA74" s="1">
        <f t="shared" si="43"/>
        <v>0</v>
      </c>
      <c r="BC74" s="40"/>
      <c r="BD74" s="41"/>
      <c r="BE74" s="1">
        <f t="shared" si="44"/>
        <v>0</v>
      </c>
      <c r="BF74" s="1">
        <f t="shared" si="45"/>
        <v>0</v>
      </c>
      <c r="BG74" s="1">
        <f t="shared" si="46"/>
        <v>0</v>
      </c>
      <c r="BH74" s="1">
        <f t="shared" si="47"/>
        <v>0</v>
      </c>
      <c r="BI74" s="1">
        <f t="shared" si="48"/>
        <v>0</v>
      </c>
      <c r="BJ74" s="1">
        <f t="shared" si="49"/>
        <v>0</v>
      </c>
      <c r="BL74" s="40"/>
      <c r="BM74" s="41"/>
      <c r="BN74" s="1">
        <f t="shared" si="50"/>
        <v>0</v>
      </c>
      <c r="BO74" s="1">
        <f t="shared" si="51"/>
        <v>0</v>
      </c>
      <c r="BP74" s="1">
        <f t="shared" si="52"/>
        <v>0</v>
      </c>
      <c r="BQ74" s="1">
        <f t="shared" si="53"/>
        <v>0</v>
      </c>
      <c r="BR74" s="1">
        <f t="shared" si="54"/>
        <v>0</v>
      </c>
      <c r="BS74" s="1">
        <f t="shared" si="55"/>
        <v>0</v>
      </c>
    </row>
    <row r="75" spans="1:71" ht="12.75" x14ac:dyDescent="0.2">
      <c r="A75" s="40"/>
      <c r="B75" s="41"/>
      <c r="C75" s="1">
        <f t="shared" si="8"/>
        <v>0</v>
      </c>
      <c r="D75" s="1">
        <f t="shared" si="9"/>
        <v>0</v>
      </c>
      <c r="E75" s="1">
        <f t="shared" si="10"/>
        <v>0</v>
      </c>
      <c r="F75" s="1">
        <f t="shared" si="11"/>
        <v>0</v>
      </c>
      <c r="G75" s="1">
        <f t="shared" si="12"/>
        <v>0</v>
      </c>
      <c r="H75" s="1">
        <f t="shared" si="13"/>
        <v>0</v>
      </c>
      <c r="J75" s="23"/>
      <c r="K75" s="18"/>
      <c r="L75" s="1">
        <f t="shared" si="14"/>
        <v>0</v>
      </c>
      <c r="M75" s="1">
        <f t="shared" si="15"/>
        <v>0</v>
      </c>
      <c r="N75" s="1">
        <f t="shared" si="16"/>
        <v>0</v>
      </c>
      <c r="O75" s="1">
        <f t="shared" si="17"/>
        <v>0</v>
      </c>
      <c r="P75" s="42">
        <f t="shared" si="18"/>
        <v>0</v>
      </c>
      <c r="Q75" s="1">
        <f t="shared" si="19"/>
        <v>0</v>
      </c>
      <c r="S75" s="40"/>
      <c r="T75" s="41"/>
      <c r="U75" s="1">
        <f t="shared" si="20"/>
        <v>0</v>
      </c>
      <c r="V75" s="1">
        <f t="shared" si="21"/>
        <v>0</v>
      </c>
      <c r="W75" s="1">
        <f t="shared" si="22"/>
        <v>0</v>
      </c>
      <c r="X75" s="1">
        <f t="shared" si="23"/>
        <v>0</v>
      </c>
      <c r="Y75" s="1">
        <f t="shared" si="24"/>
        <v>0</v>
      </c>
      <c r="Z75" s="1">
        <f t="shared" si="25"/>
        <v>0</v>
      </c>
      <c r="AB75" s="40"/>
      <c r="AC75" s="41"/>
      <c r="AD75" s="1">
        <f t="shared" si="26"/>
        <v>0</v>
      </c>
      <c r="AE75" s="1">
        <f t="shared" si="27"/>
        <v>0</v>
      </c>
      <c r="AF75" s="1">
        <f t="shared" si="28"/>
        <v>0</v>
      </c>
      <c r="AG75" s="1">
        <f t="shared" si="29"/>
        <v>0</v>
      </c>
      <c r="AH75" s="1">
        <f t="shared" si="30"/>
        <v>0</v>
      </c>
      <c r="AI75" s="1">
        <f t="shared" si="31"/>
        <v>0</v>
      </c>
      <c r="AK75" s="40"/>
      <c r="AL75" s="41"/>
      <c r="AM75" s="1">
        <f t="shared" si="32"/>
        <v>0</v>
      </c>
      <c r="AN75" s="1">
        <f t="shared" si="33"/>
        <v>0</v>
      </c>
      <c r="AO75" s="1">
        <f t="shared" si="34"/>
        <v>0</v>
      </c>
      <c r="AP75" s="1">
        <f t="shared" si="35"/>
        <v>0</v>
      </c>
      <c r="AQ75" s="1">
        <f t="shared" si="36"/>
        <v>0</v>
      </c>
      <c r="AR75" s="1">
        <f t="shared" si="37"/>
        <v>0</v>
      </c>
      <c r="AT75" s="40"/>
      <c r="AU75" s="41"/>
      <c r="AV75" s="1">
        <f t="shared" si="38"/>
        <v>0</v>
      </c>
      <c r="AW75" s="1">
        <f t="shared" si="39"/>
        <v>0</v>
      </c>
      <c r="AX75" s="1">
        <f t="shared" si="40"/>
        <v>0</v>
      </c>
      <c r="AY75" s="1">
        <f t="shared" si="41"/>
        <v>0</v>
      </c>
      <c r="AZ75" s="1">
        <f t="shared" si="42"/>
        <v>0</v>
      </c>
      <c r="BA75" s="1">
        <f t="shared" si="43"/>
        <v>0</v>
      </c>
      <c r="BC75" s="40"/>
      <c r="BD75" s="41"/>
      <c r="BE75" s="1">
        <f t="shared" si="44"/>
        <v>0</v>
      </c>
      <c r="BF75" s="1">
        <f t="shared" si="45"/>
        <v>0</v>
      </c>
      <c r="BG75" s="1">
        <f t="shared" si="46"/>
        <v>0</v>
      </c>
      <c r="BH75" s="1">
        <f t="shared" si="47"/>
        <v>0</v>
      </c>
      <c r="BI75" s="1">
        <f t="shared" si="48"/>
        <v>0</v>
      </c>
      <c r="BJ75" s="1">
        <f t="shared" si="49"/>
        <v>0</v>
      </c>
      <c r="BL75" s="40"/>
      <c r="BM75" s="41"/>
      <c r="BN75" s="1">
        <f t="shared" si="50"/>
        <v>0</v>
      </c>
      <c r="BO75" s="1">
        <f t="shared" si="51"/>
        <v>0</v>
      </c>
      <c r="BP75" s="1">
        <f t="shared" si="52"/>
        <v>0</v>
      </c>
      <c r="BQ75" s="1">
        <f t="shared" si="53"/>
        <v>0</v>
      </c>
      <c r="BR75" s="1">
        <f t="shared" si="54"/>
        <v>0</v>
      </c>
      <c r="BS75" s="1">
        <f t="shared" si="55"/>
        <v>0</v>
      </c>
    </row>
    <row r="76" spans="1:71" ht="12.75" x14ac:dyDescent="0.2">
      <c r="A76" s="40"/>
      <c r="B76" s="41"/>
      <c r="C76" s="1">
        <f t="shared" si="8"/>
        <v>0</v>
      </c>
      <c r="D76" s="1">
        <f t="shared" si="9"/>
        <v>0</v>
      </c>
      <c r="E76" s="1">
        <f t="shared" si="10"/>
        <v>0</v>
      </c>
      <c r="F76" s="1">
        <f t="shared" si="11"/>
        <v>0</v>
      </c>
      <c r="G76" s="1">
        <f t="shared" si="12"/>
        <v>0</v>
      </c>
      <c r="H76" s="1">
        <f t="shared" si="13"/>
        <v>0</v>
      </c>
      <c r="J76" s="23"/>
      <c r="K76" s="18"/>
      <c r="L76" s="1">
        <f t="shared" si="14"/>
        <v>0</v>
      </c>
      <c r="M76" s="1">
        <f t="shared" si="15"/>
        <v>0</v>
      </c>
      <c r="N76" s="1">
        <f t="shared" si="16"/>
        <v>0</v>
      </c>
      <c r="O76" s="1">
        <f t="shared" si="17"/>
        <v>0</v>
      </c>
      <c r="P76" s="42">
        <f t="shared" si="18"/>
        <v>0</v>
      </c>
      <c r="Q76" s="1">
        <f t="shared" si="19"/>
        <v>0</v>
      </c>
      <c r="S76" s="40"/>
      <c r="T76" s="41"/>
      <c r="U76" s="1">
        <f t="shared" si="20"/>
        <v>0</v>
      </c>
      <c r="V76" s="1">
        <f t="shared" si="21"/>
        <v>0</v>
      </c>
      <c r="W76" s="1">
        <f t="shared" si="22"/>
        <v>0</v>
      </c>
      <c r="X76" s="1">
        <f t="shared" si="23"/>
        <v>0</v>
      </c>
      <c r="Y76" s="1">
        <f t="shared" si="24"/>
        <v>0</v>
      </c>
      <c r="Z76" s="1">
        <f t="shared" si="25"/>
        <v>0</v>
      </c>
      <c r="AB76" s="40"/>
      <c r="AC76" s="41"/>
      <c r="AD76" s="1">
        <f t="shared" si="26"/>
        <v>0</v>
      </c>
      <c r="AE76" s="1">
        <f t="shared" si="27"/>
        <v>0</v>
      </c>
      <c r="AF76" s="1">
        <f t="shared" si="28"/>
        <v>0</v>
      </c>
      <c r="AG76" s="1">
        <f t="shared" si="29"/>
        <v>0</v>
      </c>
      <c r="AH76" s="1">
        <f t="shared" si="30"/>
        <v>0</v>
      </c>
      <c r="AI76" s="1">
        <f t="shared" si="31"/>
        <v>0</v>
      </c>
      <c r="AK76" s="40"/>
      <c r="AL76" s="41"/>
      <c r="AM76" s="1">
        <f t="shared" si="32"/>
        <v>0</v>
      </c>
      <c r="AN76" s="1">
        <f t="shared" si="33"/>
        <v>0</v>
      </c>
      <c r="AO76" s="1">
        <f t="shared" si="34"/>
        <v>0</v>
      </c>
      <c r="AP76" s="1">
        <f t="shared" si="35"/>
        <v>0</v>
      </c>
      <c r="AQ76" s="1">
        <f t="shared" si="36"/>
        <v>0</v>
      </c>
      <c r="AR76" s="1">
        <f t="shared" si="37"/>
        <v>0</v>
      </c>
      <c r="AT76" s="40"/>
      <c r="AU76" s="41"/>
      <c r="AV76" s="1">
        <f t="shared" si="38"/>
        <v>0</v>
      </c>
      <c r="AW76" s="1">
        <f t="shared" si="39"/>
        <v>0</v>
      </c>
      <c r="AX76" s="1">
        <f t="shared" si="40"/>
        <v>0</v>
      </c>
      <c r="AY76" s="1">
        <f t="shared" si="41"/>
        <v>0</v>
      </c>
      <c r="AZ76" s="1">
        <f t="shared" si="42"/>
        <v>0</v>
      </c>
      <c r="BA76" s="1">
        <f t="shared" si="43"/>
        <v>0</v>
      </c>
      <c r="BC76" s="40"/>
      <c r="BD76" s="41"/>
      <c r="BE76" s="1">
        <f t="shared" si="44"/>
        <v>0</v>
      </c>
      <c r="BF76" s="1">
        <f t="shared" si="45"/>
        <v>0</v>
      </c>
      <c r="BG76" s="1">
        <f t="shared" si="46"/>
        <v>0</v>
      </c>
      <c r="BH76" s="1">
        <f t="shared" si="47"/>
        <v>0</v>
      </c>
      <c r="BI76" s="1">
        <f t="shared" si="48"/>
        <v>0</v>
      </c>
      <c r="BJ76" s="1">
        <f t="shared" si="49"/>
        <v>0</v>
      </c>
      <c r="BL76" s="40"/>
      <c r="BM76" s="41"/>
      <c r="BN76" s="1">
        <f t="shared" si="50"/>
        <v>0</v>
      </c>
      <c r="BO76" s="1">
        <f t="shared" si="51"/>
        <v>0</v>
      </c>
      <c r="BP76" s="1">
        <f t="shared" si="52"/>
        <v>0</v>
      </c>
      <c r="BQ76" s="1">
        <f t="shared" si="53"/>
        <v>0</v>
      </c>
      <c r="BR76" s="1">
        <f t="shared" si="54"/>
        <v>0</v>
      </c>
      <c r="BS76" s="1">
        <f t="shared" si="55"/>
        <v>0</v>
      </c>
    </row>
    <row r="77" spans="1:71" ht="12.75" x14ac:dyDescent="0.2">
      <c r="A77" s="40"/>
      <c r="B77" s="41"/>
      <c r="C77" s="1">
        <f t="shared" si="8"/>
        <v>0</v>
      </c>
      <c r="D77" s="1">
        <f t="shared" si="9"/>
        <v>0</v>
      </c>
      <c r="E77" s="1">
        <f t="shared" si="10"/>
        <v>0</v>
      </c>
      <c r="F77" s="1">
        <f t="shared" si="11"/>
        <v>0</v>
      </c>
      <c r="G77" s="1">
        <f t="shared" si="12"/>
        <v>0</v>
      </c>
      <c r="H77" s="1">
        <f t="shared" si="13"/>
        <v>0</v>
      </c>
      <c r="J77" s="23"/>
      <c r="K77" s="18"/>
      <c r="L77" s="1">
        <f t="shared" si="14"/>
        <v>0</v>
      </c>
      <c r="M77" s="1">
        <f t="shared" si="15"/>
        <v>0</v>
      </c>
      <c r="N77" s="1">
        <f t="shared" si="16"/>
        <v>0</v>
      </c>
      <c r="O77" s="1">
        <f t="shared" si="17"/>
        <v>0</v>
      </c>
      <c r="P77" s="42">
        <f t="shared" si="18"/>
        <v>0</v>
      </c>
      <c r="Q77" s="1">
        <f t="shared" si="19"/>
        <v>0</v>
      </c>
      <c r="S77" s="40"/>
      <c r="T77" s="41"/>
      <c r="U77" s="1">
        <f t="shared" si="20"/>
        <v>0</v>
      </c>
      <c r="V77" s="1">
        <f t="shared" si="21"/>
        <v>0</v>
      </c>
      <c r="W77" s="1">
        <f t="shared" si="22"/>
        <v>0</v>
      </c>
      <c r="X77" s="1">
        <f t="shared" si="23"/>
        <v>0</v>
      </c>
      <c r="Y77" s="1">
        <f t="shared" si="24"/>
        <v>0</v>
      </c>
      <c r="Z77" s="1">
        <f t="shared" si="25"/>
        <v>0</v>
      </c>
      <c r="AB77" s="40"/>
      <c r="AC77" s="41"/>
      <c r="AD77" s="1">
        <f t="shared" si="26"/>
        <v>0</v>
      </c>
      <c r="AE77" s="1">
        <f t="shared" si="27"/>
        <v>0</v>
      </c>
      <c r="AF77" s="1">
        <f t="shared" si="28"/>
        <v>0</v>
      </c>
      <c r="AG77" s="1">
        <f t="shared" si="29"/>
        <v>0</v>
      </c>
      <c r="AH77" s="1">
        <f t="shared" si="30"/>
        <v>0</v>
      </c>
      <c r="AI77" s="1">
        <f t="shared" si="31"/>
        <v>0</v>
      </c>
      <c r="AK77" s="40"/>
      <c r="AL77" s="41"/>
      <c r="AM77" s="1">
        <f t="shared" si="32"/>
        <v>0</v>
      </c>
      <c r="AN77" s="1">
        <f t="shared" si="33"/>
        <v>0</v>
      </c>
      <c r="AO77" s="1">
        <f t="shared" si="34"/>
        <v>0</v>
      </c>
      <c r="AP77" s="1">
        <f t="shared" si="35"/>
        <v>0</v>
      </c>
      <c r="AQ77" s="1">
        <f t="shared" si="36"/>
        <v>0</v>
      </c>
      <c r="AR77" s="1">
        <f t="shared" si="37"/>
        <v>0</v>
      </c>
      <c r="AT77" s="40"/>
      <c r="AU77" s="41"/>
      <c r="AV77" s="1">
        <f t="shared" si="38"/>
        <v>0</v>
      </c>
      <c r="AW77" s="1">
        <f t="shared" si="39"/>
        <v>0</v>
      </c>
      <c r="AX77" s="1">
        <f t="shared" si="40"/>
        <v>0</v>
      </c>
      <c r="AY77" s="1">
        <f t="shared" si="41"/>
        <v>0</v>
      </c>
      <c r="AZ77" s="1">
        <f t="shared" si="42"/>
        <v>0</v>
      </c>
      <c r="BA77" s="1">
        <f t="shared" si="43"/>
        <v>0</v>
      </c>
      <c r="BC77" s="40"/>
      <c r="BD77" s="41"/>
      <c r="BE77" s="1">
        <f t="shared" si="44"/>
        <v>0</v>
      </c>
      <c r="BF77" s="1">
        <f t="shared" si="45"/>
        <v>0</v>
      </c>
      <c r="BG77" s="1">
        <f t="shared" si="46"/>
        <v>0</v>
      </c>
      <c r="BH77" s="1">
        <f t="shared" si="47"/>
        <v>0</v>
      </c>
      <c r="BI77" s="1">
        <f t="shared" si="48"/>
        <v>0</v>
      </c>
      <c r="BJ77" s="1">
        <f t="shared" si="49"/>
        <v>0</v>
      </c>
      <c r="BL77" s="40"/>
      <c r="BM77" s="41"/>
      <c r="BN77" s="1">
        <f t="shared" si="50"/>
        <v>0</v>
      </c>
      <c r="BO77" s="1">
        <f t="shared" si="51"/>
        <v>0</v>
      </c>
      <c r="BP77" s="1">
        <f t="shared" si="52"/>
        <v>0</v>
      </c>
      <c r="BQ77" s="1">
        <f t="shared" si="53"/>
        <v>0</v>
      </c>
      <c r="BR77" s="1">
        <f t="shared" si="54"/>
        <v>0</v>
      </c>
      <c r="BS77" s="1">
        <f t="shared" si="55"/>
        <v>0</v>
      </c>
    </row>
    <row r="78" spans="1:71" ht="12.75" x14ac:dyDescent="0.2">
      <c r="A78" s="40"/>
      <c r="B78" s="41"/>
      <c r="C78" s="1">
        <f t="shared" si="8"/>
        <v>0</v>
      </c>
      <c r="D78" s="1">
        <f t="shared" si="9"/>
        <v>0</v>
      </c>
      <c r="E78" s="1">
        <f t="shared" si="10"/>
        <v>0</v>
      </c>
      <c r="F78" s="1">
        <f t="shared" si="11"/>
        <v>0</v>
      </c>
      <c r="G78" s="1">
        <f t="shared" si="12"/>
        <v>0</v>
      </c>
      <c r="H78" s="1">
        <f t="shared" si="13"/>
        <v>0</v>
      </c>
      <c r="J78" s="23"/>
      <c r="K78" s="18"/>
      <c r="L78" s="1">
        <f t="shared" si="14"/>
        <v>0</v>
      </c>
      <c r="M78" s="1">
        <f t="shared" si="15"/>
        <v>0</v>
      </c>
      <c r="N78" s="1">
        <f t="shared" si="16"/>
        <v>0</v>
      </c>
      <c r="O78" s="1">
        <f t="shared" si="17"/>
        <v>0</v>
      </c>
      <c r="P78" s="42">
        <f t="shared" si="18"/>
        <v>0</v>
      </c>
      <c r="Q78" s="1">
        <f t="shared" si="19"/>
        <v>0</v>
      </c>
      <c r="S78" s="40"/>
      <c r="T78" s="41"/>
      <c r="U78" s="1">
        <f t="shared" si="20"/>
        <v>0</v>
      </c>
      <c r="V78" s="1">
        <f t="shared" si="21"/>
        <v>0</v>
      </c>
      <c r="W78" s="1">
        <f t="shared" si="22"/>
        <v>0</v>
      </c>
      <c r="X78" s="1">
        <f t="shared" si="23"/>
        <v>0</v>
      </c>
      <c r="Y78" s="1">
        <f t="shared" si="24"/>
        <v>0</v>
      </c>
      <c r="Z78" s="1">
        <f t="shared" si="25"/>
        <v>0</v>
      </c>
      <c r="AB78" s="40"/>
      <c r="AC78" s="41"/>
      <c r="AD78" s="1">
        <f t="shared" si="26"/>
        <v>0</v>
      </c>
      <c r="AE78" s="1">
        <f t="shared" si="27"/>
        <v>0</v>
      </c>
      <c r="AF78" s="1">
        <f t="shared" si="28"/>
        <v>0</v>
      </c>
      <c r="AG78" s="1">
        <f t="shared" si="29"/>
        <v>0</v>
      </c>
      <c r="AH78" s="1">
        <f t="shared" si="30"/>
        <v>0</v>
      </c>
      <c r="AI78" s="1">
        <f t="shared" si="31"/>
        <v>0</v>
      </c>
      <c r="AK78" s="40"/>
      <c r="AL78" s="41"/>
      <c r="AM78" s="1">
        <f t="shared" si="32"/>
        <v>0</v>
      </c>
      <c r="AN78" s="1">
        <f t="shared" si="33"/>
        <v>0</v>
      </c>
      <c r="AO78" s="1">
        <f t="shared" si="34"/>
        <v>0</v>
      </c>
      <c r="AP78" s="1">
        <f t="shared" si="35"/>
        <v>0</v>
      </c>
      <c r="AQ78" s="1">
        <f t="shared" si="36"/>
        <v>0</v>
      </c>
      <c r="AR78" s="1">
        <f t="shared" si="37"/>
        <v>0</v>
      </c>
      <c r="AT78" s="40"/>
      <c r="AU78" s="41"/>
      <c r="AV78" s="1">
        <f t="shared" si="38"/>
        <v>0</v>
      </c>
      <c r="AW78" s="1">
        <f t="shared" si="39"/>
        <v>0</v>
      </c>
      <c r="AX78" s="1">
        <f t="shared" si="40"/>
        <v>0</v>
      </c>
      <c r="AY78" s="1">
        <f t="shared" si="41"/>
        <v>0</v>
      </c>
      <c r="AZ78" s="1">
        <f t="shared" si="42"/>
        <v>0</v>
      </c>
      <c r="BA78" s="1">
        <f t="shared" si="43"/>
        <v>0</v>
      </c>
      <c r="BC78" s="40"/>
      <c r="BD78" s="41"/>
      <c r="BE78" s="1">
        <f t="shared" si="44"/>
        <v>0</v>
      </c>
      <c r="BF78" s="1">
        <f t="shared" si="45"/>
        <v>0</v>
      </c>
      <c r="BG78" s="1">
        <f t="shared" si="46"/>
        <v>0</v>
      </c>
      <c r="BH78" s="1">
        <f t="shared" si="47"/>
        <v>0</v>
      </c>
      <c r="BI78" s="1">
        <f t="shared" si="48"/>
        <v>0</v>
      </c>
      <c r="BJ78" s="1">
        <f t="shared" si="49"/>
        <v>0</v>
      </c>
      <c r="BL78" s="40"/>
      <c r="BM78" s="41"/>
      <c r="BN78" s="1">
        <f t="shared" si="50"/>
        <v>0</v>
      </c>
      <c r="BO78" s="1">
        <f t="shared" si="51"/>
        <v>0</v>
      </c>
      <c r="BP78" s="1">
        <f t="shared" si="52"/>
        <v>0</v>
      </c>
      <c r="BQ78" s="1">
        <f t="shared" si="53"/>
        <v>0</v>
      </c>
      <c r="BR78" s="1">
        <f t="shared" si="54"/>
        <v>0</v>
      </c>
      <c r="BS78" s="1">
        <f t="shared" si="55"/>
        <v>0</v>
      </c>
    </row>
    <row r="79" spans="1:71" ht="12.75" x14ac:dyDescent="0.2">
      <c r="A79" s="40"/>
      <c r="B79" s="41"/>
      <c r="C79" s="1">
        <f t="shared" si="8"/>
        <v>0</v>
      </c>
      <c r="D79" s="1">
        <f t="shared" si="9"/>
        <v>0</v>
      </c>
      <c r="E79" s="1">
        <f t="shared" si="10"/>
        <v>0</v>
      </c>
      <c r="F79" s="1">
        <f t="shared" si="11"/>
        <v>0</v>
      </c>
      <c r="G79" s="1">
        <f t="shared" si="12"/>
        <v>0</v>
      </c>
      <c r="H79" s="1">
        <f t="shared" si="13"/>
        <v>0</v>
      </c>
      <c r="J79" s="23"/>
      <c r="K79" s="18"/>
      <c r="L79" s="1">
        <f t="shared" si="14"/>
        <v>0</v>
      </c>
      <c r="M79" s="1">
        <f t="shared" si="15"/>
        <v>0</v>
      </c>
      <c r="N79" s="1">
        <f t="shared" si="16"/>
        <v>0</v>
      </c>
      <c r="O79" s="1">
        <f t="shared" si="17"/>
        <v>0</v>
      </c>
      <c r="P79" s="42">
        <f t="shared" si="18"/>
        <v>0</v>
      </c>
      <c r="Q79" s="1">
        <f t="shared" si="19"/>
        <v>0</v>
      </c>
      <c r="S79" s="40"/>
      <c r="T79" s="41"/>
      <c r="U79" s="1">
        <f t="shared" si="20"/>
        <v>0</v>
      </c>
      <c r="V79" s="1">
        <f t="shared" si="21"/>
        <v>0</v>
      </c>
      <c r="W79" s="1">
        <f t="shared" si="22"/>
        <v>0</v>
      </c>
      <c r="X79" s="1">
        <f t="shared" si="23"/>
        <v>0</v>
      </c>
      <c r="Y79" s="1">
        <f t="shared" si="24"/>
        <v>0</v>
      </c>
      <c r="Z79" s="1">
        <f t="shared" si="25"/>
        <v>0</v>
      </c>
      <c r="AB79" s="40"/>
      <c r="AC79" s="41"/>
      <c r="AD79" s="1">
        <f t="shared" si="26"/>
        <v>0</v>
      </c>
      <c r="AE79" s="1">
        <f t="shared" si="27"/>
        <v>0</v>
      </c>
      <c r="AF79" s="1">
        <f t="shared" si="28"/>
        <v>0</v>
      </c>
      <c r="AG79" s="1">
        <f t="shared" si="29"/>
        <v>0</v>
      </c>
      <c r="AH79" s="1">
        <f t="shared" si="30"/>
        <v>0</v>
      </c>
      <c r="AI79" s="1">
        <f t="shared" si="31"/>
        <v>0</v>
      </c>
      <c r="AK79" s="40"/>
      <c r="AL79" s="41"/>
      <c r="AM79" s="1">
        <f t="shared" si="32"/>
        <v>0</v>
      </c>
      <c r="AN79" s="1">
        <f t="shared" si="33"/>
        <v>0</v>
      </c>
      <c r="AO79" s="1">
        <f t="shared" si="34"/>
        <v>0</v>
      </c>
      <c r="AP79" s="1">
        <f t="shared" si="35"/>
        <v>0</v>
      </c>
      <c r="AQ79" s="1">
        <f t="shared" si="36"/>
        <v>0</v>
      </c>
      <c r="AR79" s="1">
        <f t="shared" si="37"/>
        <v>0</v>
      </c>
      <c r="AT79" s="40"/>
      <c r="AU79" s="41"/>
      <c r="AV79" s="1">
        <f t="shared" si="38"/>
        <v>0</v>
      </c>
      <c r="AW79" s="1">
        <f t="shared" si="39"/>
        <v>0</v>
      </c>
      <c r="AX79" s="1">
        <f t="shared" si="40"/>
        <v>0</v>
      </c>
      <c r="AY79" s="1">
        <f t="shared" si="41"/>
        <v>0</v>
      </c>
      <c r="AZ79" s="1">
        <f t="shared" si="42"/>
        <v>0</v>
      </c>
      <c r="BA79" s="1">
        <f t="shared" si="43"/>
        <v>0</v>
      </c>
      <c r="BC79" s="40"/>
      <c r="BD79" s="41"/>
      <c r="BE79" s="1">
        <f t="shared" si="44"/>
        <v>0</v>
      </c>
      <c r="BF79" s="1">
        <f t="shared" si="45"/>
        <v>0</v>
      </c>
      <c r="BG79" s="1">
        <f t="shared" si="46"/>
        <v>0</v>
      </c>
      <c r="BH79" s="1">
        <f t="shared" si="47"/>
        <v>0</v>
      </c>
      <c r="BI79" s="1">
        <f t="shared" si="48"/>
        <v>0</v>
      </c>
      <c r="BJ79" s="1">
        <f t="shared" si="49"/>
        <v>0</v>
      </c>
      <c r="BL79" s="40"/>
      <c r="BM79" s="41"/>
      <c r="BN79" s="1">
        <f t="shared" si="50"/>
        <v>0</v>
      </c>
      <c r="BO79" s="1">
        <f t="shared" si="51"/>
        <v>0</v>
      </c>
      <c r="BP79" s="1">
        <f t="shared" si="52"/>
        <v>0</v>
      </c>
      <c r="BQ79" s="1">
        <f t="shared" si="53"/>
        <v>0</v>
      </c>
      <c r="BR79" s="1">
        <f t="shared" si="54"/>
        <v>0</v>
      </c>
      <c r="BS79" s="1">
        <f t="shared" si="55"/>
        <v>0</v>
      </c>
    </row>
    <row r="80" spans="1:71" ht="12.75" x14ac:dyDescent="0.2">
      <c r="A80" s="40"/>
      <c r="B80" s="41"/>
      <c r="C80" s="1">
        <f t="shared" si="8"/>
        <v>0</v>
      </c>
      <c r="D80" s="1">
        <f t="shared" si="9"/>
        <v>0</v>
      </c>
      <c r="E80" s="1">
        <f t="shared" si="10"/>
        <v>0</v>
      </c>
      <c r="F80" s="1">
        <f t="shared" si="11"/>
        <v>0</v>
      </c>
      <c r="G80" s="1">
        <f t="shared" si="12"/>
        <v>0</v>
      </c>
      <c r="H80" s="1">
        <f t="shared" si="13"/>
        <v>0</v>
      </c>
      <c r="J80" s="23"/>
      <c r="K80" s="18"/>
      <c r="L80" s="1">
        <f t="shared" si="14"/>
        <v>0</v>
      </c>
      <c r="M80" s="1">
        <f t="shared" si="15"/>
        <v>0</v>
      </c>
      <c r="N80" s="1">
        <f t="shared" si="16"/>
        <v>0</v>
      </c>
      <c r="O80" s="1">
        <f t="shared" si="17"/>
        <v>0</v>
      </c>
      <c r="P80" s="42">
        <f t="shared" si="18"/>
        <v>0</v>
      </c>
      <c r="Q80" s="1">
        <f t="shared" si="19"/>
        <v>0</v>
      </c>
      <c r="S80" s="40"/>
      <c r="T80" s="41"/>
      <c r="U80" s="1">
        <f t="shared" si="20"/>
        <v>0</v>
      </c>
      <c r="V80" s="1">
        <f t="shared" si="21"/>
        <v>0</v>
      </c>
      <c r="W80" s="1">
        <f t="shared" si="22"/>
        <v>0</v>
      </c>
      <c r="X80" s="1">
        <f t="shared" si="23"/>
        <v>0</v>
      </c>
      <c r="Y80" s="1">
        <f t="shared" si="24"/>
        <v>0</v>
      </c>
      <c r="Z80" s="1">
        <f t="shared" si="25"/>
        <v>0</v>
      </c>
      <c r="AB80" s="40"/>
      <c r="AC80" s="41"/>
      <c r="AD80" s="1">
        <f t="shared" si="26"/>
        <v>0</v>
      </c>
      <c r="AE80" s="1">
        <f t="shared" si="27"/>
        <v>0</v>
      </c>
      <c r="AF80" s="1">
        <f t="shared" si="28"/>
        <v>0</v>
      </c>
      <c r="AG80" s="1">
        <f t="shared" si="29"/>
        <v>0</v>
      </c>
      <c r="AH80" s="1">
        <f t="shared" si="30"/>
        <v>0</v>
      </c>
      <c r="AI80" s="1">
        <f t="shared" si="31"/>
        <v>0</v>
      </c>
      <c r="AK80" s="40"/>
      <c r="AL80" s="41"/>
      <c r="AM80" s="1">
        <f t="shared" si="32"/>
        <v>0</v>
      </c>
      <c r="AN80" s="1">
        <f t="shared" si="33"/>
        <v>0</v>
      </c>
      <c r="AO80" s="1">
        <f t="shared" si="34"/>
        <v>0</v>
      </c>
      <c r="AP80" s="1">
        <f t="shared" si="35"/>
        <v>0</v>
      </c>
      <c r="AQ80" s="1">
        <f t="shared" si="36"/>
        <v>0</v>
      </c>
      <c r="AR80" s="1">
        <f t="shared" si="37"/>
        <v>0</v>
      </c>
      <c r="AT80" s="40"/>
      <c r="AU80" s="41"/>
      <c r="AV80" s="1">
        <f t="shared" si="38"/>
        <v>0</v>
      </c>
      <c r="AW80" s="1">
        <f t="shared" si="39"/>
        <v>0</v>
      </c>
      <c r="AX80" s="1">
        <f t="shared" si="40"/>
        <v>0</v>
      </c>
      <c r="AY80" s="1">
        <f t="shared" si="41"/>
        <v>0</v>
      </c>
      <c r="AZ80" s="1">
        <f t="shared" si="42"/>
        <v>0</v>
      </c>
      <c r="BA80" s="1">
        <f t="shared" si="43"/>
        <v>0</v>
      </c>
      <c r="BC80" s="40"/>
      <c r="BD80" s="41"/>
      <c r="BE80" s="1">
        <f t="shared" si="44"/>
        <v>0</v>
      </c>
      <c r="BF80" s="1">
        <f t="shared" si="45"/>
        <v>0</v>
      </c>
      <c r="BG80" s="1">
        <f t="shared" si="46"/>
        <v>0</v>
      </c>
      <c r="BH80" s="1">
        <f t="shared" si="47"/>
        <v>0</v>
      </c>
      <c r="BI80" s="1">
        <f t="shared" si="48"/>
        <v>0</v>
      </c>
      <c r="BJ80" s="1">
        <f t="shared" si="49"/>
        <v>0</v>
      </c>
      <c r="BL80" s="40"/>
      <c r="BM80" s="41"/>
      <c r="BN80" s="1">
        <f t="shared" si="50"/>
        <v>0</v>
      </c>
      <c r="BO80" s="1">
        <f t="shared" si="51"/>
        <v>0</v>
      </c>
      <c r="BP80" s="1">
        <f t="shared" si="52"/>
        <v>0</v>
      </c>
      <c r="BQ80" s="1">
        <f t="shared" si="53"/>
        <v>0</v>
      </c>
      <c r="BR80" s="1">
        <f t="shared" si="54"/>
        <v>0</v>
      </c>
      <c r="BS80" s="1">
        <f t="shared" si="55"/>
        <v>0</v>
      </c>
    </row>
    <row r="81" spans="1:71" ht="12.75" x14ac:dyDescent="0.2">
      <c r="A81" s="40"/>
      <c r="B81" s="41"/>
      <c r="C81" s="1">
        <f t="shared" si="8"/>
        <v>0</v>
      </c>
      <c r="D81" s="1">
        <f t="shared" si="9"/>
        <v>0</v>
      </c>
      <c r="E81" s="1">
        <f t="shared" si="10"/>
        <v>0</v>
      </c>
      <c r="F81" s="1">
        <f t="shared" si="11"/>
        <v>0</v>
      </c>
      <c r="G81" s="1">
        <f t="shared" si="12"/>
        <v>0</v>
      </c>
      <c r="H81" s="1">
        <f t="shared" si="13"/>
        <v>0</v>
      </c>
      <c r="J81" s="23"/>
      <c r="K81" s="18"/>
      <c r="L81" s="1">
        <f t="shared" si="14"/>
        <v>0</v>
      </c>
      <c r="M81" s="1">
        <f t="shared" si="15"/>
        <v>0</v>
      </c>
      <c r="N81" s="1">
        <f t="shared" si="16"/>
        <v>0</v>
      </c>
      <c r="O81" s="1">
        <f t="shared" si="17"/>
        <v>0</v>
      </c>
      <c r="P81" s="42">
        <f t="shared" si="18"/>
        <v>0</v>
      </c>
      <c r="Q81" s="1">
        <f t="shared" si="19"/>
        <v>0</v>
      </c>
      <c r="S81" s="40"/>
      <c r="T81" s="41"/>
      <c r="U81" s="1">
        <f t="shared" si="20"/>
        <v>0</v>
      </c>
      <c r="V81" s="1">
        <f t="shared" si="21"/>
        <v>0</v>
      </c>
      <c r="W81" s="1">
        <f t="shared" si="22"/>
        <v>0</v>
      </c>
      <c r="X81" s="1">
        <f t="shared" si="23"/>
        <v>0</v>
      </c>
      <c r="Y81" s="1">
        <f t="shared" si="24"/>
        <v>0</v>
      </c>
      <c r="Z81" s="1">
        <f t="shared" si="25"/>
        <v>0</v>
      </c>
      <c r="AB81" s="40"/>
      <c r="AC81" s="41"/>
      <c r="AD81" s="1">
        <f t="shared" si="26"/>
        <v>0</v>
      </c>
      <c r="AE81" s="1">
        <f t="shared" si="27"/>
        <v>0</v>
      </c>
      <c r="AF81" s="1">
        <f t="shared" si="28"/>
        <v>0</v>
      </c>
      <c r="AG81" s="1">
        <f t="shared" si="29"/>
        <v>0</v>
      </c>
      <c r="AH81" s="1">
        <f t="shared" si="30"/>
        <v>0</v>
      </c>
      <c r="AI81" s="1">
        <f t="shared" si="31"/>
        <v>0</v>
      </c>
      <c r="AK81" s="40"/>
      <c r="AL81" s="41"/>
      <c r="AM81" s="1">
        <f t="shared" si="32"/>
        <v>0</v>
      </c>
      <c r="AN81" s="1">
        <f t="shared" si="33"/>
        <v>0</v>
      </c>
      <c r="AO81" s="1">
        <f t="shared" si="34"/>
        <v>0</v>
      </c>
      <c r="AP81" s="1">
        <f t="shared" si="35"/>
        <v>0</v>
      </c>
      <c r="AQ81" s="1">
        <f t="shared" si="36"/>
        <v>0</v>
      </c>
      <c r="AR81" s="1">
        <f t="shared" si="37"/>
        <v>0</v>
      </c>
      <c r="AT81" s="40"/>
      <c r="AU81" s="41"/>
      <c r="AV81" s="1">
        <f t="shared" si="38"/>
        <v>0</v>
      </c>
      <c r="AW81" s="1">
        <f t="shared" si="39"/>
        <v>0</v>
      </c>
      <c r="AX81" s="1">
        <f t="shared" si="40"/>
        <v>0</v>
      </c>
      <c r="AY81" s="1">
        <f t="shared" si="41"/>
        <v>0</v>
      </c>
      <c r="AZ81" s="1">
        <f t="shared" si="42"/>
        <v>0</v>
      </c>
      <c r="BA81" s="1">
        <f t="shared" si="43"/>
        <v>0</v>
      </c>
      <c r="BC81" s="40"/>
      <c r="BD81" s="41"/>
      <c r="BE81" s="1">
        <f t="shared" si="44"/>
        <v>0</v>
      </c>
      <c r="BF81" s="1">
        <f t="shared" si="45"/>
        <v>0</v>
      </c>
      <c r="BG81" s="1">
        <f t="shared" si="46"/>
        <v>0</v>
      </c>
      <c r="BH81" s="1">
        <f t="shared" si="47"/>
        <v>0</v>
      </c>
      <c r="BI81" s="1">
        <f t="shared" si="48"/>
        <v>0</v>
      </c>
      <c r="BJ81" s="1">
        <f t="shared" si="49"/>
        <v>0</v>
      </c>
      <c r="BL81" s="40"/>
      <c r="BM81" s="41"/>
      <c r="BN81" s="1">
        <f t="shared" si="50"/>
        <v>0</v>
      </c>
      <c r="BO81" s="1">
        <f t="shared" si="51"/>
        <v>0</v>
      </c>
      <c r="BP81" s="1">
        <f t="shared" si="52"/>
        <v>0</v>
      </c>
      <c r="BQ81" s="1">
        <f t="shared" si="53"/>
        <v>0</v>
      </c>
      <c r="BR81" s="1">
        <f t="shared" si="54"/>
        <v>0</v>
      </c>
      <c r="BS81" s="1">
        <f t="shared" si="55"/>
        <v>0</v>
      </c>
    </row>
    <row r="82" spans="1:71" ht="12.75" x14ac:dyDescent="0.2">
      <c r="A82" s="40"/>
      <c r="B82" s="41"/>
      <c r="C82" s="1">
        <f t="shared" si="8"/>
        <v>0</v>
      </c>
      <c r="D82" s="1">
        <f t="shared" si="9"/>
        <v>0</v>
      </c>
      <c r="E82" s="1">
        <f t="shared" si="10"/>
        <v>0</v>
      </c>
      <c r="F82" s="1">
        <f t="shared" si="11"/>
        <v>0</v>
      </c>
      <c r="G82" s="1">
        <f t="shared" si="12"/>
        <v>0</v>
      </c>
      <c r="H82" s="1">
        <f t="shared" si="13"/>
        <v>0</v>
      </c>
      <c r="J82" s="23"/>
      <c r="K82" s="18"/>
      <c r="L82" s="1">
        <f t="shared" si="14"/>
        <v>0</v>
      </c>
      <c r="M82" s="1">
        <f t="shared" si="15"/>
        <v>0</v>
      </c>
      <c r="N82" s="1">
        <f t="shared" si="16"/>
        <v>0</v>
      </c>
      <c r="O82" s="1">
        <f t="shared" si="17"/>
        <v>0</v>
      </c>
      <c r="P82" s="42">
        <f t="shared" si="18"/>
        <v>0</v>
      </c>
      <c r="Q82" s="1">
        <f t="shared" si="19"/>
        <v>0</v>
      </c>
      <c r="S82" s="40"/>
      <c r="T82" s="41"/>
      <c r="U82" s="1">
        <f t="shared" si="20"/>
        <v>0</v>
      </c>
      <c r="V82" s="1">
        <f t="shared" si="21"/>
        <v>0</v>
      </c>
      <c r="W82" s="1">
        <f t="shared" si="22"/>
        <v>0</v>
      </c>
      <c r="X82" s="1">
        <f t="shared" si="23"/>
        <v>0</v>
      </c>
      <c r="Y82" s="1">
        <f t="shared" si="24"/>
        <v>0</v>
      </c>
      <c r="Z82" s="1">
        <f t="shared" si="25"/>
        <v>0</v>
      </c>
      <c r="AB82" s="40"/>
      <c r="AC82" s="41"/>
      <c r="AD82" s="1">
        <f t="shared" si="26"/>
        <v>0</v>
      </c>
      <c r="AE82" s="1">
        <f t="shared" si="27"/>
        <v>0</v>
      </c>
      <c r="AF82" s="1">
        <f t="shared" si="28"/>
        <v>0</v>
      </c>
      <c r="AG82" s="1">
        <f t="shared" si="29"/>
        <v>0</v>
      </c>
      <c r="AH82" s="1">
        <f t="shared" si="30"/>
        <v>0</v>
      </c>
      <c r="AI82" s="1">
        <f t="shared" si="31"/>
        <v>0</v>
      </c>
      <c r="AK82" s="40"/>
      <c r="AL82" s="41"/>
      <c r="AM82" s="1">
        <f t="shared" si="32"/>
        <v>0</v>
      </c>
      <c r="AN82" s="1">
        <f t="shared" si="33"/>
        <v>0</v>
      </c>
      <c r="AO82" s="1">
        <f t="shared" si="34"/>
        <v>0</v>
      </c>
      <c r="AP82" s="1">
        <f t="shared" si="35"/>
        <v>0</v>
      </c>
      <c r="AQ82" s="1">
        <f t="shared" si="36"/>
        <v>0</v>
      </c>
      <c r="AR82" s="1">
        <f t="shared" si="37"/>
        <v>0</v>
      </c>
      <c r="AT82" s="40"/>
      <c r="AU82" s="41"/>
      <c r="AV82" s="1">
        <f t="shared" si="38"/>
        <v>0</v>
      </c>
      <c r="AW82" s="1">
        <f t="shared" si="39"/>
        <v>0</v>
      </c>
      <c r="AX82" s="1">
        <f t="shared" si="40"/>
        <v>0</v>
      </c>
      <c r="AY82" s="1">
        <f t="shared" si="41"/>
        <v>0</v>
      </c>
      <c r="AZ82" s="1">
        <f t="shared" si="42"/>
        <v>0</v>
      </c>
      <c r="BA82" s="1">
        <f t="shared" si="43"/>
        <v>0</v>
      </c>
      <c r="BC82" s="40"/>
      <c r="BD82" s="41"/>
      <c r="BE82" s="1">
        <f t="shared" si="44"/>
        <v>0</v>
      </c>
      <c r="BF82" s="1">
        <f t="shared" si="45"/>
        <v>0</v>
      </c>
      <c r="BG82" s="1">
        <f t="shared" si="46"/>
        <v>0</v>
      </c>
      <c r="BH82" s="1">
        <f t="shared" si="47"/>
        <v>0</v>
      </c>
      <c r="BI82" s="1">
        <f t="shared" si="48"/>
        <v>0</v>
      </c>
      <c r="BJ82" s="1">
        <f t="shared" si="49"/>
        <v>0</v>
      </c>
      <c r="BL82" s="40"/>
      <c r="BM82" s="41"/>
      <c r="BN82" s="1">
        <f t="shared" si="50"/>
        <v>0</v>
      </c>
      <c r="BO82" s="1">
        <f t="shared" si="51"/>
        <v>0</v>
      </c>
      <c r="BP82" s="1">
        <f t="shared" si="52"/>
        <v>0</v>
      </c>
      <c r="BQ82" s="1">
        <f t="shared" si="53"/>
        <v>0</v>
      </c>
      <c r="BR82" s="1">
        <f t="shared" si="54"/>
        <v>0</v>
      </c>
      <c r="BS82" s="1">
        <f t="shared" si="55"/>
        <v>0</v>
      </c>
    </row>
    <row r="83" spans="1:71" ht="12.75" x14ac:dyDescent="0.2">
      <c r="A83" s="40"/>
      <c r="B83" s="41"/>
      <c r="C83" s="1">
        <f t="shared" si="8"/>
        <v>0</v>
      </c>
      <c r="D83" s="1">
        <f t="shared" si="9"/>
        <v>0</v>
      </c>
      <c r="E83" s="1">
        <f t="shared" si="10"/>
        <v>0</v>
      </c>
      <c r="F83" s="1">
        <f t="shared" si="11"/>
        <v>0</v>
      </c>
      <c r="G83" s="1">
        <f t="shared" si="12"/>
        <v>0</v>
      </c>
      <c r="H83" s="1">
        <f t="shared" si="13"/>
        <v>0</v>
      </c>
      <c r="J83" s="23"/>
      <c r="K83" s="18"/>
      <c r="L83" s="1">
        <f t="shared" si="14"/>
        <v>0</v>
      </c>
      <c r="M83" s="1">
        <f t="shared" si="15"/>
        <v>0</v>
      </c>
      <c r="N83" s="1">
        <f t="shared" si="16"/>
        <v>0</v>
      </c>
      <c r="O83" s="1">
        <f t="shared" si="17"/>
        <v>0</v>
      </c>
      <c r="P83" s="42">
        <f t="shared" si="18"/>
        <v>0</v>
      </c>
      <c r="Q83" s="1">
        <f t="shared" si="19"/>
        <v>0</v>
      </c>
      <c r="S83" s="40"/>
      <c r="T83" s="41"/>
      <c r="U83" s="1">
        <f t="shared" si="20"/>
        <v>0</v>
      </c>
      <c r="V83" s="1">
        <f t="shared" si="21"/>
        <v>0</v>
      </c>
      <c r="W83" s="1">
        <f t="shared" si="22"/>
        <v>0</v>
      </c>
      <c r="X83" s="1">
        <f t="shared" si="23"/>
        <v>0</v>
      </c>
      <c r="Y83" s="1">
        <f t="shared" si="24"/>
        <v>0</v>
      </c>
      <c r="Z83" s="1">
        <f t="shared" si="25"/>
        <v>0</v>
      </c>
      <c r="AB83" s="40"/>
      <c r="AC83" s="41"/>
      <c r="AD83" s="1">
        <f t="shared" si="26"/>
        <v>0</v>
      </c>
      <c r="AE83" s="1">
        <f t="shared" si="27"/>
        <v>0</v>
      </c>
      <c r="AF83" s="1">
        <f t="shared" si="28"/>
        <v>0</v>
      </c>
      <c r="AG83" s="1">
        <f t="shared" si="29"/>
        <v>0</v>
      </c>
      <c r="AH83" s="1">
        <f t="shared" si="30"/>
        <v>0</v>
      </c>
      <c r="AI83" s="1">
        <f t="shared" si="31"/>
        <v>0</v>
      </c>
      <c r="AK83" s="40"/>
      <c r="AL83" s="41"/>
      <c r="AM83" s="1">
        <f t="shared" si="32"/>
        <v>0</v>
      </c>
      <c r="AN83" s="1">
        <f t="shared" si="33"/>
        <v>0</v>
      </c>
      <c r="AO83" s="1">
        <f t="shared" si="34"/>
        <v>0</v>
      </c>
      <c r="AP83" s="1">
        <f t="shared" si="35"/>
        <v>0</v>
      </c>
      <c r="AQ83" s="1">
        <f t="shared" si="36"/>
        <v>0</v>
      </c>
      <c r="AR83" s="1">
        <f t="shared" si="37"/>
        <v>0</v>
      </c>
      <c r="AT83" s="40"/>
      <c r="AU83" s="41"/>
      <c r="AV83" s="1">
        <f t="shared" si="38"/>
        <v>0</v>
      </c>
      <c r="AW83" s="1">
        <f t="shared" si="39"/>
        <v>0</v>
      </c>
      <c r="AX83" s="1">
        <f t="shared" si="40"/>
        <v>0</v>
      </c>
      <c r="AY83" s="1">
        <f t="shared" si="41"/>
        <v>0</v>
      </c>
      <c r="AZ83" s="1">
        <f t="shared" si="42"/>
        <v>0</v>
      </c>
      <c r="BA83" s="1">
        <f t="shared" si="43"/>
        <v>0</v>
      </c>
      <c r="BC83" s="40"/>
      <c r="BD83" s="41"/>
      <c r="BE83" s="1">
        <f t="shared" si="44"/>
        <v>0</v>
      </c>
      <c r="BF83" s="1">
        <f t="shared" si="45"/>
        <v>0</v>
      </c>
      <c r="BG83" s="1">
        <f t="shared" si="46"/>
        <v>0</v>
      </c>
      <c r="BH83" s="1">
        <f t="shared" si="47"/>
        <v>0</v>
      </c>
      <c r="BI83" s="1">
        <f t="shared" si="48"/>
        <v>0</v>
      </c>
      <c r="BJ83" s="1">
        <f t="shared" si="49"/>
        <v>0</v>
      </c>
      <c r="BL83" s="40"/>
      <c r="BM83" s="41"/>
      <c r="BN83" s="1">
        <f t="shared" si="50"/>
        <v>0</v>
      </c>
      <c r="BO83" s="1">
        <f t="shared" si="51"/>
        <v>0</v>
      </c>
      <c r="BP83" s="1">
        <f t="shared" si="52"/>
        <v>0</v>
      </c>
      <c r="BQ83" s="1">
        <f t="shared" si="53"/>
        <v>0</v>
      </c>
      <c r="BR83" s="1">
        <f t="shared" si="54"/>
        <v>0</v>
      </c>
      <c r="BS83" s="1">
        <f t="shared" si="55"/>
        <v>0</v>
      </c>
    </row>
    <row r="84" spans="1:71" ht="12.75" x14ac:dyDescent="0.2">
      <c r="A84" s="40"/>
      <c r="B84" s="41"/>
      <c r="C84" s="1">
        <f t="shared" si="8"/>
        <v>0</v>
      </c>
      <c r="D84" s="1">
        <f t="shared" si="9"/>
        <v>0</v>
      </c>
      <c r="E84" s="1">
        <f t="shared" si="10"/>
        <v>0</v>
      </c>
      <c r="F84" s="1">
        <f t="shared" si="11"/>
        <v>0</v>
      </c>
      <c r="G84" s="1">
        <f t="shared" si="12"/>
        <v>0</v>
      </c>
      <c r="H84" s="1">
        <f t="shared" si="13"/>
        <v>0</v>
      </c>
      <c r="J84" s="23"/>
      <c r="K84" s="18"/>
      <c r="L84" s="1">
        <f t="shared" si="14"/>
        <v>0</v>
      </c>
      <c r="M84" s="1">
        <f t="shared" si="15"/>
        <v>0</v>
      </c>
      <c r="N84" s="1">
        <f t="shared" si="16"/>
        <v>0</v>
      </c>
      <c r="O84" s="1">
        <f t="shared" si="17"/>
        <v>0</v>
      </c>
      <c r="P84" s="42">
        <f t="shared" si="18"/>
        <v>0</v>
      </c>
      <c r="Q84" s="1">
        <f t="shared" si="19"/>
        <v>0</v>
      </c>
      <c r="S84" s="40"/>
      <c r="T84" s="41"/>
      <c r="U84" s="1">
        <f t="shared" si="20"/>
        <v>0</v>
      </c>
      <c r="V84" s="1">
        <f t="shared" si="21"/>
        <v>0</v>
      </c>
      <c r="W84" s="1">
        <f t="shared" si="22"/>
        <v>0</v>
      </c>
      <c r="X84" s="1">
        <f t="shared" si="23"/>
        <v>0</v>
      </c>
      <c r="Y84" s="1">
        <f t="shared" si="24"/>
        <v>0</v>
      </c>
      <c r="Z84" s="1">
        <f t="shared" si="25"/>
        <v>0</v>
      </c>
      <c r="AB84" s="40"/>
      <c r="AC84" s="41"/>
      <c r="AD84" s="1">
        <f t="shared" si="26"/>
        <v>0</v>
      </c>
      <c r="AE84" s="1">
        <f t="shared" si="27"/>
        <v>0</v>
      </c>
      <c r="AF84" s="1">
        <f t="shared" si="28"/>
        <v>0</v>
      </c>
      <c r="AG84" s="1">
        <f t="shared" si="29"/>
        <v>0</v>
      </c>
      <c r="AH84" s="1">
        <f t="shared" si="30"/>
        <v>0</v>
      </c>
      <c r="AI84" s="1">
        <f t="shared" si="31"/>
        <v>0</v>
      </c>
      <c r="AK84" s="40"/>
      <c r="AL84" s="41"/>
      <c r="AM84" s="1">
        <f t="shared" si="32"/>
        <v>0</v>
      </c>
      <c r="AN84" s="1">
        <f t="shared" si="33"/>
        <v>0</v>
      </c>
      <c r="AO84" s="1">
        <f t="shared" si="34"/>
        <v>0</v>
      </c>
      <c r="AP84" s="1">
        <f t="shared" si="35"/>
        <v>0</v>
      </c>
      <c r="AQ84" s="1">
        <f t="shared" si="36"/>
        <v>0</v>
      </c>
      <c r="AR84" s="1">
        <f t="shared" si="37"/>
        <v>0</v>
      </c>
      <c r="AT84" s="40"/>
      <c r="AU84" s="41"/>
      <c r="AV84" s="1">
        <f t="shared" si="38"/>
        <v>0</v>
      </c>
      <c r="AW84" s="1">
        <f t="shared" si="39"/>
        <v>0</v>
      </c>
      <c r="AX84" s="1">
        <f t="shared" si="40"/>
        <v>0</v>
      </c>
      <c r="AY84" s="1">
        <f t="shared" si="41"/>
        <v>0</v>
      </c>
      <c r="AZ84" s="1">
        <f t="shared" si="42"/>
        <v>0</v>
      </c>
      <c r="BA84" s="1">
        <f t="shared" si="43"/>
        <v>0</v>
      </c>
      <c r="BC84" s="40"/>
      <c r="BD84" s="41"/>
      <c r="BE84" s="1">
        <f t="shared" si="44"/>
        <v>0</v>
      </c>
      <c r="BF84" s="1">
        <f t="shared" si="45"/>
        <v>0</v>
      </c>
      <c r="BG84" s="1">
        <f t="shared" si="46"/>
        <v>0</v>
      </c>
      <c r="BH84" s="1">
        <f t="shared" si="47"/>
        <v>0</v>
      </c>
      <c r="BI84" s="1">
        <f t="shared" si="48"/>
        <v>0</v>
      </c>
      <c r="BJ84" s="1">
        <f t="shared" si="49"/>
        <v>0</v>
      </c>
      <c r="BL84" s="40"/>
      <c r="BM84" s="41"/>
      <c r="BN84" s="1">
        <f t="shared" si="50"/>
        <v>0</v>
      </c>
      <c r="BO84" s="1">
        <f t="shared" si="51"/>
        <v>0</v>
      </c>
      <c r="BP84" s="1">
        <f t="shared" si="52"/>
        <v>0</v>
      </c>
      <c r="BQ84" s="1">
        <f t="shared" si="53"/>
        <v>0</v>
      </c>
      <c r="BR84" s="1">
        <f t="shared" si="54"/>
        <v>0</v>
      </c>
      <c r="BS84" s="1">
        <f t="shared" si="55"/>
        <v>0</v>
      </c>
    </row>
    <row r="85" spans="1:71" ht="12.75" x14ac:dyDescent="0.2">
      <c r="A85" s="40"/>
      <c r="B85" s="41"/>
      <c r="C85" s="1">
        <f t="shared" si="8"/>
        <v>0</v>
      </c>
      <c r="D85" s="1">
        <f t="shared" si="9"/>
        <v>0</v>
      </c>
      <c r="E85" s="1">
        <f t="shared" si="10"/>
        <v>0</v>
      </c>
      <c r="F85" s="1">
        <f t="shared" si="11"/>
        <v>0</v>
      </c>
      <c r="G85" s="1">
        <f t="shared" si="12"/>
        <v>0</v>
      </c>
      <c r="H85" s="1">
        <f t="shared" si="13"/>
        <v>0</v>
      </c>
      <c r="J85" s="23"/>
      <c r="K85" s="18"/>
      <c r="L85" s="1">
        <f t="shared" si="14"/>
        <v>0</v>
      </c>
      <c r="M85" s="1">
        <f t="shared" si="15"/>
        <v>0</v>
      </c>
      <c r="N85" s="1">
        <f t="shared" si="16"/>
        <v>0</v>
      </c>
      <c r="O85" s="1">
        <f t="shared" si="17"/>
        <v>0</v>
      </c>
      <c r="P85" s="42">
        <f t="shared" si="18"/>
        <v>0</v>
      </c>
      <c r="Q85" s="1">
        <f t="shared" si="19"/>
        <v>0</v>
      </c>
      <c r="S85" s="40"/>
      <c r="T85" s="41"/>
      <c r="U85" s="1">
        <f t="shared" si="20"/>
        <v>0</v>
      </c>
      <c r="V85" s="1">
        <f t="shared" si="21"/>
        <v>0</v>
      </c>
      <c r="W85" s="1">
        <f t="shared" si="22"/>
        <v>0</v>
      </c>
      <c r="X85" s="1">
        <f t="shared" si="23"/>
        <v>0</v>
      </c>
      <c r="Y85" s="1">
        <f t="shared" si="24"/>
        <v>0</v>
      </c>
      <c r="Z85" s="1">
        <f t="shared" si="25"/>
        <v>0</v>
      </c>
      <c r="AB85" s="40"/>
      <c r="AC85" s="41"/>
      <c r="AD85" s="1">
        <f t="shared" si="26"/>
        <v>0</v>
      </c>
      <c r="AE85" s="1">
        <f t="shared" si="27"/>
        <v>0</v>
      </c>
      <c r="AF85" s="1">
        <f t="shared" si="28"/>
        <v>0</v>
      </c>
      <c r="AG85" s="1">
        <f t="shared" si="29"/>
        <v>0</v>
      </c>
      <c r="AH85" s="1">
        <f t="shared" si="30"/>
        <v>0</v>
      </c>
      <c r="AI85" s="1">
        <f t="shared" si="31"/>
        <v>0</v>
      </c>
      <c r="AK85" s="40"/>
      <c r="AL85" s="41"/>
      <c r="AM85" s="1">
        <f t="shared" si="32"/>
        <v>0</v>
      </c>
      <c r="AN85" s="1">
        <f t="shared" si="33"/>
        <v>0</v>
      </c>
      <c r="AO85" s="1">
        <f t="shared" si="34"/>
        <v>0</v>
      </c>
      <c r="AP85" s="1">
        <f t="shared" si="35"/>
        <v>0</v>
      </c>
      <c r="AQ85" s="1">
        <f t="shared" si="36"/>
        <v>0</v>
      </c>
      <c r="AR85" s="1">
        <f t="shared" si="37"/>
        <v>0</v>
      </c>
      <c r="AT85" s="40"/>
      <c r="AU85" s="41"/>
      <c r="AV85" s="1">
        <f t="shared" si="38"/>
        <v>0</v>
      </c>
      <c r="AW85" s="1">
        <f t="shared" si="39"/>
        <v>0</v>
      </c>
      <c r="AX85" s="1">
        <f t="shared" si="40"/>
        <v>0</v>
      </c>
      <c r="AY85" s="1">
        <f t="shared" si="41"/>
        <v>0</v>
      </c>
      <c r="AZ85" s="1">
        <f t="shared" si="42"/>
        <v>0</v>
      </c>
      <c r="BA85" s="1">
        <f t="shared" si="43"/>
        <v>0</v>
      </c>
      <c r="BC85" s="40"/>
      <c r="BD85" s="41"/>
      <c r="BE85" s="1">
        <f t="shared" si="44"/>
        <v>0</v>
      </c>
      <c r="BF85" s="1">
        <f t="shared" si="45"/>
        <v>0</v>
      </c>
      <c r="BG85" s="1">
        <f t="shared" si="46"/>
        <v>0</v>
      </c>
      <c r="BH85" s="1">
        <f t="shared" si="47"/>
        <v>0</v>
      </c>
      <c r="BI85" s="1">
        <f t="shared" si="48"/>
        <v>0</v>
      </c>
      <c r="BJ85" s="1">
        <f t="shared" si="49"/>
        <v>0</v>
      </c>
      <c r="BL85" s="40"/>
      <c r="BM85" s="41"/>
      <c r="BN85" s="1">
        <f t="shared" si="50"/>
        <v>0</v>
      </c>
      <c r="BO85" s="1">
        <f t="shared" si="51"/>
        <v>0</v>
      </c>
      <c r="BP85" s="1">
        <f t="shared" si="52"/>
        <v>0</v>
      </c>
      <c r="BQ85" s="1">
        <f t="shared" si="53"/>
        <v>0</v>
      </c>
      <c r="BR85" s="1">
        <f t="shared" si="54"/>
        <v>0</v>
      </c>
      <c r="BS85" s="1">
        <f t="shared" si="55"/>
        <v>0</v>
      </c>
    </row>
    <row r="86" spans="1:71" ht="12.75" x14ac:dyDescent="0.2">
      <c r="A86" s="40"/>
      <c r="B86" s="41"/>
      <c r="C86" s="1">
        <f t="shared" si="8"/>
        <v>0</v>
      </c>
      <c r="D86" s="1">
        <f t="shared" si="9"/>
        <v>0</v>
      </c>
      <c r="E86" s="1">
        <f t="shared" si="10"/>
        <v>0</v>
      </c>
      <c r="F86" s="1">
        <f t="shared" si="11"/>
        <v>0</v>
      </c>
      <c r="G86" s="1">
        <f t="shared" si="12"/>
        <v>0</v>
      </c>
      <c r="H86" s="1">
        <f t="shared" si="13"/>
        <v>0</v>
      </c>
      <c r="J86" s="23"/>
      <c r="K86" s="18"/>
      <c r="L86" s="1">
        <f t="shared" si="14"/>
        <v>0</v>
      </c>
      <c r="M86" s="1">
        <f t="shared" si="15"/>
        <v>0</v>
      </c>
      <c r="N86" s="1">
        <f t="shared" si="16"/>
        <v>0</v>
      </c>
      <c r="O86" s="1">
        <f t="shared" si="17"/>
        <v>0</v>
      </c>
      <c r="P86" s="42">
        <f t="shared" si="18"/>
        <v>0</v>
      </c>
      <c r="Q86" s="1">
        <f t="shared" si="19"/>
        <v>0</v>
      </c>
      <c r="S86" s="40"/>
      <c r="T86" s="41"/>
      <c r="U86" s="1">
        <f t="shared" si="20"/>
        <v>0</v>
      </c>
      <c r="V86" s="1">
        <f t="shared" si="21"/>
        <v>0</v>
      </c>
      <c r="W86" s="1">
        <f t="shared" si="22"/>
        <v>0</v>
      </c>
      <c r="X86" s="1">
        <f t="shared" si="23"/>
        <v>0</v>
      </c>
      <c r="Y86" s="1">
        <f t="shared" si="24"/>
        <v>0</v>
      </c>
      <c r="Z86" s="1">
        <f t="shared" si="25"/>
        <v>0</v>
      </c>
      <c r="AB86" s="40"/>
      <c r="AC86" s="41"/>
      <c r="AD86" s="1">
        <f t="shared" si="26"/>
        <v>0</v>
      </c>
      <c r="AE86" s="1">
        <f t="shared" si="27"/>
        <v>0</v>
      </c>
      <c r="AF86" s="1">
        <f t="shared" si="28"/>
        <v>0</v>
      </c>
      <c r="AG86" s="1">
        <f t="shared" si="29"/>
        <v>0</v>
      </c>
      <c r="AH86" s="1">
        <f t="shared" si="30"/>
        <v>0</v>
      </c>
      <c r="AI86" s="1">
        <f t="shared" si="31"/>
        <v>0</v>
      </c>
      <c r="AK86" s="40"/>
      <c r="AL86" s="41"/>
      <c r="AM86" s="1">
        <f t="shared" si="32"/>
        <v>0</v>
      </c>
      <c r="AN86" s="1">
        <f t="shared" si="33"/>
        <v>0</v>
      </c>
      <c r="AO86" s="1">
        <f t="shared" si="34"/>
        <v>0</v>
      </c>
      <c r="AP86" s="1">
        <f t="shared" si="35"/>
        <v>0</v>
      </c>
      <c r="AQ86" s="1">
        <f t="shared" si="36"/>
        <v>0</v>
      </c>
      <c r="AR86" s="1">
        <f t="shared" si="37"/>
        <v>0</v>
      </c>
      <c r="AT86" s="40"/>
      <c r="AU86" s="41"/>
      <c r="AV86" s="1">
        <f t="shared" si="38"/>
        <v>0</v>
      </c>
      <c r="AW86" s="1">
        <f t="shared" si="39"/>
        <v>0</v>
      </c>
      <c r="AX86" s="1">
        <f t="shared" si="40"/>
        <v>0</v>
      </c>
      <c r="AY86" s="1">
        <f t="shared" si="41"/>
        <v>0</v>
      </c>
      <c r="AZ86" s="1">
        <f t="shared" si="42"/>
        <v>0</v>
      </c>
      <c r="BA86" s="1">
        <f t="shared" si="43"/>
        <v>0</v>
      </c>
      <c r="BC86" s="40"/>
      <c r="BD86" s="41"/>
      <c r="BE86" s="1">
        <f t="shared" si="44"/>
        <v>0</v>
      </c>
      <c r="BF86" s="1">
        <f t="shared" si="45"/>
        <v>0</v>
      </c>
      <c r="BG86" s="1">
        <f t="shared" si="46"/>
        <v>0</v>
      </c>
      <c r="BH86" s="1">
        <f t="shared" si="47"/>
        <v>0</v>
      </c>
      <c r="BI86" s="1">
        <f t="shared" si="48"/>
        <v>0</v>
      </c>
      <c r="BJ86" s="1">
        <f t="shared" si="49"/>
        <v>0</v>
      </c>
      <c r="BL86" s="40"/>
      <c r="BM86" s="41"/>
      <c r="BN86" s="1">
        <f t="shared" si="50"/>
        <v>0</v>
      </c>
      <c r="BO86" s="1">
        <f t="shared" si="51"/>
        <v>0</v>
      </c>
      <c r="BP86" s="1">
        <f t="shared" si="52"/>
        <v>0</v>
      </c>
      <c r="BQ86" s="1">
        <f t="shared" si="53"/>
        <v>0</v>
      </c>
      <c r="BR86" s="1">
        <f t="shared" si="54"/>
        <v>0</v>
      </c>
      <c r="BS86" s="1">
        <f t="shared" si="55"/>
        <v>0</v>
      </c>
    </row>
    <row r="87" spans="1:71" ht="12.75" x14ac:dyDescent="0.2">
      <c r="A87" s="40"/>
      <c r="B87" s="41"/>
      <c r="C87" s="1">
        <f t="shared" si="8"/>
        <v>0</v>
      </c>
      <c r="D87" s="1">
        <f t="shared" si="9"/>
        <v>0</v>
      </c>
      <c r="E87" s="1">
        <f t="shared" si="10"/>
        <v>0</v>
      </c>
      <c r="F87" s="1">
        <f t="shared" si="11"/>
        <v>0</v>
      </c>
      <c r="G87" s="1">
        <f t="shared" si="12"/>
        <v>0</v>
      </c>
      <c r="H87" s="1">
        <f t="shared" si="13"/>
        <v>0</v>
      </c>
      <c r="J87" s="23"/>
      <c r="K87" s="18"/>
      <c r="L87" s="1">
        <f t="shared" si="14"/>
        <v>0</v>
      </c>
      <c r="M87" s="1">
        <f t="shared" si="15"/>
        <v>0</v>
      </c>
      <c r="N87" s="1">
        <f t="shared" si="16"/>
        <v>0</v>
      </c>
      <c r="O87" s="1">
        <f t="shared" si="17"/>
        <v>0</v>
      </c>
      <c r="P87" s="42">
        <f t="shared" si="18"/>
        <v>0</v>
      </c>
      <c r="Q87" s="1">
        <f t="shared" si="19"/>
        <v>0</v>
      </c>
      <c r="S87" s="40"/>
      <c r="T87" s="41"/>
      <c r="U87" s="1">
        <f t="shared" si="20"/>
        <v>0</v>
      </c>
      <c r="V87" s="1">
        <f t="shared" si="21"/>
        <v>0</v>
      </c>
      <c r="W87" s="1">
        <f t="shared" si="22"/>
        <v>0</v>
      </c>
      <c r="X87" s="1">
        <f t="shared" si="23"/>
        <v>0</v>
      </c>
      <c r="Y87" s="1">
        <f t="shared" si="24"/>
        <v>0</v>
      </c>
      <c r="Z87" s="1">
        <f t="shared" si="25"/>
        <v>0</v>
      </c>
      <c r="AB87" s="40"/>
      <c r="AC87" s="41"/>
      <c r="AD87" s="1">
        <f t="shared" si="26"/>
        <v>0</v>
      </c>
      <c r="AE87" s="1">
        <f t="shared" si="27"/>
        <v>0</v>
      </c>
      <c r="AF87" s="1">
        <f t="shared" si="28"/>
        <v>0</v>
      </c>
      <c r="AG87" s="1">
        <f t="shared" si="29"/>
        <v>0</v>
      </c>
      <c r="AH87" s="1">
        <f t="shared" si="30"/>
        <v>0</v>
      </c>
      <c r="AI87" s="1">
        <f t="shared" si="31"/>
        <v>0</v>
      </c>
      <c r="AK87" s="40"/>
      <c r="AL87" s="41"/>
      <c r="AM87" s="1">
        <f t="shared" si="32"/>
        <v>0</v>
      </c>
      <c r="AN87" s="1">
        <f t="shared" si="33"/>
        <v>0</v>
      </c>
      <c r="AO87" s="1">
        <f t="shared" si="34"/>
        <v>0</v>
      </c>
      <c r="AP87" s="1">
        <f t="shared" si="35"/>
        <v>0</v>
      </c>
      <c r="AQ87" s="1">
        <f t="shared" si="36"/>
        <v>0</v>
      </c>
      <c r="AR87" s="1">
        <f t="shared" si="37"/>
        <v>0</v>
      </c>
      <c r="AT87" s="40"/>
      <c r="AU87" s="41"/>
      <c r="AV87" s="1">
        <f t="shared" si="38"/>
        <v>0</v>
      </c>
      <c r="AW87" s="1">
        <f t="shared" si="39"/>
        <v>0</v>
      </c>
      <c r="AX87" s="1">
        <f t="shared" si="40"/>
        <v>0</v>
      </c>
      <c r="AY87" s="1">
        <f t="shared" si="41"/>
        <v>0</v>
      </c>
      <c r="AZ87" s="1">
        <f t="shared" si="42"/>
        <v>0</v>
      </c>
      <c r="BA87" s="1">
        <f t="shared" si="43"/>
        <v>0</v>
      </c>
      <c r="BC87" s="40"/>
      <c r="BD87" s="41"/>
      <c r="BE87" s="1">
        <f t="shared" si="44"/>
        <v>0</v>
      </c>
      <c r="BF87" s="1">
        <f t="shared" si="45"/>
        <v>0</v>
      </c>
      <c r="BG87" s="1">
        <f t="shared" si="46"/>
        <v>0</v>
      </c>
      <c r="BH87" s="1">
        <f t="shared" si="47"/>
        <v>0</v>
      </c>
      <c r="BI87" s="1">
        <f t="shared" si="48"/>
        <v>0</v>
      </c>
      <c r="BJ87" s="1">
        <f t="shared" si="49"/>
        <v>0</v>
      </c>
      <c r="BL87" s="40"/>
      <c r="BM87" s="41"/>
      <c r="BN87" s="1">
        <f t="shared" si="50"/>
        <v>0</v>
      </c>
      <c r="BO87" s="1">
        <f t="shared" si="51"/>
        <v>0</v>
      </c>
      <c r="BP87" s="1">
        <f t="shared" si="52"/>
        <v>0</v>
      </c>
      <c r="BQ87" s="1">
        <f t="shared" si="53"/>
        <v>0</v>
      </c>
      <c r="BR87" s="1">
        <f t="shared" si="54"/>
        <v>0</v>
      </c>
      <c r="BS87" s="1">
        <f t="shared" si="55"/>
        <v>0</v>
      </c>
    </row>
    <row r="88" spans="1:71" ht="12.75" x14ac:dyDescent="0.2">
      <c r="A88" s="40"/>
      <c r="B88" s="41"/>
      <c r="C88" s="1">
        <f t="shared" si="8"/>
        <v>0</v>
      </c>
      <c r="D88" s="1">
        <f t="shared" si="9"/>
        <v>0</v>
      </c>
      <c r="E88" s="1">
        <f t="shared" si="10"/>
        <v>0</v>
      </c>
      <c r="F88" s="1">
        <f t="shared" si="11"/>
        <v>0</v>
      </c>
      <c r="G88" s="1">
        <f t="shared" si="12"/>
        <v>0</v>
      </c>
      <c r="H88" s="1">
        <f t="shared" si="13"/>
        <v>0</v>
      </c>
      <c r="J88" s="23"/>
      <c r="K88" s="18"/>
      <c r="L88" s="1">
        <f t="shared" si="14"/>
        <v>0</v>
      </c>
      <c r="M88" s="1">
        <f t="shared" si="15"/>
        <v>0</v>
      </c>
      <c r="N88" s="1">
        <f t="shared" si="16"/>
        <v>0</v>
      </c>
      <c r="O88" s="1">
        <f t="shared" si="17"/>
        <v>0</v>
      </c>
      <c r="P88" s="42">
        <f t="shared" si="18"/>
        <v>0</v>
      </c>
      <c r="Q88" s="1">
        <f t="shared" si="19"/>
        <v>0</v>
      </c>
      <c r="S88" s="40"/>
      <c r="T88" s="41"/>
      <c r="U88" s="1">
        <f t="shared" si="20"/>
        <v>0</v>
      </c>
      <c r="V88" s="1">
        <f t="shared" si="21"/>
        <v>0</v>
      </c>
      <c r="W88" s="1">
        <f t="shared" si="22"/>
        <v>0</v>
      </c>
      <c r="X88" s="1">
        <f t="shared" si="23"/>
        <v>0</v>
      </c>
      <c r="Y88" s="1">
        <f t="shared" si="24"/>
        <v>0</v>
      </c>
      <c r="Z88" s="1">
        <f t="shared" si="25"/>
        <v>0</v>
      </c>
      <c r="AB88" s="40"/>
      <c r="AC88" s="41"/>
      <c r="AD88" s="1">
        <f t="shared" si="26"/>
        <v>0</v>
      </c>
      <c r="AE88" s="1">
        <f t="shared" si="27"/>
        <v>0</v>
      </c>
      <c r="AF88" s="1">
        <f t="shared" si="28"/>
        <v>0</v>
      </c>
      <c r="AG88" s="1">
        <f t="shared" si="29"/>
        <v>0</v>
      </c>
      <c r="AH88" s="1">
        <f t="shared" si="30"/>
        <v>0</v>
      </c>
      <c r="AI88" s="1">
        <f t="shared" si="31"/>
        <v>0</v>
      </c>
      <c r="AK88" s="40"/>
      <c r="AL88" s="41"/>
      <c r="AM88" s="1">
        <f t="shared" si="32"/>
        <v>0</v>
      </c>
      <c r="AN88" s="1">
        <f t="shared" si="33"/>
        <v>0</v>
      </c>
      <c r="AO88" s="1">
        <f t="shared" si="34"/>
        <v>0</v>
      </c>
      <c r="AP88" s="1">
        <f t="shared" si="35"/>
        <v>0</v>
      </c>
      <c r="AQ88" s="1">
        <f t="shared" si="36"/>
        <v>0</v>
      </c>
      <c r="AR88" s="1">
        <f t="shared" si="37"/>
        <v>0</v>
      </c>
      <c r="AT88" s="40"/>
      <c r="AU88" s="41"/>
      <c r="AV88" s="1">
        <f t="shared" si="38"/>
        <v>0</v>
      </c>
      <c r="AW88" s="1">
        <f t="shared" si="39"/>
        <v>0</v>
      </c>
      <c r="AX88" s="1">
        <f t="shared" si="40"/>
        <v>0</v>
      </c>
      <c r="AY88" s="1">
        <f t="shared" si="41"/>
        <v>0</v>
      </c>
      <c r="AZ88" s="1">
        <f t="shared" si="42"/>
        <v>0</v>
      </c>
      <c r="BA88" s="1">
        <f t="shared" si="43"/>
        <v>0</v>
      </c>
      <c r="BC88" s="40"/>
      <c r="BD88" s="41"/>
      <c r="BE88" s="1">
        <f t="shared" si="44"/>
        <v>0</v>
      </c>
      <c r="BF88" s="1">
        <f t="shared" si="45"/>
        <v>0</v>
      </c>
      <c r="BG88" s="1">
        <f t="shared" si="46"/>
        <v>0</v>
      </c>
      <c r="BH88" s="1">
        <f t="shared" si="47"/>
        <v>0</v>
      </c>
      <c r="BI88" s="1">
        <f t="shared" si="48"/>
        <v>0</v>
      </c>
      <c r="BJ88" s="1">
        <f t="shared" si="49"/>
        <v>0</v>
      </c>
      <c r="BL88" s="40"/>
      <c r="BM88" s="41"/>
      <c r="BN88" s="1">
        <f t="shared" si="50"/>
        <v>0</v>
      </c>
      <c r="BO88" s="1">
        <f t="shared" si="51"/>
        <v>0</v>
      </c>
      <c r="BP88" s="1">
        <f t="shared" si="52"/>
        <v>0</v>
      </c>
      <c r="BQ88" s="1">
        <f t="shared" si="53"/>
        <v>0</v>
      </c>
      <c r="BR88" s="1">
        <f t="shared" si="54"/>
        <v>0</v>
      </c>
      <c r="BS88" s="1">
        <f t="shared" si="55"/>
        <v>0</v>
      </c>
    </row>
    <row r="89" spans="1:71" ht="12.75" x14ac:dyDescent="0.2">
      <c r="A89" s="40"/>
      <c r="B89" s="41"/>
      <c r="C89" s="1">
        <f t="shared" si="8"/>
        <v>0</v>
      </c>
      <c r="D89" s="1">
        <f t="shared" si="9"/>
        <v>0</v>
      </c>
      <c r="E89" s="1">
        <f t="shared" si="10"/>
        <v>0</v>
      </c>
      <c r="F89" s="1">
        <f t="shared" si="11"/>
        <v>0</v>
      </c>
      <c r="G89" s="1">
        <f t="shared" si="12"/>
        <v>0</v>
      </c>
      <c r="H89" s="1">
        <f t="shared" si="13"/>
        <v>0</v>
      </c>
      <c r="J89" s="23"/>
      <c r="K89" s="18"/>
      <c r="L89" s="1">
        <f t="shared" si="14"/>
        <v>0</v>
      </c>
      <c r="M89" s="1">
        <f t="shared" si="15"/>
        <v>0</v>
      </c>
      <c r="N89" s="1">
        <f t="shared" si="16"/>
        <v>0</v>
      </c>
      <c r="O89" s="1">
        <f t="shared" si="17"/>
        <v>0</v>
      </c>
      <c r="P89" s="42">
        <f t="shared" si="18"/>
        <v>0</v>
      </c>
      <c r="Q89" s="1">
        <f t="shared" si="19"/>
        <v>0</v>
      </c>
      <c r="S89" s="40"/>
      <c r="T89" s="41"/>
      <c r="U89" s="1">
        <f t="shared" si="20"/>
        <v>0</v>
      </c>
      <c r="V89" s="1">
        <f t="shared" si="21"/>
        <v>0</v>
      </c>
      <c r="W89" s="1">
        <f t="shared" si="22"/>
        <v>0</v>
      </c>
      <c r="X89" s="1">
        <f t="shared" si="23"/>
        <v>0</v>
      </c>
      <c r="Y89" s="1">
        <f t="shared" si="24"/>
        <v>0</v>
      </c>
      <c r="Z89" s="1">
        <f t="shared" si="25"/>
        <v>0</v>
      </c>
      <c r="AB89" s="40"/>
      <c r="AC89" s="41"/>
      <c r="AD89" s="1">
        <f t="shared" si="26"/>
        <v>0</v>
      </c>
      <c r="AE89" s="1">
        <f t="shared" si="27"/>
        <v>0</v>
      </c>
      <c r="AF89" s="1">
        <f t="shared" si="28"/>
        <v>0</v>
      </c>
      <c r="AG89" s="1">
        <f t="shared" si="29"/>
        <v>0</v>
      </c>
      <c r="AH89" s="1">
        <f t="shared" si="30"/>
        <v>0</v>
      </c>
      <c r="AI89" s="1">
        <f t="shared" si="31"/>
        <v>0</v>
      </c>
      <c r="AK89" s="40"/>
      <c r="AL89" s="41"/>
      <c r="AM89" s="1">
        <f t="shared" si="32"/>
        <v>0</v>
      </c>
      <c r="AN89" s="1">
        <f t="shared" si="33"/>
        <v>0</v>
      </c>
      <c r="AO89" s="1">
        <f t="shared" si="34"/>
        <v>0</v>
      </c>
      <c r="AP89" s="1">
        <f t="shared" si="35"/>
        <v>0</v>
      </c>
      <c r="AQ89" s="1">
        <f t="shared" si="36"/>
        <v>0</v>
      </c>
      <c r="AR89" s="1">
        <f t="shared" si="37"/>
        <v>0</v>
      </c>
      <c r="AT89" s="40"/>
      <c r="AU89" s="41"/>
      <c r="AV89" s="1">
        <f t="shared" si="38"/>
        <v>0</v>
      </c>
      <c r="AW89" s="1">
        <f t="shared" si="39"/>
        <v>0</v>
      </c>
      <c r="AX89" s="1">
        <f t="shared" si="40"/>
        <v>0</v>
      </c>
      <c r="AY89" s="1">
        <f t="shared" si="41"/>
        <v>0</v>
      </c>
      <c r="AZ89" s="1">
        <f t="shared" si="42"/>
        <v>0</v>
      </c>
      <c r="BA89" s="1">
        <f t="shared" si="43"/>
        <v>0</v>
      </c>
      <c r="BC89" s="40"/>
      <c r="BD89" s="41"/>
      <c r="BE89" s="1">
        <f t="shared" si="44"/>
        <v>0</v>
      </c>
      <c r="BF89" s="1">
        <f t="shared" si="45"/>
        <v>0</v>
      </c>
      <c r="BG89" s="1">
        <f t="shared" si="46"/>
        <v>0</v>
      </c>
      <c r="BH89" s="1">
        <f t="shared" si="47"/>
        <v>0</v>
      </c>
      <c r="BI89" s="1">
        <f t="shared" si="48"/>
        <v>0</v>
      </c>
      <c r="BJ89" s="1">
        <f t="shared" si="49"/>
        <v>0</v>
      </c>
      <c r="BL89" s="40"/>
      <c r="BM89" s="41"/>
      <c r="BN89" s="1">
        <f t="shared" si="50"/>
        <v>0</v>
      </c>
      <c r="BO89" s="1">
        <f t="shared" si="51"/>
        <v>0</v>
      </c>
      <c r="BP89" s="1">
        <f t="shared" si="52"/>
        <v>0</v>
      </c>
      <c r="BQ89" s="1">
        <f t="shared" si="53"/>
        <v>0</v>
      </c>
      <c r="BR89" s="1">
        <f t="shared" si="54"/>
        <v>0</v>
      </c>
      <c r="BS89" s="1">
        <f t="shared" si="55"/>
        <v>0</v>
      </c>
    </row>
    <row r="90" spans="1:71" ht="12.75" x14ac:dyDescent="0.2">
      <c r="A90" s="40"/>
      <c r="B90" s="41"/>
      <c r="C90" s="1">
        <f t="shared" si="8"/>
        <v>0</v>
      </c>
      <c r="D90" s="1">
        <f t="shared" si="9"/>
        <v>0</v>
      </c>
      <c r="E90" s="1">
        <f t="shared" si="10"/>
        <v>0</v>
      </c>
      <c r="F90" s="1">
        <f t="shared" si="11"/>
        <v>0</v>
      </c>
      <c r="G90" s="1">
        <f t="shared" si="12"/>
        <v>0</v>
      </c>
      <c r="H90" s="1">
        <f t="shared" si="13"/>
        <v>0</v>
      </c>
      <c r="J90" s="23"/>
      <c r="K90" s="18"/>
      <c r="L90" s="1">
        <f t="shared" si="14"/>
        <v>0</v>
      </c>
      <c r="M90" s="1">
        <f t="shared" si="15"/>
        <v>0</v>
      </c>
      <c r="N90" s="1">
        <f t="shared" si="16"/>
        <v>0</v>
      </c>
      <c r="O90" s="1">
        <f t="shared" si="17"/>
        <v>0</v>
      </c>
      <c r="P90" s="42">
        <f t="shared" si="18"/>
        <v>0</v>
      </c>
      <c r="Q90" s="1">
        <f t="shared" si="19"/>
        <v>0</v>
      </c>
      <c r="S90" s="40"/>
      <c r="T90" s="41"/>
      <c r="U90" s="1">
        <f t="shared" si="20"/>
        <v>0</v>
      </c>
      <c r="V90" s="1">
        <f t="shared" si="21"/>
        <v>0</v>
      </c>
      <c r="W90" s="1">
        <f t="shared" si="22"/>
        <v>0</v>
      </c>
      <c r="X90" s="1">
        <f t="shared" si="23"/>
        <v>0</v>
      </c>
      <c r="Y90" s="1">
        <f t="shared" si="24"/>
        <v>0</v>
      </c>
      <c r="Z90" s="1">
        <f t="shared" si="25"/>
        <v>0</v>
      </c>
      <c r="AB90" s="40"/>
      <c r="AC90" s="41"/>
      <c r="AD90" s="1">
        <f t="shared" si="26"/>
        <v>0</v>
      </c>
      <c r="AE90" s="1">
        <f t="shared" si="27"/>
        <v>0</v>
      </c>
      <c r="AF90" s="1">
        <f t="shared" si="28"/>
        <v>0</v>
      </c>
      <c r="AG90" s="1">
        <f t="shared" si="29"/>
        <v>0</v>
      </c>
      <c r="AH90" s="1">
        <f t="shared" si="30"/>
        <v>0</v>
      </c>
      <c r="AI90" s="1">
        <f t="shared" si="31"/>
        <v>0</v>
      </c>
      <c r="AK90" s="40"/>
      <c r="AL90" s="41"/>
      <c r="AM90" s="1">
        <f t="shared" si="32"/>
        <v>0</v>
      </c>
      <c r="AN90" s="1">
        <f t="shared" si="33"/>
        <v>0</v>
      </c>
      <c r="AO90" s="1">
        <f t="shared" si="34"/>
        <v>0</v>
      </c>
      <c r="AP90" s="1">
        <f t="shared" si="35"/>
        <v>0</v>
      </c>
      <c r="AQ90" s="1">
        <f t="shared" si="36"/>
        <v>0</v>
      </c>
      <c r="AR90" s="1">
        <f t="shared" si="37"/>
        <v>0</v>
      </c>
      <c r="AT90" s="40"/>
      <c r="AU90" s="41"/>
      <c r="AV90" s="1">
        <f t="shared" si="38"/>
        <v>0</v>
      </c>
      <c r="AW90" s="1">
        <f t="shared" si="39"/>
        <v>0</v>
      </c>
      <c r="AX90" s="1">
        <f t="shared" si="40"/>
        <v>0</v>
      </c>
      <c r="AY90" s="1">
        <f t="shared" si="41"/>
        <v>0</v>
      </c>
      <c r="AZ90" s="1">
        <f t="shared" si="42"/>
        <v>0</v>
      </c>
      <c r="BA90" s="1">
        <f t="shared" si="43"/>
        <v>0</v>
      </c>
      <c r="BC90" s="40"/>
      <c r="BD90" s="41"/>
      <c r="BE90" s="1">
        <f t="shared" si="44"/>
        <v>0</v>
      </c>
      <c r="BF90" s="1">
        <f t="shared" si="45"/>
        <v>0</v>
      </c>
      <c r="BG90" s="1">
        <f t="shared" si="46"/>
        <v>0</v>
      </c>
      <c r="BH90" s="1">
        <f t="shared" si="47"/>
        <v>0</v>
      </c>
      <c r="BI90" s="1">
        <f t="shared" si="48"/>
        <v>0</v>
      </c>
      <c r="BJ90" s="1">
        <f t="shared" si="49"/>
        <v>0</v>
      </c>
      <c r="BL90" s="40"/>
      <c r="BM90" s="41"/>
      <c r="BN90" s="1">
        <f t="shared" si="50"/>
        <v>0</v>
      </c>
      <c r="BO90" s="1">
        <f t="shared" si="51"/>
        <v>0</v>
      </c>
      <c r="BP90" s="1">
        <f t="shared" si="52"/>
        <v>0</v>
      </c>
      <c r="BQ90" s="1">
        <f t="shared" si="53"/>
        <v>0</v>
      </c>
      <c r="BR90" s="1">
        <f t="shared" si="54"/>
        <v>0</v>
      </c>
      <c r="BS90" s="1">
        <f t="shared" si="55"/>
        <v>0</v>
      </c>
    </row>
    <row r="91" spans="1:71" ht="12.75" x14ac:dyDescent="0.2">
      <c r="A91" s="40"/>
      <c r="B91" s="41"/>
      <c r="C91" s="1">
        <f t="shared" si="8"/>
        <v>0</v>
      </c>
      <c r="D91" s="1">
        <f t="shared" si="9"/>
        <v>0</v>
      </c>
      <c r="E91" s="1">
        <f t="shared" si="10"/>
        <v>0</v>
      </c>
      <c r="F91" s="1">
        <f t="shared" si="11"/>
        <v>0</v>
      </c>
      <c r="G91" s="1">
        <f t="shared" si="12"/>
        <v>0</v>
      </c>
      <c r="H91" s="1">
        <f t="shared" si="13"/>
        <v>0</v>
      </c>
      <c r="J91" s="23"/>
      <c r="K91" s="18"/>
      <c r="L91" s="1">
        <f t="shared" si="14"/>
        <v>0</v>
      </c>
      <c r="M91" s="1">
        <f t="shared" si="15"/>
        <v>0</v>
      </c>
      <c r="N91" s="1">
        <f t="shared" si="16"/>
        <v>0</v>
      </c>
      <c r="O91" s="1">
        <f t="shared" si="17"/>
        <v>0</v>
      </c>
      <c r="P91" s="42">
        <f t="shared" si="18"/>
        <v>0</v>
      </c>
      <c r="Q91" s="1">
        <f t="shared" si="19"/>
        <v>0</v>
      </c>
      <c r="S91" s="40"/>
      <c r="T91" s="41"/>
      <c r="U91" s="1">
        <f t="shared" si="20"/>
        <v>0</v>
      </c>
      <c r="V91" s="1">
        <f t="shared" si="21"/>
        <v>0</v>
      </c>
      <c r="W91" s="1">
        <f t="shared" si="22"/>
        <v>0</v>
      </c>
      <c r="X91" s="1">
        <f t="shared" si="23"/>
        <v>0</v>
      </c>
      <c r="Y91" s="1">
        <f t="shared" si="24"/>
        <v>0</v>
      </c>
      <c r="Z91" s="1">
        <f t="shared" si="25"/>
        <v>0</v>
      </c>
      <c r="AB91" s="40"/>
      <c r="AC91" s="41"/>
      <c r="AD91" s="1">
        <f t="shared" si="26"/>
        <v>0</v>
      </c>
      <c r="AE91" s="1">
        <f t="shared" si="27"/>
        <v>0</v>
      </c>
      <c r="AF91" s="1">
        <f t="shared" si="28"/>
        <v>0</v>
      </c>
      <c r="AG91" s="1">
        <f t="shared" si="29"/>
        <v>0</v>
      </c>
      <c r="AH91" s="1">
        <f t="shared" si="30"/>
        <v>0</v>
      </c>
      <c r="AI91" s="1">
        <f t="shared" si="31"/>
        <v>0</v>
      </c>
      <c r="AK91" s="40"/>
      <c r="AL91" s="41"/>
      <c r="AM91" s="1">
        <f t="shared" si="32"/>
        <v>0</v>
      </c>
      <c r="AN91" s="1">
        <f t="shared" si="33"/>
        <v>0</v>
      </c>
      <c r="AO91" s="1">
        <f t="shared" si="34"/>
        <v>0</v>
      </c>
      <c r="AP91" s="1">
        <f t="shared" si="35"/>
        <v>0</v>
      </c>
      <c r="AQ91" s="1">
        <f t="shared" si="36"/>
        <v>0</v>
      </c>
      <c r="AR91" s="1">
        <f t="shared" si="37"/>
        <v>0</v>
      </c>
      <c r="AT91" s="40"/>
      <c r="AU91" s="41"/>
      <c r="AV91" s="1">
        <f t="shared" si="38"/>
        <v>0</v>
      </c>
      <c r="AW91" s="1">
        <f t="shared" si="39"/>
        <v>0</v>
      </c>
      <c r="AX91" s="1">
        <f t="shared" si="40"/>
        <v>0</v>
      </c>
      <c r="AY91" s="1">
        <f t="shared" si="41"/>
        <v>0</v>
      </c>
      <c r="AZ91" s="1">
        <f t="shared" si="42"/>
        <v>0</v>
      </c>
      <c r="BA91" s="1">
        <f t="shared" si="43"/>
        <v>0</v>
      </c>
      <c r="BC91" s="40"/>
      <c r="BD91" s="41"/>
      <c r="BE91" s="1">
        <f t="shared" si="44"/>
        <v>0</v>
      </c>
      <c r="BF91" s="1">
        <f t="shared" si="45"/>
        <v>0</v>
      </c>
      <c r="BG91" s="1">
        <f t="shared" si="46"/>
        <v>0</v>
      </c>
      <c r="BH91" s="1">
        <f t="shared" si="47"/>
        <v>0</v>
      </c>
      <c r="BI91" s="1">
        <f t="shared" si="48"/>
        <v>0</v>
      </c>
      <c r="BJ91" s="1">
        <f t="shared" si="49"/>
        <v>0</v>
      </c>
      <c r="BL91" s="40"/>
      <c r="BM91" s="41"/>
      <c r="BN91" s="1">
        <f t="shared" si="50"/>
        <v>0</v>
      </c>
      <c r="BO91" s="1">
        <f t="shared" si="51"/>
        <v>0</v>
      </c>
      <c r="BP91" s="1">
        <f t="shared" si="52"/>
        <v>0</v>
      </c>
      <c r="BQ91" s="1">
        <f t="shared" si="53"/>
        <v>0</v>
      </c>
      <c r="BR91" s="1">
        <f t="shared" si="54"/>
        <v>0</v>
      </c>
      <c r="BS91" s="1">
        <f t="shared" si="55"/>
        <v>0</v>
      </c>
    </row>
    <row r="92" spans="1:71" ht="12.75" x14ac:dyDescent="0.2">
      <c r="A92" s="40"/>
      <c r="B92" s="41"/>
      <c r="C92" s="1">
        <f t="shared" si="8"/>
        <v>0</v>
      </c>
      <c r="D92" s="1">
        <f t="shared" si="9"/>
        <v>0</v>
      </c>
      <c r="E92" s="1">
        <f t="shared" si="10"/>
        <v>0</v>
      </c>
      <c r="F92" s="1">
        <f t="shared" si="11"/>
        <v>0</v>
      </c>
      <c r="G92" s="1">
        <f t="shared" si="12"/>
        <v>0</v>
      </c>
      <c r="H92" s="1">
        <f t="shared" si="13"/>
        <v>0</v>
      </c>
      <c r="J92" s="23"/>
      <c r="K92" s="18"/>
      <c r="L92" s="1">
        <f t="shared" si="14"/>
        <v>0</v>
      </c>
      <c r="M92" s="1">
        <f t="shared" si="15"/>
        <v>0</v>
      </c>
      <c r="N92" s="1">
        <f t="shared" si="16"/>
        <v>0</v>
      </c>
      <c r="O92" s="1">
        <f t="shared" si="17"/>
        <v>0</v>
      </c>
      <c r="P92" s="42">
        <f t="shared" si="18"/>
        <v>0</v>
      </c>
      <c r="Q92" s="1">
        <f t="shared" si="19"/>
        <v>0</v>
      </c>
      <c r="S92" s="40"/>
      <c r="T92" s="41"/>
      <c r="U92" s="1">
        <f t="shared" si="20"/>
        <v>0</v>
      </c>
      <c r="V92" s="1">
        <f t="shared" si="21"/>
        <v>0</v>
      </c>
      <c r="W92" s="1">
        <f t="shared" si="22"/>
        <v>0</v>
      </c>
      <c r="X92" s="1">
        <f t="shared" si="23"/>
        <v>0</v>
      </c>
      <c r="Y92" s="1">
        <f t="shared" si="24"/>
        <v>0</v>
      </c>
      <c r="Z92" s="1">
        <f t="shared" si="25"/>
        <v>0</v>
      </c>
      <c r="AB92" s="40"/>
      <c r="AC92" s="41"/>
      <c r="AD92" s="1">
        <f t="shared" si="26"/>
        <v>0</v>
      </c>
      <c r="AE92" s="1">
        <f t="shared" si="27"/>
        <v>0</v>
      </c>
      <c r="AF92" s="1">
        <f t="shared" si="28"/>
        <v>0</v>
      </c>
      <c r="AG92" s="1">
        <f t="shared" si="29"/>
        <v>0</v>
      </c>
      <c r="AH92" s="1">
        <f t="shared" si="30"/>
        <v>0</v>
      </c>
      <c r="AI92" s="1">
        <f t="shared" si="31"/>
        <v>0</v>
      </c>
      <c r="AK92" s="40"/>
      <c r="AL92" s="41"/>
      <c r="AM92" s="1">
        <f t="shared" si="32"/>
        <v>0</v>
      </c>
      <c r="AN92" s="1">
        <f t="shared" si="33"/>
        <v>0</v>
      </c>
      <c r="AO92" s="1">
        <f t="shared" si="34"/>
        <v>0</v>
      </c>
      <c r="AP92" s="1">
        <f t="shared" si="35"/>
        <v>0</v>
      </c>
      <c r="AQ92" s="1">
        <f t="shared" si="36"/>
        <v>0</v>
      </c>
      <c r="AR92" s="1">
        <f t="shared" si="37"/>
        <v>0</v>
      </c>
      <c r="AT92" s="40"/>
      <c r="AU92" s="41"/>
      <c r="AV92" s="1">
        <f t="shared" si="38"/>
        <v>0</v>
      </c>
      <c r="AW92" s="1">
        <f t="shared" si="39"/>
        <v>0</v>
      </c>
      <c r="AX92" s="1">
        <f t="shared" si="40"/>
        <v>0</v>
      </c>
      <c r="AY92" s="1">
        <f t="shared" si="41"/>
        <v>0</v>
      </c>
      <c r="AZ92" s="1">
        <f t="shared" si="42"/>
        <v>0</v>
      </c>
      <c r="BA92" s="1">
        <f t="shared" si="43"/>
        <v>0</v>
      </c>
      <c r="BC92" s="40"/>
      <c r="BD92" s="41"/>
      <c r="BE92" s="1">
        <f t="shared" si="44"/>
        <v>0</v>
      </c>
      <c r="BF92" s="1">
        <f t="shared" si="45"/>
        <v>0</v>
      </c>
      <c r="BG92" s="1">
        <f t="shared" si="46"/>
        <v>0</v>
      </c>
      <c r="BH92" s="1">
        <f t="shared" si="47"/>
        <v>0</v>
      </c>
      <c r="BI92" s="1">
        <f t="shared" si="48"/>
        <v>0</v>
      </c>
      <c r="BJ92" s="1">
        <f t="shared" si="49"/>
        <v>0</v>
      </c>
      <c r="BL92" s="40"/>
      <c r="BM92" s="41"/>
      <c r="BN92" s="1">
        <f t="shared" si="50"/>
        <v>0</v>
      </c>
      <c r="BO92" s="1">
        <f t="shared" si="51"/>
        <v>0</v>
      </c>
      <c r="BP92" s="1">
        <f t="shared" si="52"/>
        <v>0</v>
      </c>
      <c r="BQ92" s="1">
        <f t="shared" si="53"/>
        <v>0</v>
      </c>
      <c r="BR92" s="1">
        <f t="shared" si="54"/>
        <v>0</v>
      </c>
      <c r="BS92" s="1">
        <f t="shared" si="55"/>
        <v>0</v>
      </c>
    </row>
    <row r="93" spans="1:71" ht="12.75" x14ac:dyDescent="0.2">
      <c r="A93" s="40"/>
      <c r="B93" s="41"/>
      <c r="C93" s="1">
        <f t="shared" si="8"/>
        <v>0</v>
      </c>
      <c r="D93" s="1">
        <f t="shared" si="9"/>
        <v>0</v>
      </c>
      <c r="E93" s="1">
        <f t="shared" si="10"/>
        <v>0</v>
      </c>
      <c r="F93" s="1">
        <f t="shared" si="11"/>
        <v>0</v>
      </c>
      <c r="G93" s="1">
        <f t="shared" si="12"/>
        <v>0</v>
      </c>
      <c r="H93" s="1">
        <f t="shared" si="13"/>
        <v>0</v>
      </c>
      <c r="J93" s="23"/>
      <c r="K93" s="18"/>
      <c r="L93" s="1">
        <f t="shared" si="14"/>
        <v>0</v>
      </c>
      <c r="M93" s="1">
        <f t="shared" si="15"/>
        <v>0</v>
      </c>
      <c r="N93" s="1">
        <f t="shared" si="16"/>
        <v>0</v>
      </c>
      <c r="O93" s="1">
        <f t="shared" si="17"/>
        <v>0</v>
      </c>
      <c r="P93" s="42">
        <f t="shared" si="18"/>
        <v>0</v>
      </c>
      <c r="Q93" s="1">
        <f t="shared" si="19"/>
        <v>0</v>
      </c>
      <c r="S93" s="40"/>
      <c r="T93" s="41"/>
      <c r="U93" s="1">
        <f t="shared" si="20"/>
        <v>0</v>
      </c>
      <c r="V93" s="1">
        <f t="shared" si="21"/>
        <v>0</v>
      </c>
      <c r="W93" s="1">
        <f t="shared" si="22"/>
        <v>0</v>
      </c>
      <c r="X93" s="1">
        <f t="shared" si="23"/>
        <v>0</v>
      </c>
      <c r="Y93" s="1">
        <f t="shared" si="24"/>
        <v>0</v>
      </c>
      <c r="Z93" s="1">
        <f t="shared" si="25"/>
        <v>0</v>
      </c>
      <c r="AB93" s="40"/>
      <c r="AC93" s="41"/>
      <c r="AD93" s="1">
        <f t="shared" si="26"/>
        <v>0</v>
      </c>
      <c r="AE93" s="1">
        <f t="shared" si="27"/>
        <v>0</v>
      </c>
      <c r="AF93" s="1">
        <f t="shared" si="28"/>
        <v>0</v>
      </c>
      <c r="AG93" s="1">
        <f t="shared" si="29"/>
        <v>0</v>
      </c>
      <c r="AH93" s="1">
        <f t="shared" si="30"/>
        <v>0</v>
      </c>
      <c r="AI93" s="1">
        <f t="shared" si="31"/>
        <v>0</v>
      </c>
      <c r="AK93" s="40"/>
      <c r="AL93" s="41"/>
      <c r="AM93" s="1">
        <f t="shared" si="32"/>
        <v>0</v>
      </c>
      <c r="AN93" s="1">
        <f t="shared" si="33"/>
        <v>0</v>
      </c>
      <c r="AO93" s="1">
        <f t="shared" si="34"/>
        <v>0</v>
      </c>
      <c r="AP93" s="1">
        <f t="shared" si="35"/>
        <v>0</v>
      </c>
      <c r="AQ93" s="1">
        <f t="shared" si="36"/>
        <v>0</v>
      </c>
      <c r="AR93" s="1">
        <f t="shared" si="37"/>
        <v>0</v>
      </c>
      <c r="AT93" s="40"/>
      <c r="AU93" s="41"/>
      <c r="AV93" s="1">
        <f t="shared" si="38"/>
        <v>0</v>
      </c>
      <c r="AW93" s="1">
        <f t="shared" si="39"/>
        <v>0</v>
      </c>
      <c r="AX93" s="1">
        <f t="shared" si="40"/>
        <v>0</v>
      </c>
      <c r="AY93" s="1">
        <f t="shared" si="41"/>
        <v>0</v>
      </c>
      <c r="AZ93" s="1">
        <f t="shared" si="42"/>
        <v>0</v>
      </c>
      <c r="BA93" s="1">
        <f t="shared" si="43"/>
        <v>0</v>
      </c>
      <c r="BC93" s="40"/>
      <c r="BD93" s="41"/>
      <c r="BE93" s="1">
        <f t="shared" si="44"/>
        <v>0</v>
      </c>
      <c r="BF93" s="1">
        <f t="shared" si="45"/>
        <v>0</v>
      </c>
      <c r="BG93" s="1">
        <f t="shared" si="46"/>
        <v>0</v>
      </c>
      <c r="BH93" s="1">
        <f t="shared" si="47"/>
        <v>0</v>
      </c>
      <c r="BI93" s="1">
        <f t="shared" si="48"/>
        <v>0</v>
      </c>
      <c r="BJ93" s="1">
        <f t="shared" si="49"/>
        <v>0</v>
      </c>
      <c r="BL93" s="40"/>
      <c r="BM93" s="41"/>
      <c r="BN93" s="1">
        <f t="shared" si="50"/>
        <v>0</v>
      </c>
      <c r="BO93" s="1">
        <f t="shared" si="51"/>
        <v>0</v>
      </c>
      <c r="BP93" s="1">
        <f t="shared" si="52"/>
        <v>0</v>
      </c>
      <c r="BQ93" s="1">
        <f t="shared" si="53"/>
        <v>0</v>
      </c>
      <c r="BR93" s="1">
        <f t="shared" si="54"/>
        <v>0</v>
      </c>
      <c r="BS93" s="1">
        <f t="shared" si="55"/>
        <v>0</v>
      </c>
    </row>
    <row r="94" spans="1:71" ht="12.75" x14ac:dyDescent="0.2">
      <c r="A94" s="40"/>
      <c r="B94" s="41"/>
      <c r="C94" s="1">
        <f t="shared" si="8"/>
        <v>0</v>
      </c>
      <c r="D94" s="1">
        <f t="shared" si="9"/>
        <v>0</v>
      </c>
      <c r="E94" s="1">
        <f t="shared" si="10"/>
        <v>0</v>
      </c>
      <c r="F94" s="1">
        <f t="shared" si="11"/>
        <v>0</v>
      </c>
      <c r="G94" s="1">
        <f t="shared" si="12"/>
        <v>0</v>
      </c>
      <c r="H94" s="1">
        <f t="shared" si="13"/>
        <v>0</v>
      </c>
      <c r="J94" s="23"/>
      <c r="K94" s="18"/>
      <c r="L94" s="1">
        <f t="shared" si="14"/>
        <v>0</v>
      </c>
      <c r="M94" s="1">
        <f t="shared" si="15"/>
        <v>0</v>
      </c>
      <c r="N94" s="1">
        <f t="shared" si="16"/>
        <v>0</v>
      </c>
      <c r="O94" s="1">
        <f t="shared" si="17"/>
        <v>0</v>
      </c>
      <c r="P94" s="42">
        <f t="shared" si="18"/>
        <v>0</v>
      </c>
      <c r="Q94" s="1">
        <f t="shared" si="19"/>
        <v>0</v>
      </c>
      <c r="S94" s="40"/>
      <c r="T94" s="41"/>
      <c r="U94" s="1">
        <f t="shared" si="20"/>
        <v>0</v>
      </c>
      <c r="V94" s="1">
        <f t="shared" si="21"/>
        <v>0</v>
      </c>
      <c r="W94" s="1">
        <f t="shared" si="22"/>
        <v>0</v>
      </c>
      <c r="X94" s="1">
        <f t="shared" si="23"/>
        <v>0</v>
      </c>
      <c r="Y94" s="1">
        <f t="shared" si="24"/>
        <v>0</v>
      </c>
      <c r="Z94" s="1">
        <f t="shared" si="25"/>
        <v>0</v>
      </c>
      <c r="AB94" s="40"/>
      <c r="AC94" s="41"/>
      <c r="AD94" s="1">
        <f t="shared" si="26"/>
        <v>0</v>
      </c>
      <c r="AE94" s="1">
        <f t="shared" si="27"/>
        <v>0</v>
      </c>
      <c r="AF94" s="1">
        <f t="shared" si="28"/>
        <v>0</v>
      </c>
      <c r="AG94" s="1">
        <f t="shared" si="29"/>
        <v>0</v>
      </c>
      <c r="AH94" s="1">
        <f t="shared" si="30"/>
        <v>0</v>
      </c>
      <c r="AI94" s="1">
        <f t="shared" si="31"/>
        <v>0</v>
      </c>
      <c r="AK94" s="40"/>
      <c r="AL94" s="41"/>
      <c r="AM94" s="1">
        <f t="shared" si="32"/>
        <v>0</v>
      </c>
      <c r="AN94" s="1">
        <f t="shared" si="33"/>
        <v>0</v>
      </c>
      <c r="AO94" s="1">
        <f t="shared" si="34"/>
        <v>0</v>
      </c>
      <c r="AP94" s="1">
        <f t="shared" si="35"/>
        <v>0</v>
      </c>
      <c r="AQ94" s="1">
        <f t="shared" si="36"/>
        <v>0</v>
      </c>
      <c r="AR94" s="1">
        <f t="shared" si="37"/>
        <v>0</v>
      </c>
      <c r="AT94" s="40"/>
      <c r="AU94" s="41"/>
      <c r="AV94" s="1">
        <f t="shared" si="38"/>
        <v>0</v>
      </c>
      <c r="AW94" s="1">
        <f t="shared" si="39"/>
        <v>0</v>
      </c>
      <c r="AX94" s="1">
        <f t="shared" si="40"/>
        <v>0</v>
      </c>
      <c r="AY94" s="1">
        <f t="shared" si="41"/>
        <v>0</v>
      </c>
      <c r="AZ94" s="1">
        <f t="shared" si="42"/>
        <v>0</v>
      </c>
      <c r="BA94" s="1">
        <f t="shared" si="43"/>
        <v>0</v>
      </c>
      <c r="BC94" s="40"/>
      <c r="BD94" s="41"/>
      <c r="BE94" s="1">
        <f t="shared" si="44"/>
        <v>0</v>
      </c>
      <c r="BF94" s="1">
        <f t="shared" si="45"/>
        <v>0</v>
      </c>
      <c r="BG94" s="1">
        <f t="shared" si="46"/>
        <v>0</v>
      </c>
      <c r="BH94" s="1">
        <f t="shared" si="47"/>
        <v>0</v>
      </c>
      <c r="BI94" s="1">
        <f t="shared" si="48"/>
        <v>0</v>
      </c>
      <c r="BJ94" s="1">
        <f t="shared" si="49"/>
        <v>0</v>
      </c>
      <c r="BL94" s="40"/>
      <c r="BM94" s="41"/>
      <c r="BN94" s="1">
        <f t="shared" si="50"/>
        <v>0</v>
      </c>
      <c r="BO94" s="1">
        <f t="shared" si="51"/>
        <v>0</v>
      </c>
      <c r="BP94" s="1">
        <f t="shared" si="52"/>
        <v>0</v>
      </c>
      <c r="BQ94" s="1">
        <f t="shared" si="53"/>
        <v>0</v>
      </c>
      <c r="BR94" s="1">
        <f t="shared" si="54"/>
        <v>0</v>
      </c>
      <c r="BS94" s="1">
        <f t="shared" si="55"/>
        <v>0</v>
      </c>
    </row>
    <row r="95" spans="1:71" ht="12.75" x14ac:dyDescent="0.2">
      <c r="A95" s="40"/>
      <c r="B95" s="41"/>
      <c r="C95" s="1">
        <f t="shared" si="8"/>
        <v>0</v>
      </c>
      <c r="D95" s="1">
        <f t="shared" si="9"/>
        <v>0</v>
      </c>
      <c r="E95" s="1">
        <f t="shared" si="10"/>
        <v>0</v>
      </c>
      <c r="F95" s="1">
        <f t="shared" si="11"/>
        <v>0</v>
      </c>
      <c r="G95" s="1">
        <f t="shared" si="12"/>
        <v>0</v>
      </c>
      <c r="H95" s="1">
        <f t="shared" si="13"/>
        <v>0</v>
      </c>
      <c r="J95" s="23"/>
      <c r="K95" s="18"/>
      <c r="L95" s="1">
        <f t="shared" si="14"/>
        <v>0</v>
      </c>
      <c r="M95" s="1">
        <f t="shared" si="15"/>
        <v>0</v>
      </c>
      <c r="N95" s="1">
        <f t="shared" si="16"/>
        <v>0</v>
      </c>
      <c r="O95" s="1">
        <f t="shared" si="17"/>
        <v>0</v>
      </c>
      <c r="P95" s="42">
        <f t="shared" si="18"/>
        <v>0</v>
      </c>
      <c r="Q95" s="1">
        <f t="shared" si="19"/>
        <v>0</v>
      </c>
      <c r="S95" s="40"/>
      <c r="T95" s="41"/>
      <c r="U95" s="1">
        <f t="shared" si="20"/>
        <v>0</v>
      </c>
      <c r="V95" s="1">
        <f t="shared" si="21"/>
        <v>0</v>
      </c>
      <c r="W95" s="1">
        <f t="shared" si="22"/>
        <v>0</v>
      </c>
      <c r="X95" s="1">
        <f t="shared" si="23"/>
        <v>0</v>
      </c>
      <c r="Y95" s="1">
        <f t="shared" si="24"/>
        <v>0</v>
      </c>
      <c r="Z95" s="1">
        <f t="shared" si="25"/>
        <v>0</v>
      </c>
      <c r="AB95" s="40"/>
      <c r="AC95" s="41"/>
      <c r="AD95" s="1">
        <f t="shared" si="26"/>
        <v>0</v>
      </c>
      <c r="AE95" s="1">
        <f t="shared" si="27"/>
        <v>0</v>
      </c>
      <c r="AF95" s="1">
        <f t="shared" si="28"/>
        <v>0</v>
      </c>
      <c r="AG95" s="1">
        <f t="shared" si="29"/>
        <v>0</v>
      </c>
      <c r="AH95" s="1">
        <f t="shared" si="30"/>
        <v>0</v>
      </c>
      <c r="AI95" s="1">
        <f t="shared" si="31"/>
        <v>0</v>
      </c>
      <c r="AK95" s="40"/>
      <c r="AL95" s="41"/>
      <c r="AM95" s="1">
        <f t="shared" si="32"/>
        <v>0</v>
      </c>
      <c r="AN95" s="1">
        <f t="shared" si="33"/>
        <v>0</v>
      </c>
      <c r="AO95" s="1">
        <f t="shared" si="34"/>
        <v>0</v>
      </c>
      <c r="AP95" s="1">
        <f t="shared" si="35"/>
        <v>0</v>
      </c>
      <c r="AQ95" s="1">
        <f t="shared" si="36"/>
        <v>0</v>
      </c>
      <c r="AR95" s="1">
        <f t="shared" si="37"/>
        <v>0</v>
      </c>
      <c r="AT95" s="40"/>
      <c r="AU95" s="41"/>
      <c r="AV95" s="1">
        <f t="shared" si="38"/>
        <v>0</v>
      </c>
      <c r="AW95" s="1">
        <f t="shared" si="39"/>
        <v>0</v>
      </c>
      <c r="AX95" s="1">
        <f t="shared" si="40"/>
        <v>0</v>
      </c>
      <c r="AY95" s="1">
        <f t="shared" si="41"/>
        <v>0</v>
      </c>
      <c r="AZ95" s="1">
        <f t="shared" si="42"/>
        <v>0</v>
      </c>
      <c r="BA95" s="1">
        <f t="shared" si="43"/>
        <v>0</v>
      </c>
      <c r="BC95" s="40"/>
      <c r="BD95" s="41"/>
      <c r="BE95" s="1">
        <f t="shared" si="44"/>
        <v>0</v>
      </c>
      <c r="BF95" s="1">
        <f t="shared" si="45"/>
        <v>0</v>
      </c>
      <c r="BG95" s="1">
        <f t="shared" si="46"/>
        <v>0</v>
      </c>
      <c r="BH95" s="1">
        <f t="shared" si="47"/>
        <v>0</v>
      </c>
      <c r="BI95" s="1">
        <f t="shared" si="48"/>
        <v>0</v>
      </c>
      <c r="BJ95" s="1">
        <f t="shared" si="49"/>
        <v>0</v>
      </c>
      <c r="BL95" s="40"/>
      <c r="BM95" s="41"/>
      <c r="BN95" s="1">
        <f t="shared" si="50"/>
        <v>0</v>
      </c>
      <c r="BO95" s="1">
        <f t="shared" si="51"/>
        <v>0</v>
      </c>
      <c r="BP95" s="1">
        <f t="shared" si="52"/>
        <v>0</v>
      </c>
      <c r="BQ95" s="1">
        <f t="shared" si="53"/>
        <v>0</v>
      </c>
      <c r="BR95" s="1">
        <f t="shared" si="54"/>
        <v>0</v>
      </c>
      <c r="BS95" s="1">
        <f t="shared" si="55"/>
        <v>0</v>
      </c>
    </row>
    <row r="96" spans="1:71" ht="12.75" x14ac:dyDescent="0.2">
      <c r="A96" s="40"/>
      <c r="B96" s="41"/>
      <c r="C96" s="1">
        <f t="shared" si="8"/>
        <v>0</v>
      </c>
      <c r="D96" s="1">
        <f t="shared" si="9"/>
        <v>0</v>
      </c>
      <c r="E96" s="1">
        <f t="shared" si="10"/>
        <v>0</v>
      </c>
      <c r="F96" s="1">
        <f t="shared" si="11"/>
        <v>0</v>
      </c>
      <c r="G96" s="1">
        <f t="shared" si="12"/>
        <v>0</v>
      </c>
      <c r="H96" s="1">
        <f t="shared" si="13"/>
        <v>0</v>
      </c>
      <c r="J96" s="23"/>
      <c r="K96" s="18"/>
      <c r="L96" s="1">
        <f t="shared" si="14"/>
        <v>0</v>
      </c>
      <c r="M96" s="1">
        <f t="shared" si="15"/>
        <v>0</v>
      </c>
      <c r="N96" s="1">
        <f t="shared" si="16"/>
        <v>0</v>
      </c>
      <c r="O96" s="1">
        <f t="shared" si="17"/>
        <v>0</v>
      </c>
      <c r="P96" s="42">
        <f t="shared" si="18"/>
        <v>0</v>
      </c>
      <c r="Q96" s="1">
        <f t="shared" si="19"/>
        <v>0</v>
      </c>
      <c r="S96" s="40"/>
      <c r="T96" s="41"/>
      <c r="U96" s="1">
        <f t="shared" si="20"/>
        <v>0</v>
      </c>
      <c r="V96" s="1">
        <f t="shared" si="21"/>
        <v>0</v>
      </c>
      <c r="W96" s="1">
        <f t="shared" si="22"/>
        <v>0</v>
      </c>
      <c r="X96" s="1">
        <f t="shared" si="23"/>
        <v>0</v>
      </c>
      <c r="Y96" s="1">
        <f t="shared" si="24"/>
        <v>0</v>
      </c>
      <c r="Z96" s="1">
        <f t="shared" si="25"/>
        <v>0</v>
      </c>
      <c r="AB96" s="40"/>
      <c r="AC96" s="41"/>
      <c r="AD96" s="1">
        <f t="shared" si="26"/>
        <v>0</v>
      </c>
      <c r="AE96" s="1">
        <f t="shared" si="27"/>
        <v>0</v>
      </c>
      <c r="AF96" s="1">
        <f t="shared" si="28"/>
        <v>0</v>
      </c>
      <c r="AG96" s="1">
        <f t="shared" si="29"/>
        <v>0</v>
      </c>
      <c r="AH96" s="1">
        <f t="shared" si="30"/>
        <v>0</v>
      </c>
      <c r="AI96" s="1">
        <f t="shared" si="31"/>
        <v>0</v>
      </c>
      <c r="AK96" s="40"/>
      <c r="AL96" s="41"/>
      <c r="AM96" s="1">
        <f t="shared" si="32"/>
        <v>0</v>
      </c>
      <c r="AN96" s="1">
        <f t="shared" si="33"/>
        <v>0</v>
      </c>
      <c r="AO96" s="1">
        <f t="shared" si="34"/>
        <v>0</v>
      </c>
      <c r="AP96" s="1">
        <f t="shared" si="35"/>
        <v>0</v>
      </c>
      <c r="AQ96" s="1">
        <f t="shared" si="36"/>
        <v>0</v>
      </c>
      <c r="AR96" s="1">
        <f t="shared" si="37"/>
        <v>0</v>
      </c>
      <c r="AT96" s="40"/>
      <c r="AU96" s="41"/>
      <c r="AV96" s="1">
        <f t="shared" si="38"/>
        <v>0</v>
      </c>
      <c r="AW96" s="1">
        <f t="shared" si="39"/>
        <v>0</v>
      </c>
      <c r="AX96" s="1">
        <f t="shared" si="40"/>
        <v>0</v>
      </c>
      <c r="AY96" s="1">
        <f t="shared" si="41"/>
        <v>0</v>
      </c>
      <c r="AZ96" s="1">
        <f t="shared" si="42"/>
        <v>0</v>
      </c>
      <c r="BA96" s="1">
        <f t="shared" si="43"/>
        <v>0</v>
      </c>
      <c r="BC96" s="40"/>
      <c r="BD96" s="41"/>
      <c r="BE96" s="1">
        <f t="shared" si="44"/>
        <v>0</v>
      </c>
      <c r="BF96" s="1">
        <f t="shared" si="45"/>
        <v>0</v>
      </c>
      <c r="BG96" s="1">
        <f t="shared" si="46"/>
        <v>0</v>
      </c>
      <c r="BH96" s="1">
        <f t="shared" si="47"/>
        <v>0</v>
      </c>
      <c r="BI96" s="1">
        <f t="shared" si="48"/>
        <v>0</v>
      </c>
      <c r="BJ96" s="1">
        <f t="shared" si="49"/>
        <v>0</v>
      </c>
      <c r="BL96" s="40"/>
      <c r="BM96" s="41"/>
      <c r="BN96" s="1">
        <f t="shared" si="50"/>
        <v>0</v>
      </c>
      <c r="BO96" s="1">
        <f t="shared" si="51"/>
        <v>0</v>
      </c>
      <c r="BP96" s="1">
        <f t="shared" si="52"/>
        <v>0</v>
      </c>
      <c r="BQ96" s="1">
        <f t="shared" si="53"/>
        <v>0</v>
      </c>
      <c r="BR96" s="1">
        <f t="shared" si="54"/>
        <v>0</v>
      </c>
      <c r="BS96" s="1">
        <f t="shared" si="55"/>
        <v>0</v>
      </c>
    </row>
    <row r="97" spans="1:71" ht="12.75" x14ac:dyDescent="0.2">
      <c r="A97" s="40"/>
      <c r="B97" s="41"/>
      <c r="C97" s="1">
        <f t="shared" si="8"/>
        <v>0</v>
      </c>
      <c r="D97" s="1">
        <f t="shared" si="9"/>
        <v>0</v>
      </c>
      <c r="E97" s="1">
        <f t="shared" si="10"/>
        <v>0</v>
      </c>
      <c r="F97" s="1">
        <f t="shared" si="11"/>
        <v>0</v>
      </c>
      <c r="G97" s="1">
        <f t="shared" si="12"/>
        <v>0</v>
      </c>
      <c r="H97" s="1">
        <f t="shared" si="13"/>
        <v>0</v>
      </c>
      <c r="J97" s="23"/>
      <c r="K97" s="18"/>
      <c r="L97" s="1">
        <f t="shared" si="14"/>
        <v>0</v>
      </c>
      <c r="M97" s="1">
        <f t="shared" si="15"/>
        <v>0</v>
      </c>
      <c r="N97" s="1">
        <f t="shared" si="16"/>
        <v>0</v>
      </c>
      <c r="O97" s="1">
        <f t="shared" si="17"/>
        <v>0</v>
      </c>
      <c r="P97" s="42">
        <f t="shared" si="18"/>
        <v>0</v>
      </c>
      <c r="Q97" s="1">
        <f t="shared" si="19"/>
        <v>0</v>
      </c>
      <c r="S97" s="40"/>
      <c r="T97" s="41"/>
      <c r="U97" s="1">
        <f t="shared" si="20"/>
        <v>0</v>
      </c>
      <c r="V97" s="1">
        <f t="shared" si="21"/>
        <v>0</v>
      </c>
      <c r="W97" s="1">
        <f t="shared" si="22"/>
        <v>0</v>
      </c>
      <c r="X97" s="1">
        <f t="shared" si="23"/>
        <v>0</v>
      </c>
      <c r="Y97" s="1">
        <f t="shared" si="24"/>
        <v>0</v>
      </c>
      <c r="Z97" s="1">
        <f t="shared" si="25"/>
        <v>0</v>
      </c>
      <c r="AB97" s="40"/>
      <c r="AC97" s="41"/>
      <c r="AD97" s="1">
        <f t="shared" si="26"/>
        <v>0</v>
      </c>
      <c r="AE97" s="1">
        <f t="shared" si="27"/>
        <v>0</v>
      </c>
      <c r="AF97" s="1">
        <f t="shared" si="28"/>
        <v>0</v>
      </c>
      <c r="AG97" s="1">
        <f t="shared" si="29"/>
        <v>0</v>
      </c>
      <c r="AH97" s="1">
        <f t="shared" si="30"/>
        <v>0</v>
      </c>
      <c r="AI97" s="1">
        <f t="shared" si="31"/>
        <v>0</v>
      </c>
      <c r="AK97" s="40"/>
      <c r="AL97" s="41"/>
      <c r="AM97" s="1">
        <f t="shared" si="32"/>
        <v>0</v>
      </c>
      <c r="AN97" s="1">
        <f t="shared" si="33"/>
        <v>0</v>
      </c>
      <c r="AO97" s="1">
        <f t="shared" si="34"/>
        <v>0</v>
      </c>
      <c r="AP97" s="1">
        <f t="shared" si="35"/>
        <v>0</v>
      </c>
      <c r="AQ97" s="1">
        <f t="shared" si="36"/>
        <v>0</v>
      </c>
      <c r="AR97" s="1">
        <f t="shared" si="37"/>
        <v>0</v>
      </c>
      <c r="AT97" s="40"/>
      <c r="AU97" s="41"/>
      <c r="AV97" s="1">
        <f t="shared" si="38"/>
        <v>0</v>
      </c>
      <c r="AW97" s="1">
        <f t="shared" si="39"/>
        <v>0</v>
      </c>
      <c r="AX97" s="1">
        <f t="shared" si="40"/>
        <v>0</v>
      </c>
      <c r="AY97" s="1">
        <f t="shared" si="41"/>
        <v>0</v>
      </c>
      <c r="AZ97" s="1">
        <f t="shared" si="42"/>
        <v>0</v>
      </c>
      <c r="BA97" s="1">
        <f t="shared" si="43"/>
        <v>0</v>
      </c>
      <c r="BC97" s="40"/>
      <c r="BD97" s="41"/>
      <c r="BE97" s="1">
        <f t="shared" si="44"/>
        <v>0</v>
      </c>
      <c r="BF97" s="1">
        <f t="shared" si="45"/>
        <v>0</v>
      </c>
      <c r="BG97" s="1">
        <f t="shared" si="46"/>
        <v>0</v>
      </c>
      <c r="BH97" s="1">
        <f t="shared" si="47"/>
        <v>0</v>
      </c>
      <c r="BI97" s="1">
        <f t="shared" si="48"/>
        <v>0</v>
      </c>
      <c r="BJ97" s="1">
        <f t="shared" si="49"/>
        <v>0</v>
      </c>
      <c r="BL97" s="40"/>
      <c r="BM97" s="41"/>
      <c r="BN97" s="1">
        <f t="shared" si="50"/>
        <v>0</v>
      </c>
      <c r="BO97" s="1">
        <f t="shared" si="51"/>
        <v>0</v>
      </c>
      <c r="BP97" s="1">
        <f t="shared" si="52"/>
        <v>0</v>
      </c>
      <c r="BQ97" s="1">
        <f t="shared" si="53"/>
        <v>0</v>
      </c>
      <c r="BR97" s="1">
        <f t="shared" si="54"/>
        <v>0</v>
      </c>
      <c r="BS97" s="1">
        <f t="shared" si="55"/>
        <v>0</v>
      </c>
    </row>
    <row r="98" spans="1:71" ht="12.75" x14ac:dyDescent="0.2">
      <c r="A98" s="40"/>
      <c r="B98" s="41"/>
      <c r="C98" s="1">
        <f t="shared" si="8"/>
        <v>0</v>
      </c>
      <c r="D98" s="1">
        <f t="shared" si="9"/>
        <v>0</v>
      </c>
      <c r="E98" s="1">
        <f t="shared" si="10"/>
        <v>0</v>
      </c>
      <c r="F98" s="1">
        <f t="shared" si="11"/>
        <v>0</v>
      </c>
      <c r="G98" s="1">
        <f t="shared" si="12"/>
        <v>0</v>
      </c>
      <c r="H98" s="1">
        <f t="shared" si="13"/>
        <v>0</v>
      </c>
      <c r="J98" s="23"/>
      <c r="K98" s="18"/>
      <c r="L98" s="1">
        <f t="shared" si="14"/>
        <v>0</v>
      </c>
      <c r="M98" s="1">
        <f t="shared" si="15"/>
        <v>0</v>
      </c>
      <c r="N98" s="1">
        <f t="shared" si="16"/>
        <v>0</v>
      </c>
      <c r="O98" s="1">
        <f t="shared" si="17"/>
        <v>0</v>
      </c>
      <c r="P98" s="42">
        <f t="shared" si="18"/>
        <v>0</v>
      </c>
      <c r="Q98" s="1">
        <f t="shared" si="19"/>
        <v>0</v>
      </c>
      <c r="S98" s="40"/>
      <c r="T98" s="41"/>
      <c r="U98" s="1">
        <f t="shared" si="20"/>
        <v>0</v>
      </c>
      <c r="V98" s="1">
        <f t="shared" si="21"/>
        <v>0</v>
      </c>
      <c r="W98" s="1">
        <f t="shared" si="22"/>
        <v>0</v>
      </c>
      <c r="X98" s="1">
        <f t="shared" si="23"/>
        <v>0</v>
      </c>
      <c r="Y98" s="1">
        <f t="shared" si="24"/>
        <v>0</v>
      </c>
      <c r="Z98" s="1">
        <f t="shared" si="25"/>
        <v>0</v>
      </c>
      <c r="AB98" s="40"/>
      <c r="AC98" s="41"/>
      <c r="AD98" s="1">
        <f t="shared" si="26"/>
        <v>0</v>
      </c>
      <c r="AE98" s="1">
        <f t="shared" si="27"/>
        <v>0</v>
      </c>
      <c r="AF98" s="1">
        <f t="shared" si="28"/>
        <v>0</v>
      </c>
      <c r="AG98" s="1">
        <f t="shared" si="29"/>
        <v>0</v>
      </c>
      <c r="AH98" s="1">
        <f t="shared" si="30"/>
        <v>0</v>
      </c>
      <c r="AI98" s="1">
        <f t="shared" si="31"/>
        <v>0</v>
      </c>
      <c r="AK98" s="40"/>
      <c r="AL98" s="41"/>
      <c r="AM98" s="1">
        <f t="shared" si="32"/>
        <v>0</v>
      </c>
      <c r="AN98" s="1">
        <f t="shared" si="33"/>
        <v>0</v>
      </c>
      <c r="AO98" s="1">
        <f t="shared" si="34"/>
        <v>0</v>
      </c>
      <c r="AP98" s="1">
        <f t="shared" si="35"/>
        <v>0</v>
      </c>
      <c r="AQ98" s="1">
        <f t="shared" si="36"/>
        <v>0</v>
      </c>
      <c r="AR98" s="1">
        <f t="shared" si="37"/>
        <v>0</v>
      </c>
      <c r="AT98" s="40"/>
      <c r="AU98" s="41"/>
      <c r="AV98" s="1">
        <f t="shared" si="38"/>
        <v>0</v>
      </c>
      <c r="AW98" s="1">
        <f t="shared" si="39"/>
        <v>0</v>
      </c>
      <c r="AX98" s="1">
        <f t="shared" si="40"/>
        <v>0</v>
      </c>
      <c r="AY98" s="1">
        <f t="shared" si="41"/>
        <v>0</v>
      </c>
      <c r="AZ98" s="1">
        <f t="shared" si="42"/>
        <v>0</v>
      </c>
      <c r="BA98" s="1">
        <f t="shared" si="43"/>
        <v>0</v>
      </c>
      <c r="BC98" s="40"/>
      <c r="BD98" s="41"/>
      <c r="BE98" s="1">
        <f t="shared" si="44"/>
        <v>0</v>
      </c>
      <c r="BF98" s="1">
        <f t="shared" si="45"/>
        <v>0</v>
      </c>
      <c r="BG98" s="1">
        <f t="shared" si="46"/>
        <v>0</v>
      </c>
      <c r="BH98" s="1">
        <f t="shared" si="47"/>
        <v>0</v>
      </c>
      <c r="BI98" s="1">
        <f t="shared" si="48"/>
        <v>0</v>
      </c>
      <c r="BJ98" s="1">
        <f t="shared" si="49"/>
        <v>0</v>
      </c>
      <c r="BL98" s="40"/>
      <c r="BM98" s="41"/>
      <c r="BN98" s="1">
        <f t="shared" si="50"/>
        <v>0</v>
      </c>
      <c r="BO98" s="1">
        <f t="shared" si="51"/>
        <v>0</v>
      </c>
      <c r="BP98" s="1">
        <f t="shared" si="52"/>
        <v>0</v>
      </c>
      <c r="BQ98" s="1">
        <f t="shared" si="53"/>
        <v>0</v>
      </c>
      <c r="BR98" s="1">
        <f t="shared" si="54"/>
        <v>0</v>
      </c>
      <c r="BS98" s="1">
        <f t="shared" si="55"/>
        <v>0</v>
      </c>
    </row>
    <row r="99" spans="1:71" ht="12.75" x14ac:dyDescent="0.2">
      <c r="A99" s="40"/>
      <c r="B99" s="41"/>
      <c r="C99" s="1">
        <f t="shared" si="8"/>
        <v>0</v>
      </c>
      <c r="D99" s="1">
        <f t="shared" si="9"/>
        <v>0</v>
      </c>
      <c r="E99" s="1">
        <f t="shared" si="10"/>
        <v>0</v>
      </c>
      <c r="F99" s="1">
        <f t="shared" si="11"/>
        <v>0</v>
      </c>
      <c r="G99" s="1">
        <f t="shared" si="12"/>
        <v>0</v>
      </c>
      <c r="H99" s="1">
        <f t="shared" si="13"/>
        <v>0</v>
      </c>
      <c r="J99" s="23"/>
      <c r="K99" s="18"/>
      <c r="L99" s="1">
        <f t="shared" si="14"/>
        <v>0</v>
      </c>
      <c r="M99" s="1">
        <f t="shared" si="15"/>
        <v>0</v>
      </c>
      <c r="N99" s="1">
        <f t="shared" si="16"/>
        <v>0</v>
      </c>
      <c r="O99" s="1">
        <f t="shared" si="17"/>
        <v>0</v>
      </c>
      <c r="P99" s="42">
        <f t="shared" si="18"/>
        <v>0</v>
      </c>
      <c r="Q99" s="1">
        <f t="shared" si="19"/>
        <v>0</v>
      </c>
      <c r="S99" s="40"/>
      <c r="T99" s="41"/>
      <c r="U99" s="1">
        <f t="shared" si="20"/>
        <v>0</v>
      </c>
      <c r="V99" s="1">
        <f t="shared" si="21"/>
        <v>0</v>
      </c>
      <c r="W99" s="1">
        <f t="shared" si="22"/>
        <v>0</v>
      </c>
      <c r="X99" s="1">
        <f t="shared" si="23"/>
        <v>0</v>
      </c>
      <c r="Y99" s="1">
        <f t="shared" si="24"/>
        <v>0</v>
      </c>
      <c r="Z99" s="1">
        <f t="shared" si="25"/>
        <v>0</v>
      </c>
      <c r="AB99" s="40"/>
      <c r="AC99" s="41"/>
      <c r="AD99" s="1">
        <f t="shared" si="26"/>
        <v>0</v>
      </c>
      <c r="AE99" s="1">
        <f t="shared" si="27"/>
        <v>0</v>
      </c>
      <c r="AF99" s="1">
        <f t="shared" si="28"/>
        <v>0</v>
      </c>
      <c r="AG99" s="1">
        <f t="shared" si="29"/>
        <v>0</v>
      </c>
      <c r="AH99" s="1">
        <f t="shared" si="30"/>
        <v>0</v>
      </c>
      <c r="AI99" s="1">
        <f t="shared" si="31"/>
        <v>0</v>
      </c>
      <c r="AK99" s="40"/>
      <c r="AL99" s="41"/>
      <c r="AM99" s="1">
        <f t="shared" si="32"/>
        <v>0</v>
      </c>
      <c r="AN99" s="1">
        <f t="shared" si="33"/>
        <v>0</v>
      </c>
      <c r="AO99" s="1">
        <f t="shared" si="34"/>
        <v>0</v>
      </c>
      <c r="AP99" s="1">
        <f t="shared" si="35"/>
        <v>0</v>
      </c>
      <c r="AQ99" s="1">
        <f t="shared" si="36"/>
        <v>0</v>
      </c>
      <c r="AR99" s="1">
        <f t="shared" si="37"/>
        <v>0</v>
      </c>
      <c r="AT99" s="40"/>
      <c r="AU99" s="41"/>
      <c r="AV99" s="1">
        <f t="shared" si="38"/>
        <v>0</v>
      </c>
      <c r="AW99" s="1">
        <f t="shared" si="39"/>
        <v>0</v>
      </c>
      <c r="AX99" s="1">
        <f t="shared" si="40"/>
        <v>0</v>
      </c>
      <c r="AY99" s="1">
        <f t="shared" si="41"/>
        <v>0</v>
      </c>
      <c r="AZ99" s="1">
        <f t="shared" si="42"/>
        <v>0</v>
      </c>
      <c r="BA99" s="1">
        <f t="shared" si="43"/>
        <v>0</v>
      </c>
      <c r="BC99" s="40"/>
      <c r="BD99" s="41"/>
      <c r="BE99" s="1">
        <f t="shared" si="44"/>
        <v>0</v>
      </c>
      <c r="BF99" s="1">
        <f t="shared" si="45"/>
        <v>0</v>
      </c>
      <c r="BG99" s="1">
        <f t="shared" si="46"/>
        <v>0</v>
      </c>
      <c r="BH99" s="1">
        <f t="shared" si="47"/>
        <v>0</v>
      </c>
      <c r="BI99" s="1">
        <f t="shared" si="48"/>
        <v>0</v>
      </c>
      <c r="BJ99" s="1">
        <f t="shared" si="49"/>
        <v>0</v>
      </c>
      <c r="BL99" s="40"/>
      <c r="BM99" s="41"/>
      <c r="BN99" s="1">
        <f t="shared" si="50"/>
        <v>0</v>
      </c>
      <c r="BO99" s="1">
        <f t="shared" si="51"/>
        <v>0</v>
      </c>
      <c r="BP99" s="1">
        <f t="shared" si="52"/>
        <v>0</v>
      </c>
      <c r="BQ99" s="1">
        <f t="shared" si="53"/>
        <v>0</v>
      </c>
      <c r="BR99" s="1">
        <f t="shared" si="54"/>
        <v>0</v>
      </c>
      <c r="BS99" s="1">
        <f t="shared" si="55"/>
        <v>0</v>
      </c>
    </row>
    <row r="100" spans="1:71" ht="12.75" x14ac:dyDescent="0.2">
      <c r="A100" s="40"/>
      <c r="B100" s="41"/>
      <c r="C100" s="1">
        <f t="shared" si="8"/>
        <v>0</v>
      </c>
      <c r="D100" s="1">
        <f t="shared" si="9"/>
        <v>0</v>
      </c>
      <c r="E100" s="1">
        <f t="shared" si="10"/>
        <v>0</v>
      </c>
      <c r="F100" s="1">
        <f t="shared" si="11"/>
        <v>0</v>
      </c>
      <c r="G100" s="1">
        <f t="shared" si="12"/>
        <v>0</v>
      </c>
      <c r="H100" s="1">
        <f t="shared" si="13"/>
        <v>0</v>
      </c>
      <c r="J100" s="23"/>
      <c r="K100" s="18"/>
      <c r="L100" s="1">
        <f t="shared" si="14"/>
        <v>0</v>
      </c>
      <c r="M100" s="1">
        <f t="shared" si="15"/>
        <v>0</v>
      </c>
      <c r="N100" s="1">
        <f t="shared" si="16"/>
        <v>0</v>
      </c>
      <c r="O100" s="1">
        <f t="shared" si="17"/>
        <v>0</v>
      </c>
      <c r="P100" s="42">
        <f t="shared" si="18"/>
        <v>0</v>
      </c>
      <c r="Q100" s="1">
        <f t="shared" si="19"/>
        <v>0</v>
      </c>
      <c r="S100" s="40"/>
      <c r="T100" s="41"/>
      <c r="U100" s="1">
        <f t="shared" si="20"/>
        <v>0</v>
      </c>
      <c r="V100" s="1">
        <f t="shared" si="21"/>
        <v>0</v>
      </c>
      <c r="W100" s="1">
        <f t="shared" si="22"/>
        <v>0</v>
      </c>
      <c r="X100" s="1">
        <f t="shared" si="23"/>
        <v>0</v>
      </c>
      <c r="Y100" s="1">
        <f t="shared" si="24"/>
        <v>0</v>
      </c>
      <c r="Z100" s="1">
        <f t="shared" si="25"/>
        <v>0</v>
      </c>
      <c r="AB100" s="40"/>
      <c r="AC100" s="41"/>
      <c r="AD100" s="1">
        <f t="shared" si="26"/>
        <v>0</v>
      </c>
      <c r="AE100" s="1">
        <f t="shared" si="27"/>
        <v>0</v>
      </c>
      <c r="AF100" s="1">
        <f t="shared" si="28"/>
        <v>0</v>
      </c>
      <c r="AG100" s="1">
        <f t="shared" si="29"/>
        <v>0</v>
      </c>
      <c r="AH100" s="1">
        <f t="shared" si="30"/>
        <v>0</v>
      </c>
      <c r="AI100" s="1">
        <f t="shared" si="31"/>
        <v>0</v>
      </c>
      <c r="AK100" s="40"/>
      <c r="AL100" s="41"/>
      <c r="AM100" s="1">
        <f t="shared" si="32"/>
        <v>0</v>
      </c>
      <c r="AN100" s="1">
        <f t="shared" si="33"/>
        <v>0</v>
      </c>
      <c r="AO100" s="1">
        <f t="shared" si="34"/>
        <v>0</v>
      </c>
      <c r="AP100" s="1">
        <f t="shared" si="35"/>
        <v>0</v>
      </c>
      <c r="AQ100" s="1">
        <f t="shared" si="36"/>
        <v>0</v>
      </c>
      <c r="AR100" s="1">
        <f t="shared" si="37"/>
        <v>0</v>
      </c>
      <c r="AT100" s="40"/>
      <c r="AU100" s="41"/>
      <c r="AV100" s="1">
        <f t="shared" si="38"/>
        <v>0</v>
      </c>
      <c r="AW100" s="1">
        <f t="shared" si="39"/>
        <v>0</v>
      </c>
      <c r="AX100" s="1">
        <f t="shared" si="40"/>
        <v>0</v>
      </c>
      <c r="AY100" s="1">
        <f t="shared" si="41"/>
        <v>0</v>
      </c>
      <c r="AZ100" s="1">
        <f t="shared" si="42"/>
        <v>0</v>
      </c>
      <c r="BA100" s="1">
        <f t="shared" si="43"/>
        <v>0</v>
      </c>
      <c r="BC100" s="40"/>
      <c r="BD100" s="41"/>
      <c r="BE100" s="1">
        <f t="shared" si="44"/>
        <v>0</v>
      </c>
      <c r="BF100" s="1">
        <f t="shared" si="45"/>
        <v>0</v>
      </c>
      <c r="BG100" s="1">
        <f t="shared" si="46"/>
        <v>0</v>
      </c>
      <c r="BH100" s="1">
        <f t="shared" si="47"/>
        <v>0</v>
      </c>
      <c r="BI100" s="1">
        <f t="shared" si="48"/>
        <v>0</v>
      </c>
      <c r="BJ100" s="1">
        <f t="shared" si="49"/>
        <v>0</v>
      </c>
      <c r="BL100" s="40"/>
      <c r="BM100" s="41"/>
      <c r="BN100" s="1">
        <f t="shared" si="50"/>
        <v>0</v>
      </c>
      <c r="BO100" s="1">
        <f t="shared" si="51"/>
        <v>0</v>
      </c>
      <c r="BP100" s="1">
        <f t="shared" si="52"/>
        <v>0</v>
      </c>
      <c r="BQ100" s="1">
        <f t="shared" si="53"/>
        <v>0</v>
      </c>
      <c r="BR100" s="1">
        <f t="shared" si="54"/>
        <v>0</v>
      </c>
      <c r="BS100" s="1">
        <f t="shared" si="55"/>
        <v>0</v>
      </c>
    </row>
    <row r="101" spans="1:71" ht="12.75" x14ac:dyDescent="0.2">
      <c r="A101" s="40"/>
      <c r="B101" s="41"/>
      <c r="C101" s="1">
        <f t="shared" si="8"/>
        <v>0</v>
      </c>
      <c r="D101" s="1">
        <f t="shared" si="9"/>
        <v>0</v>
      </c>
      <c r="E101" s="1">
        <f t="shared" si="10"/>
        <v>0</v>
      </c>
      <c r="F101" s="1">
        <f t="shared" si="11"/>
        <v>0</v>
      </c>
      <c r="G101" s="1">
        <f t="shared" si="12"/>
        <v>0</v>
      </c>
      <c r="H101" s="1">
        <f t="shared" si="13"/>
        <v>0</v>
      </c>
      <c r="J101" s="23"/>
      <c r="K101" s="18"/>
      <c r="L101" s="1">
        <f t="shared" si="14"/>
        <v>0</v>
      </c>
      <c r="M101" s="1">
        <f t="shared" si="15"/>
        <v>0</v>
      </c>
      <c r="N101" s="1">
        <f t="shared" si="16"/>
        <v>0</v>
      </c>
      <c r="O101" s="1">
        <f t="shared" si="17"/>
        <v>0</v>
      </c>
      <c r="P101" s="42">
        <f t="shared" si="18"/>
        <v>0</v>
      </c>
      <c r="Q101" s="1">
        <f t="shared" si="19"/>
        <v>0</v>
      </c>
      <c r="S101" s="40"/>
      <c r="T101" s="41"/>
      <c r="U101" s="1">
        <f t="shared" si="20"/>
        <v>0</v>
      </c>
      <c r="V101" s="1">
        <f t="shared" si="21"/>
        <v>0</v>
      </c>
      <c r="W101" s="1">
        <f t="shared" si="22"/>
        <v>0</v>
      </c>
      <c r="X101" s="1">
        <f t="shared" si="23"/>
        <v>0</v>
      </c>
      <c r="Y101" s="1">
        <f t="shared" si="24"/>
        <v>0</v>
      </c>
      <c r="Z101" s="1">
        <f t="shared" si="25"/>
        <v>0</v>
      </c>
      <c r="AB101" s="40"/>
      <c r="AC101" s="41"/>
      <c r="AD101" s="1">
        <f t="shared" si="26"/>
        <v>0</v>
      </c>
      <c r="AE101" s="1">
        <f t="shared" si="27"/>
        <v>0</v>
      </c>
      <c r="AF101" s="1">
        <f t="shared" si="28"/>
        <v>0</v>
      </c>
      <c r="AG101" s="1">
        <f t="shared" si="29"/>
        <v>0</v>
      </c>
      <c r="AH101" s="1">
        <f t="shared" si="30"/>
        <v>0</v>
      </c>
      <c r="AI101" s="1">
        <f t="shared" si="31"/>
        <v>0</v>
      </c>
      <c r="AK101" s="40"/>
      <c r="AL101" s="41"/>
      <c r="AM101" s="1">
        <f t="shared" si="32"/>
        <v>0</v>
      </c>
      <c r="AN101" s="1">
        <f t="shared" si="33"/>
        <v>0</v>
      </c>
      <c r="AO101" s="1">
        <f t="shared" si="34"/>
        <v>0</v>
      </c>
      <c r="AP101" s="1">
        <f t="shared" si="35"/>
        <v>0</v>
      </c>
      <c r="AQ101" s="1">
        <f t="shared" si="36"/>
        <v>0</v>
      </c>
      <c r="AR101" s="1">
        <f t="shared" si="37"/>
        <v>0</v>
      </c>
      <c r="AT101" s="40"/>
      <c r="AU101" s="41"/>
      <c r="AV101" s="1">
        <f t="shared" si="38"/>
        <v>0</v>
      </c>
      <c r="AW101" s="1">
        <f t="shared" si="39"/>
        <v>0</v>
      </c>
      <c r="AX101" s="1">
        <f t="shared" si="40"/>
        <v>0</v>
      </c>
      <c r="AY101" s="1">
        <f t="shared" si="41"/>
        <v>0</v>
      </c>
      <c r="AZ101" s="1">
        <f t="shared" si="42"/>
        <v>0</v>
      </c>
      <c r="BA101" s="1">
        <f t="shared" si="43"/>
        <v>0</v>
      </c>
      <c r="BC101" s="40"/>
      <c r="BD101" s="41"/>
      <c r="BE101" s="1">
        <f t="shared" si="44"/>
        <v>0</v>
      </c>
      <c r="BF101" s="1">
        <f t="shared" si="45"/>
        <v>0</v>
      </c>
      <c r="BG101" s="1">
        <f t="shared" si="46"/>
        <v>0</v>
      </c>
      <c r="BH101" s="1">
        <f t="shared" si="47"/>
        <v>0</v>
      </c>
      <c r="BI101" s="1">
        <f t="shared" si="48"/>
        <v>0</v>
      </c>
      <c r="BJ101" s="1">
        <f t="shared" si="49"/>
        <v>0</v>
      </c>
      <c r="BL101" s="40"/>
      <c r="BM101" s="41"/>
      <c r="BN101" s="1">
        <f t="shared" si="50"/>
        <v>0</v>
      </c>
      <c r="BO101" s="1">
        <f t="shared" si="51"/>
        <v>0</v>
      </c>
      <c r="BP101" s="1">
        <f t="shared" si="52"/>
        <v>0</v>
      </c>
      <c r="BQ101" s="1">
        <f t="shared" si="53"/>
        <v>0</v>
      </c>
      <c r="BR101" s="1">
        <f t="shared" si="54"/>
        <v>0</v>
      </c>
      <c r="BS101" s="1">
        <f t="shared" si="55"/>
        <v>0</v>
      </c>
    </row>
    <row r="102" spans="1:71" ht="12.75" x14ac:dyDescent="0.2">
      <c r="A102" s="40"/>
      <c r="B102" s="41"/>
      <c r="C102" s="1">
        <f t="shared" si="8"/>
        <v>0</v>
      </c>
      <c r="D102" s="1">
        <f t="shared" si="9"/>
        <v>0</v>
      </c>
      <c r="E102" s="1">
        <f t="shared" si="10"/>
        <v>0</v>
      </c>
      <c r="F102" s="1">
        <f t="shared" si="11"/>
        <v>0</v>
      </c>
      <c r="G102" s="1">
        <f t="shared" si="12"/>
        <v>0</v>
      </c>
      <c r="H102" s="1">
        <f t="shared" si="13"/>
        <v>0</v>
      </c>
      <c r="J102" s="23"/>
      <c r="K102" s="18"/>
      <c r="L102" s="1">
        <f t="shared" si="14"/>
        <v>0</v>
      </c>
      <c r="M102" s="1">
        <f t="shared" si="15"/>
        <v>0</v>
      </c>
      <c r="N102" s="1">
        <f t="shared" si="16"/>
        <v>0</v>
      </c>
      <c r="O102" s="1">
        <f t="shared" si="17"/>
        <v>0</v>
      </c>
      <c r="P102" s="42">
        <f t="shared" si="18"/>
        <v>0</v>
      </c>
      <c r="Q102" s="1">
        <f t="shared" si="19"/>
        <v>0</v>
      </c>
      <c r="S102" s="40"/>
      <c r="T102" s="41"/>
      <c r="U102" s="1">
        <f t="shared" si="20"/>
        <v>0</v>
      </c>
      <c r="V102" s="1">
        <f t="shared" si="21"/>
        <v>0</v>
      </c>
      <c r="W102" s="1">
        <f t="shared" si="22"/>
        <v>0</v>
      </c>
      <c r="X102" s="1">
        <f t="shared" si="23"/>
        <v>0</v>
      </c>
      <c r="Y102" s="1">
        <f t="shared" si="24"/>
        <v>0</v>
      </c>
      <c r="Z102" s="1">
        <f t="shared" si="25"/>
        <v>0</v>
      </c>
      <c r="AB102" s="40"/>
      <c r="AC102" s="41"/>
      <c r="AD102" s="1">
        <f t="shared" si="26"/>
        <v>0</v>
      </c>
      <c r="AE102" s="1">
        <f t="shared" si="27"/>
        <v>0</v>
      </c>
      <c r="AF102" s="1">
        <f t="shared" si="28"/>
        <v>0</v>
      </c>
      <c r="AG102" s="1">
        <f t="shared" si="29"/>
        <v>0</v>
      </c>
      <c r="AH102" s="1">
        <f t="shared" si="30"/>
        <v>0</v>
      </c>
      <c r="AI102" s="1">
        <f t="shared" si="31"/>
        <v>0</v>
      </c>
      <c r="AK102" s="40"/>
      <c r="AL102" s="41"/>
      <c r="AM102" s="1">
        <f t="shared" si="32"/>
        <v>0</v>
      </c>
      <c r="AN102" s="1">
        <f t="shared" si="33"/>
        <v>0</v>
      </c>
      <c r="AO102" s="1">
        <f t="shared" si="34"/>
        <v>0</v>
      </c>
      <c r="AP102" s="1">
        <f t="shared" si="35"/>
        <v>0</v>
      </c>
      <c r="AQ102" s="1">
        <f t="shared" si="36"/>
        <v>0</v>
      </c>
      <c r="AR102" s="1">
        <f t="shared" si="37"/>
        <v>0</v>
      </c>
      <c r="AT102" s="40"/>
      <c r="AU102" s="41"/>
      <c r="AV102" s="1">
        <f t="shared" si="38"/>
        <v>0</v>
      </c>
      <c r="AW102" s="1">
        <f t="shared" si="39"/>
        <v>0</v>
      </c>
      <c r="AX102" s="1">
        <f t="shared" si="40"/>
        <v>0</v>
      </c>
      <c r="AY102" s="1">
        <f t="shared" si="41"/>
        <v>0</v>
      </c>
      <c r="AZ102" s="1">
        <f t="shared" si="42"/>
        <v>0</v>
      </c>
      <c r="BA102" s="1">
        <f t="shared" si="43"/>
        <v>0</v>
      </c>
      <c r="BC102" s="40"/>
      <c r="BD102" s="41"/>
      <c r="BE102" s="1">
        <f t="shared" si="44"/>
        <v>0</v>
      </c>
      <c r="BF102" s="1">
        <f t="shared" si="45"/>
        <v>0</v>
      </c>
      <c r="BG102" s="1">
        <f t="shared" si="46"/>
        <v>0</v>
      </c>
      <c r="BH102" s="1">
        <f t="shared" si="47"/>
        <v>0</v>
      </c>
      <c r="BI102" s="1">
        <f t="shared" si="48"/>
        <v>0</v>
      </c>
      <c r="BJ102" s="1">
        <f t="shared" si="49"/>
        <v>0</v>
      </c>
      <c r="BL102" s="40"/>
      <c r="BM102" s="41"/>
      <c r="BN102" s="1">
        <f t="shared" si="50"/>
        <v>0</v>
      </c>
      <c r="BO102" s="1">
        <f t="shared" si="51"/>
        <v>0</v>
      </c>
      <c r="BP102" s="1">
        <f t="shared" si="52"/>
        <v>0</v>
      </c>
      <c r="BQ102" s="1">
        <f t="shared" si="53"/>
        <v>0</v>
      </c>
      <c r="BR102" s="1">
        <f t="shared" si="54"/>
        <v>0</v>
      </c>
      <c r="BS102" s="1">
        <f t="shared" si="55"/>
        <v>0</v>
      </c>
    </row>
    <row r="103" spans="1:71" ht="12.75" x14ac:dyDescent="0.2">
      <c r="A103" s="40"/>
      <c r="B103" s="41"/>
      <c r="C103" s="1">
        <f t="shared" si="8"/>
        <v>0</v>
      </c>
      <c r="D103" s="1">
        <f t="shared" si="9"/>
        <v>0</v>
      </c>
      <c r="E103" s="1">
        <f t="shared" si="10"/>
        <v>0</v>
      </c>
      <c r="F103" s="1">
        <f t="shared" si="11"/>
        <v>0</v>
      </c>
      <c r="G103" s="1">
        <f t="shared" si="12"/>
        <v>0</v>
      </c>
      <c r="H103" s="1">
        <f t="shared" si="13"/>
        <v>0</v>
      </c>
      <c r="J103" s="23"/>
      <c r="K103" s="18"/>
      <c r="L103" s="1">
        <f t="shared" si="14"/>
        <v>0</v>
      </c>
      <c r="M103" s="1">
        <f t="shared" si="15"/>
        <v>0</v>
      </c>
      <c r="N103" s="1">
        <f t="shared" si="16"/>
        <v>0</v>
      </c>
      <c r="O103" s="1">
        <f t="shared" si="17"/>
        <v>0</v>
      </c>
      <c r="P103" s="42">
        <f t="shared" si="18"/>
        <v>0</v>
      </c>
      <c r="Q103" s="1">
        <f t="shared" si="19"/>
        <v>0</v>
      </c>
      <c r="S103" s="40"/>
      <c r="T103" s="41"/>
      <c r="U103" s="1">
        <f t="shared" si="20"/>
        <v>0</v>
      </c>
      <c r="V103" s="1">
        <f t="shared" si="21"/>
        <v>0</v>
      </c>
      <c r="W103" s="1">
        <f t="shared" si="22"/>
        <v>0</v>
      </c>
      <c r="X103" s="1">
        <f t="shared" si="23"/>
        <v>0</v>
      </c>
      <c r="Y103" s="1">
        <f t="shared" si="24"/>
        <v>0</v>
      </c>
      <c r="Z103" s="1">
        <f t="shared" si="25"/>
        <v>0</v>
      </c>
      <c r="AB103" s="40"/>
      <c r="AC103" s="41"/>
      <c r="AD103" s="1">
        <f t="shared" si="26"/>
        <v>0</v>
      </c>
      <c r="AE103" s="1">
        <f t="shared" si="27"/>
        <v>0</v>
      </c>
      <c r="AF103" s="1">
        <f t="shared" si="28"/>
        <v>0</v>
      </c>
      <c r="AG103" s="1">
        <f t="shared" si="29"/>
        <v>0</v>
      </c>
      <c r="AH103" s="1">
        <f t="shared" si="30"/>
        <v>0</v>
      </c>
      <c r="AI103" s="1">
        <f t="shared" si="31"/>
        <v>0</v>
      </c>
      <c r="AK103" s="40"/>
      <c r="AL103" s="41"/>
      <c r="AM103" s="1">
        <f t="shared" si="32"/>
        <v>0</v>
      </c>
      <c r="AN103" s="1">
        <f t="shared" si="33"/>
        <v>0</v>
      </c>
      <c r="AO103" s="1">
        <f t="shared" si="34"/>
        <v>0</v>
      </c>
      <c r="AP103" s="1">
        <f t="shared" si="35"/>
        <v>0</v>
      </c>
      <c r="AQ103" s="1">
        <f t="shared" si="36"/>
        <v>0</v>
      </c>
      <c r="AR103" s="1">
        <f t="shared" si="37"/>
        <v>0</v>
      </c>
      <c r="AT103" s="40"/>
      <c r="AU103" s="41"/>
      <c r="AV103" s="1">
        <f t="shared" si="38"/>
        <v>0</v>
      </c>
      <c r="AW103" s="1">
        <f t="shared" si="39"/>
        <v>0</v>
      </c>
      <c r="AX103" s="1">
        <f t="shared" si="40"/>
        <v>0</v>
      </c>
      <c r="AY103" s="1">
        <f t="shared" si="41"/>
        <v>0</v>
      </c>
      <c r="AZ103" s="1">
        <f t="shared" si="42"/>
        <v>0</v>
      </c>
      <c r="BA103" s="1">
        <f t="shared" si="43"/>
        <v>0</v>
      </c>
      <c r="BC103" s="40"/>
      <c r="BD103" s="41"/>
      <c r="BE103" s="1">
        <f t="shared" si="44"/>
        <v>0</v>
      </c>
      <c r="BF103" s="1">
        <f t="shared" si="45"/>
        <v>0</v>
      </c>
      <c r="BG103" s="1">
        <f t="shared" si="46"/>
        <v>0</v>
      </c>
      <c r="BH103" s="1">
        <f t="shared" si="47"/>
        <v>0</v>
      </c>
      <c r="BI103" s="1">
        <f t="shared" si="48"/>
        <v>0</v>
      </c>
      <c r="BJ103" s="1">
        <f t="shared" si="49"/>
        <v>0</v>
      </c>
      <c r="BL103" s="40"/>
      <c r="BM103" s="41"/>
      <c r="BN103" s="1">
        <f t="shared" si="50"/>
        <v>0</v>
      </c>
      <c r="BO103" s="1">
        <f t="shared" si="51"/>
        <v>0</v>
      </c>
      <c r="BP103" s="1">
        <f t="shared" si="52"/>
        <v>0</v>
      </c>
      <c r="BQ103" s="1">
        <f t="shared" si="53"/>
        <v>0</v>
      </c>
      <c r="BR103" s="1">
        <f t="shared" si="54"/>
        <v>0</v>
      </c>
      <c r="BS103" s="1">
        <f t="shared" si="55"/>
        <v>0</v>
      </c>
    </row>
    <row r="104" spans="1:71" ht="12.75" x14ac:dyDescent="0.2">
      <c r="A104" s="40"/>
      <c r="B104" s="41"/>
      <c r="C104" s="1">
        <f t="shared" si="8"/>
        <v>0</v>
      </c>
      <c r="D104" s="1">
        <f t="shared" si="9"/>
        <v>0</v>
      </c>
      <c r="E104" s="1">
        <f t="shared" si="10"/>
        <v>0</v>
      </c>
      <c r="F104" s="1">
        <f t="shared" si="11"/>
        <v>0</v>
      </c>
      <c r="G104" s="1">
        <f t="shared" si="12"/>
        <v>0</v>
      </c>
      <c r="H104" s="1">
        <f t="shared" si="13"/>
        <v>0</v>
      </c>
      <c r="J104" s="23"/>
      <c r="K104" s="18"/>
      <c r="L104" s="1">
        <f t="shared" si="14"/>
        <v>0</v>
      </c>
      <c r="M104" s="1">
        <f t="shared" si="15"/>
        <v>0</v>
      </c>
      <c r="N104" s="1">
        <f t="shared" si="16"/>
        <v>0</v>
      </c>
      <c r="O104" s="1">
        <f t="shared" si="17"/>
        <v>0</v>
      </c>
      <c r="P104" s="42">
        <f t="shared" si="18"/>
        <v>0</v>
      </c>
      <c r="Q104" s="1">
        <f t="shared" si="19"/>
        <v>0</v>
      </c>
      <c r="S104" s="40"/>
      <c r="T104" s="41"/>
      <c r="U104" s="1">
        <f t="shared" si="20"/>
        <v>0</v>
      </c>
      <c r="V104" s="1">
        <f t="shared" si="21"/>
        <v>0</v>
      </c>
      <c r="W104" s="1">
        <f t="shared" si="22"/>
        <v>0</v>
      </c>
      <c r="X104" s="1">
        <f t="shared" si="23"/>
        <v>0</v>
      </c>
      <c r="Y104" s="1">
        <f t="shared" si="24"/>
        <v>0</v>
      </c>
      <c r="Z104" s="1">
        <f t="shared" si="25"/>
        <v>0</v>
      </c>
      <c r="AB104" s="40"/>
      <c r="AC104" s="41"/>
      <c r="AD104" s="1">
        <f t="shared" si="26"/>
        <v>0</v>
      </c>
      <c r="AE104" s="1">
        <f t="shared" si="27"/>
        <v>0</v>
      </c>
      <c r="AF104" s="1">
        <f t="shared" si="28"/>
        <v>0</v>
      </c>
      <c r="AG104" s="1">
        <f t="shared" si="29"/>
        <v>0</v>
      </c>
      <c r="AH104" s="1">
        <f t="shared" si="30"/>
        <v>0</v>
      </c>
      <c r="AI104" s="1">
        <f t="shared" si="31"/>
        <v>0</v>
      </c>
      <c r="AK104" s="40"/>
      <c r="AL104" s="41"/>
      <c r="AM104" s="1">
        <f t="shared" si="32"/>
        <v>0</v>
      </c>
      <c r="AN104" s="1">
        <f t="shared" si="33"/>
        <v>0</v>
      </c>
      <c r="AO104" s="1">
        <f t="shared" si="34"/>
        <v>0</v>
      </c>
      <c r="AP104" s="1">
        <f t="shared" si="35"/>
        <v>0</v>
      </c>
      <c r="AQ104" s="1">
        <f t="shared" si="36"/>
        <v>0</v>
      </c>
      <c r="AR104" s="1">
        <f t="shared" si="37"/>
        <v>0</v>
      </c>
      <c r="AT104" s="40"/>
      <c r="AU104" s="41"/>
      <c r="AV104" s="1">
        <f t="shared" si="38"/>
        <v>0</v>
      </c>
      <c r="AW104" s="1">
        <f t="shared" si="39"/>
        <v>0</v>
      </c>
      <c r="AX104" s="1">
        <f t="shared" si="40"/>
        <v>0</v>
      </c>
      <c r="AY104" s="1">
        <f t="shared" si="41"/>
        <v>0</v>
      </c>
      <c r="AZ104" s="1">
        <f t="shared" si="42"/>
        <v>0</v>
      </c>
      <c r="BA104" s="1">
        <f t="shared" si="43"/>
        <v>0</v>
      </c>
      <c r="BC104" s="40"/>
      <c r="BD104" s="41"/>
      <c r="BE104" s="1">
        <f t="shared" si="44"/>
        <v>0</v>
      </c>
      <c r="BF104" s="1">
        <f t="shared" si="45"/>
        <v>0</v>
      </c>
      <c r="BG104" s="1">
        <f t="shared" si="46"/>
        <v>0</v>
      </c>
      <c r="BH104" s="1">
        <f t="shared" si="47"/>
        <v>0</v>
      </c>
      <c r="BI104" s="1">
        <f t="shared" si="48"/>
        <v>0</v>
      </c>
      <c r="BJ104" s="1">
        <f t="shared" si="49"/>
        <v>0</v>
      </c>
      <c r="BL104" s="40"/>
      <c r="BM104" s="41"/>
      <c r="BN104" s="1">
        <f t="shared" si="50"/>
        <v>0</v>
      </c>
      <c r="BO104" s="1">
        <f t="shared" si="51"/>
        <v>0</v>
      </c>
      <c r="BP104" s="1">
        <f t="shared" si="52"/>
        <v>0</v>
      </c>
      <c r="BQ104" s="1">
        <f t="shared" si="53"/>
        <v>0</v>
      </c>
      <c r="BR104" s="1">
        <f t="shared" si="54"/>
        <v>0</v>
      </c>
      <c r="BS104" s="1">
        <f t="shared" si="55"/>
        <v>0</v>
      </c>
    </row>
    <row r="105" spans="1:71" ht="12.75" x14ac:dyDescent="0.2">
      <c r="A105" s="40"/>
      <c r="B105" s="41"/>
      <c r="C105" s="1">
        <f t="shared" si="8"/>
        <v>0</v>
      </c>
      <c r="D105" s="1">
        <f t="shared" si="9"/>
        <v>0</v>
      </c>
      <c r="E105" s="1">
        <f t="shared" si="10"/>
        <v>0</v>
      </c>
      <c r="F105" s="1">
        <f t="shared" si="11"/>
        <v>0</v>
      </c>
      <c r="G105" s="1">
        <f t="shared" si="12"/>
        <v>0</v>
      </c>
      <c r="H105" s="1">
        <f t="shared" si="13"/>
        <v>0</v>
      </c>
      <c r="J105" s="23"/>
      <c r="K105" s="18"/>
      <c r="L105" s="1">
        <f t="shared" si="14"/>
        <v>0</v>
      </c>
      <c r="M105" s="1">
        <f t="shared" si="15"/>
        <v>0</v>
      </c>
      <c r="N105" s="1">
        <f t="shared" si="16"/>
        <v>0</v>
      </c>
      <c r="O105" s="1">
        <f t="shared" si="17"/>
        <v>0</v>
      </c>
      <c r="P105" s="42">
        <f t="shared" si="18"/>
        <v>0</v>
      </c>
      <c r="Q105" s="1">
        <f t="shared" si="19"/>
        <v>0</v>
      </c>
      <c r="S105" s="40"/>
      <c r="T105" s="41"/>
      <c r="U105" s="1">
        <f t="shared" si="20"/>
        <v>0</v>
      </c>
      <c r="V105" s="1">
        <f t="shared" si="21"/>
        <v>0</v>
      </c>
      <c r="W105" s="1">
        <f t="shared" si="22"/>
        <v>0</v>
      </c>
      <c r="X105" s="1">
        <f t="shared" si="23"/>
        <v>0</v>
      </c>
      <c r="Y105" s="1">
        <f t="shared" si="24"/>
        <v>0</v>
      </c>
      <c r="Z105" s="1">
        <f t="shared" si="25"/>
        <v>0</v>
      </c>
      <c r="AB105" s="40"/>
      <c r="AC105" s="41"/>
      <c r="AD105" s="1">
        <f t="shared" si="26"/>
        <v>0</v>
      </c>
      <c r="AE105" s="1">
        <f t="shared" si="27"/>
        <v>0</v>
      </c>
      <c r="AF105" s="1">
        <f t="shared" si="28"/>
        <v>0</v>
      </c>
      <c r="AG105" s="1">
        <f t="shared" si="29"/>
        <v>0</v>
      </c>
      <c r="AH105" s="1">
        <f t="shared" si="30"/>
        <v>0</v>
      </c>
      <c r="AI105" s="1">
        <f t="shared" si="31"/>
        <v>0</v>
      </c>
      <c r="AK105" s="40"/>
      <c r="AL105" s="41"/>
      <c r="AM105" s="1">
        <f t="shared" si="32"/>
        <v>0</v>
      </c>
      <c r="AN105" s="1">
        <f t="shared" si="33"/>
        <v>0</v>
      </c>
      <c r="AO105" s="1">
        <f t="shared" si="34"/>
        <v>0</v>
      </c>
      <c r="AP105" s="1">
        <f t="shared" si="35"/>
        <v>0</v>
      </c>
      <c r="AQ105" s="1">
        <f t="shared" si="36"/>
        <v>0</v>
      </c>
      <c r="AR105" s="1">
        <f t="shared" si="37"/>
        <v>0</v>
      </c>
      <c r="AT105" s="40"/>
      <c r="AU105" s="41"/>
      <c r="AV105" s="1">
        <f t="shared" si="38"/>
        <v>0</v>
      </c>
      <c r="AW105" s="1">
        <f t="shared" si="39"/>
        <v>0</v>
      </c>
      <c r="AX105" s="1">
        <f t="shared" si="40"/>
        <v>0</v>
      </c>
      <c r="AY105" s="1">
        <f t="shared" si="41"/>
        <v>0</v>
      </c>
      <c r="AZ105" s="1">
        <f t="shared" si="42"/>
        <v>0</v>
      </c>
      <c r="BA105" s="1">
        <f t="shared" si="43"/>
        <v>0</v>
      </c>
      <c r="BC105" s="40"/>
      <c r="BD105" s="41"/>
      <c r="BE105" s="1">
        <f t="shared" si="44"/>
        <v>0</v>
      </c>
      <c r="BF105" s="1">
        <f t="shared" si="45"/>
        <v>0</v>
      </c>
      <c r="BG105" s="1">
        <f t="shared" si="46"/>
        <v>0</v>
      </c>
      <c r="BH105" s="1">
        <f t="shared" si="47"/>
        <v>0</v>
      </c>
      <c r="BI105" s="1">
        <f t="shared" si="48"/>
        <v>0</v>
      </c>
      <c r="BJ105" s="1">
        <f t="shared" si="49"/>
        <v>0</v>
      </c>
      <c r="BL105" s="40"/>
      <c r="BM105" s="41"/>
      <c r="BN105" s="1">
        <f t="shared" si="50"/>
        <v>0</v>
      </c>
      <c r="BO105" s="1">
        <f t="shared" si="51"/>
        <v>0</v>
      </c>
      <c r="BP105" s="1">
        <f t="shared" si="52"/>
        <v>0</v>
      </c>
      <c r="BQ105" s="1">
        <f t="shared" si="53"/>
        <v>0</v>
      </c>
      <c r="BR105" s="1">
        <f t="shared" si="54"/>
        <v>0</v>
      </c>
      <c r="BS105" s="1">
        <f t="shared" si="55"/>
        <v>0</v>
      </c>
    </row>
    <row r="106" spans="1:71" ht="12.75" x14ac:dyDescent="0.2">
      <c r="A106" s="40"/>
      <c r="B106" s="41"/>
      <c r="C106" s="1">
        <f t="shared" si="8"/>
        <v>0</v>
      </c>
      <c r="D106" s="1">
        <f t="shared" si="9"/>
        <v>0</v>
      </c>
      <c r="E106" s="1">
        <f t="shared" si="10"/>
        <v>0</v>
      </c>
      <c r="F106" s="1">
        <f t="shared" si="11"/>
        <v>0</v>
      </c>
      <c r="G106" s="1">
        <f t="shared" si="12"/>
        <v>0</v>
      </c>
      <c r="H106" s="1">
        <f t="shared" si="13"/>
        <v>0</v>
      </c>
      <c r="J106" s="23"/>
      <c r="K106" s="18"/>
      <c r="L106" s="1">
        <f t="shared" si="14"/>
        <v>0</v>
      </c>
      <c r="M106" s="1">
        <f t="shared" si="15"/>
        <v>0</v>
      </c>
      <c r="N106" s="1">
        <f t="shared" si="16"/>
        <v>0</v>
      </c>
      <c r="O106" s="1">
        <f t="shared" si="17"/>
        <v>0</v>
      </c>
      <c r="P106" s="42">
        <f t="shared" si="18"/>
        <v>0</v>
      </c>
      <c r="Q106" s="1">
        <f t="shared" si="19"/>
        <v>0</v>
      </c>
      <c r="S106" s="40"/>
      <c r="T106" s="41"/>
      <c r="U106" s="1">
        <f t="shared" si="20"/>
        <v>0</v>
      </c>
      <c r="V106" s="1">
        <f t="shared" si="21"/>
        <v>0</v>
      </c>
      <c r="W106" s="1">
        <f t="shared" si="22"/>
        <v>0</v>
      </c>
      <c r="X106" s="1">
        <f t="shared" si="23"/>
        <v>0</v>
      </c>
      <c r="Y106" s="1">
        <f t="shared" si="24"/>
        <v>0</v>
      </c>
      <c r="Z106" s="1">
        <f t="shared" si="25"/>
        <v>0</v>
      </c>
      <c r="AB106" s="40"/>
      <c r="AC106" s="41"/>
      <c r="AD106" s="1">
        <f t="shared" si="26"/>
        <v>0</v>
      </c>
      <c r="AE106" s="1">
        <f t="shared" si="27"/>
        <v>0</v>
      </c>
      <c r="AF106" s="1">
        <f t="shared" si="28"/>
        <v>0</v>
      </c>
      <c r="AG106" s="1">
        <f t="shared" si="29"/>
        <v>0</v>
      </c>
      <c r="AH106" s="1">
        <f t="shared" si="30"/>
        <v>0</v>
      </c>
      <c r="AI106" s="1">
        <f t="shared" si="31"/>
        <v>0</v>
      </c>
      <c r="AK106" s="40"/>
      <c r="AL106" s="41"/>
      <c r="AM106" s="1">
        <f t="shared" si="32"/>
        <v>0</v>
      </c>
      <c r="AN106" s="1">
        <f t="shared" si="33"/>
        <v>0</v>
      </c>
      <c r="AO106" s="1">
        <f t="shared" si="34"/>
        <v>0</v>
      </c>
      <c r="AP106" s="1">
        <f t="shared" si="35"/>
        <v>0</v>
      </c>
      <c r="AQ106" s="1">
        <f t="shared" si="36"/>
        <v>0</v>
      </c>
      <c r="AR106" s="1">
        <f t="shared" si="37"/>
        <v>0</v>
      </c>
      <c r="AT106" s="40"/>
      <c r="AU106" s="41"/>
      <c r="AV106" s="1">
        <f t="shared" si="38"/>
        <v>0</v>
      </c>
      <c r="AW106" s="1">
        <f t="shared" si="39"/>
        <v>0</v>
      </c>
      <c r="AX106" s="1">
        <f t="shared" si="40"/>
        <v>0</v>
      </c>
      <c r="AY106" s="1">
        <f t="shared" si="41"/>
        <v>0</v>
      </c>
      <c r="AZ106" s="1">
        <f t="shared" si="42"/>
        <v>0</v>
      </c>
      <c r="BA106" s="1">
        <f t="shared" si="43"/>
        <v>0</v>
      </c>
      <c r="BC106" s="40"/>
      <c r="BD106" s="41"/>
      <c r="BE106" s="1">
        <f t="shared" si="44"/>
        <v>0</v>
      </c>
      <c r="BF106" s="1">
        <f t="shared" si="45"/>
        <v>0</v>
      </c>
      <c r="BG106" s="1">
        <f t="shared" si="46"/>
        <v>0</v>
      </c>
      <c r="BH106" s="1">
        <f t="shared" si="47"/>
        <v>0</v>
      </c>
      <c r="BI106" s="1">
        <f t="shared" si="48"/>
        <v>0</v>
      </c>
      <c r="BJ106" s="1">
        <f t="shared" si="49"/>
        <v>0</v>
      </c>
      <c r="BL106" s="40"/>
      <c r="BM106" s="41"/>
      <c r="BN106" s="1">
        <f t="shared" si="50"/>
        <v>0</v>
      </c>
      <c r="BO106" s="1">
        <f t="shared" si="51"/>
        <v>0</v>
      </c>
      <c r="BP106" s="1">
        <f t="shared" si="52"/>
        <v>0</v>
      </c>
      <c r="BQ106" s="1">
        <f t="shared" si="53"/>
        <v>0</v>
      </c>
      <c r="BR106" s="1">
        <f t="shared" si="54"/>
        <v>0</v>
      </c>
      <c r="BS106" s="1">
        <f t="shared" si="55"/>
        <v>0</v>
      </c>
    </row>
    <row r="107" spans="1:71" ht="12.75" x14ac:dyDescent="0.2">
      <c r="A107" s="40"/>
      <c r="B107" s="41"/>
      <c r="C107" s="1">
        <f t="shared" si="8"/>
        <v>0</v>
      </c>
      <c r="D107" s="1">
        <f t="shared" si="9"/>
        <v>0</v>
      </c>
      <c r="E107" s="1">
        <f t="shared" si="10"/>
        <v>0</v>
      </c>
      <c r="F107" s="1">
        <f t="shared" si="11"/>
        <v>0</v>
      </c>
      <c r="G107" s="1">
        <f t="shared" si="12"/>
        <v>0</v>
      </c>
      <c r="H107" s="1">
        <f t="shared" si="13"/>
        <v>0</v>
      </c>
      <c r="J107" s="23"/>
      <c r="K107" s="18"/>
      <c r="L107" s="1">
        <f t="shared" si="14"/>
        <v>0</v>
      </c>
      <c r="M107" s="1">
        <f t="shared" si="15"/>
        <v>0</v>
      </c>
      <c r="N107" s="1">
        <f t="shared" si="16"/>
        <v>0</v>
      </c>
      <c r="O107" s="1">
        <f t="shared" si="17"/>
        <v>0</v>
      </c>
      <c r="P107" s="42">
        <f t="shared" si="18"/>
        <v>0</v>
      </c>
      <c r="Q107" s="1">
        <f t="shared" si="19"/>
        <v>0</v>
      </c>
      <c r="S107" s="40"/>
      <c r="T107" s="41"/>
      <c r="U107" s="1">
        <f t="shared" si="20"/>
        <v>0</v>
      </c>
      <c r="V107" s="1">
        <f t="shared" si="21"/>
        <v>0</v>
      </c>
      <c r="W107" s="1">
        <f t="shared" si="22"/>
        <v>0</v>
      </c>
      <c r="X107" s="1">
        <f t="shared" si="23"/>
        <v>0</v>
      </c>
      <c r="Y107" s="1">
        <f t="shared" si="24"/>
        <v>0</v>
      </c>
      <c r="Z107" s="1">
        <f t="shared" si="25"/>
        <v>0</v>
      </c>
      <c r="AB107" s="40"/>
      <c r="AC107" s="41"/>
      <c r="AD107" s="1">
        <f t="shared" si="26"/>
        <v>0</v>
      </c>
      <c r="AE107" s="1">
        <f t="shared" si="27"/>
        <v>0</v>
      </c>
      <c r="AF107" s="1">
        <f t="shared" si="28"/>
        <v>0</v>
      </c>
      <c r="AG107" s="1">
        <f t="shared" si="29"/>
        <v>0</v>
      </c>
      <c r="AH107" s="1">
        <f t="shared" si="30"/>
        <v>0</v>
      </c>
      <c r="AI107" s="1">
        <f t="shared" si="31"/>
        <v>0</v>
      </c>
      <c r="AK107" s="40"/>
      <c r="AL107" s="41"/>
      <c r="AM107" s="1">
        <f t="shared" si="32"/>
        <v>0</v>
      </c>
      <c r="AN107" s="1">
        <f t="shared" si="33"/>
        <v>0</v>
      </c>
      <c r="AO107" s="1">
        <f t="shared" si="34"/>
        <v>0</v>
      </c>
      <c r="AP107" s="1">
        <f t="shared" si="35"/>
        <v>0</v>
      </c>
      <c r="AQ107" s="1">
        <f t="shared" si="36"/>
        <v>0</v>
      </c>
      <c r="AR107" s="1">
        <f t="shared" si="37"/>
        <v>0</v>
      </c>
      <c r="AT107" s="40"/>
      <c r="AU107" s="41"/>
      <c r="AV107" s="1">
        <f t="shared" si="38"/>
        <v>0</v>
      </c>
      <c r="AW107" s="1">
        <f t="shared" si="39"/>
        <v>0</v>
      </c>
      <c r="AX107" s="1">
        <f t="shared" si="40"/>
        <v>0</v>
      </c>
      <c r="AY107" s="1">
        <f t="shared" si="41"/>
        <v>0</v>
      </c>
      <c r="AZ107" s="1">
        <f t="shared" si="42"/>
        <v>0</v>
      </c>
      <c r="BA107" s="1">
        <f t="shared" si="43"/>
        <v>0</v>
      </c>
      <c r="BC107" s="40"/>
      <c r="BD107" s="41"/>
      <c r="BE107" s="1">
        <f t="shared" si="44"/>
        <v>0</v>
      </c>
      <c r="BF107" s="1">
        <f t="shared" si="45"/>
        <v>0</v>
      </c>
      <c r="BG107" s="1">
        <f t="shared" si="46"/>
        <v>0</v>
      </c>
      <c r="BH107" s="1">
        <f t="shared" si="47"/>
        <v>0</v>
      </c>
      <c r="BI107" s="1">
        <f t="shared" si="48"/>
        <v>0</v>
      </c>
      <c r="BJ107" s="1">
        <f t="shared" si="49"/>
        <v>0</v>
      </c>
      <c r="BL107" s="40"/>
      <c r="BM107" s="41"/>
      <c r="BN107" s="1">
        <f t="shared" si="50"/>
        <v>0</v>
      </c>
      <c r="BO107" s="1">
        <f t="shared" si="51"/>
        <v>0</v>
      </c>
      <c r="BP107" s="1">
        <f t="shared" si="52"/>
        <v>0</v>
      </c>
      <c r="BQ107" s="1">
        <f t="shared" si="53"/>
        <v>0</v>
      </c>
      <c r="BR107" s="1">
        <f t="shared" si="54"/>
        <v>0</v>
      </c>
      <c r="BS107" s="1">
        <f t="shared" si="55"/>
        <v>0</v>
      </c>
    </row>
    <row r="108" spans="1:71" ht="12.75" x14ac:dyDescent="0.2">
      <c r="A108" s="40"/>
      <c r="B108" s="41"/>
      <c r="C108" s="1">
        <f t="shared" si="8"/>
        <v>0</v>
      </c>
      <c r="D108" s="1">
        <f t="shared" si="9"/>
        <v>0</v>
      </c>
      <c r="E108" s="1">
        <f t="shared" si="10"/>
        <v>0</v>
      </c>
      <c r="F108" s="1">
        <f t="shared" si="11"/>
        <v>0</v>
      </c>
      <c r="G108" s="1">
        <f t="shared" si="12"/>
        <v>0</v>
      </c>
      <c r="H108" s="1">
        <f t="shared" si="13"/>
        <v>0</v>
      </c>
      <c r="J108" s="23"/>
      <c r="K108" s="18"/>
      <c r="L108" s="1">
        <f t="shared" si="14"/>
        <v>0</v>
      </c>
      <c r="M108" s="1">
        <f t="shared" si="15"/>
        <v>0</v>
      </c>
      <c r="N108" s="1">
        <f t="shared" si="16"/>
        <v>0</v>
      </c>
      <c r="O108" s="1">
        <f t="shared" si="17"/>
        <v>0</v>
      </c>
      <c r="P108" s="42">
        <f t="shared" si="18"/>
        <v>0</v>
      </c>
      <c r="Q108" s="1">
        <f t="shared" si="19"/>
        <v>0</v>
      </c>
      <c r="S108" s="40"/>
      <c r="T108" s="41"/>
      <c r="U108" s="1">
        <f t="shared" si="20"/>
        <v>0</v>
      </c>
      <c r="V108" s="1">
        <f t="shared" si="21"/>
        <v>0</v>
      </c>
      <c r="W108" s="1">
        <f t="shared" si="22"/>
        <v>0</v>
      </c>
      <c r="X108" s="1">
        <f t="shared" si="23"/>
        <v>0</v>
      </c>
      <c r="Y108" s="1">
        <f t="shared" si="24"/>
        <v>0</v>
      </c>
      <c r="Z108" s="1">
        <f t="shared" si="25"/>
        <v>0</v>
      </c>
      <c r="AB108" s="40"/>
      <c r="AC108" s="41"/>
      <c r="AD108" s="1">
        <f t="shared" si="26"/>
        <v>0</v>
      </c>
      <c r="AE108" s="1">
        <f t="shared" si="27"/>
        <v>0</v>
      </c>
      <c r="AF108" s="1">
        <f t="shared" si="28"/>
        <v>0</v>
      </c>
      <c r="AG108" s="1">
        <f t="shared" si="29"/>
        <v>0</v>
      </c>
      <c r="AH108" s="1">
        <f t="shared" si="30"/>
        <v>0</v>
      </c>
      <c r="AI108" s="1">
        <f t="shared" si="31"/>
        <v>0</v>
      </c>
      <c r="AK108" s="40"/>
      <c r="AL108" s="41"/>
      <c r="AM108" s="1">
        <f t="shared" si="32"/>
        <v>0</v>
      </c>
      <c r="AN108" s="1">
        <f t="shared" si="33"/>
        <v>0</v>
      </c>
      <c r="AO108" s="1">
        <f t="shared" si="34"/>
        <v>0</v>
      </c>
      <c r="AP108" s="1">
        <f t="shared" si="35"/>
        <v>0</v>
      </c>
      <c r="AQ108" s="1">
        <f t="shared" si="36"/>
        <v>0</v>
      </c>
      <c r="AR108" s="1">
        <f t="shared" si="37"/>
        <v>0</v>
      </c>
      <c r="AT108" s="40"/>
      <c r="AU108" s="41"/>
      <c r="AV108" s="1">
        <f t="shared" si="38"/>
        <v>0</v>
      </c>
      <c r="AW108" s="1">
        <f t="shared" si="39"/>
        <v>0</v>
      </c>
      <c r="AX108" s="1">
        <f t="shared" si="40"/>
        <v>0</v>
      </c>
      <c r="AY108" s="1">
        <f t="shared" si="41"/>
        <v>0</v>
      </c>
      <c r="AZ108" s="1">
        <f t="shared" si="42"/>
        <v>0</v>
      </c>
      <c r="BA108" s="1">
        <f t="shared" si="43"/>
        <v>0</v>
      </c>
      <c r="BC108" s="40"/>
      <c r="BD108" s="41"/>
      <c r="BE108" s="1">
        <f t="shared" si="44"/>
        <v>0</v>
      </c>
      <c r="BF108" s="1">
        <f t="shared" si="45"/>
        <v>0</v>
      </c>
      <c r="BG108" s="1">
        <f t="shared" si="46"/>
        <v>0</v>
      </c>
      <c r="BH108" s="1">
        <f t="shared" si="47"/>
        <v>0</v>
      </c>
      <c r="BI108" s="1">
        <f t="shared" si="48"/>
        <v>0</v>
      </c>
      <c r="BJ108" s="1">
        <f t="shared" si="49"/>
        <v>0</v>
      </c>
      <c r="BL108" s="40"/>
      <c r="BM108" s="41"/>
      <c r="BN108" s="1">
        <f t="shared" si="50"/>
        <v>0</v>
      </c>
      <c r="BO108" s="1">
        <f t="shared" si="51"/>
        <v>0</v>
      </c>
      <c r="BP108" s="1">
        <f t="shared" si="52"/>
        <v>0</v>
      </c>
      <c r="BQ108" s="1">
        <f t="shared" si="53"/>
        <v>0</v>
      </c>
      <c r="BR108" s="1">
        <f t="shared" si="54"/>
        <v>0</v>
      </c>
      <c r="BS108" s="1">
        <f t="shared" si="55"/>
        <v>0</v>
      </c>
    </row>
    <row r="109" spans="1:71" ht="12.75" x14ac:dyDescent="0.2">
      <c r="A109" s="40"/>
      <c r="B109" s="41"/>
      <c r="C109" s="1">
        <f t="shared" si="8"/>
        <v>0</v>
      </c>
      <c r="D109" s="1">
        <f t="shared" si="9"/>
        <v>0</v>
      </c>
      <c r="E109" s="1">
        <f t="shared" si="10"/>
        <v>0</v>
      </c>
      <c r="F109" s="1">
        <f t="shared" si="11"/>
        <v>0</v>
      </c>
      <c r="G109" s="1">
        <f t="shared" si="12"/>
        <v>0</v>
      </c>
      <c r="H109" s="1">
        <f t="shared" si="13"/>
        <v>0</v>
      </c>
      <c r="J109" s="23"/>
      <c r="K109" s="18"/>
      <c r="L109" s="1">
        <f t="shared" si="14"/>
        <v>0</v>
      </c>
      <c r="M109" s="1">
        <f t="shared" si="15"/>
        <v>0</v>
      </c>
      <c r="N109" s="1">
        <f t="shared" si="16"/>
        <v>0</v>
      </c>
      <c r="O109" s="1">
        <f t="shared" si="17"/>
        <v>0</v>
      </c>
      <c r="P109" s="42">
        <f t="shared" si="18"/>
        <v>0</v>
      </c>
      <c r="Q109" s="1">
        <f t="shared" si="19"/>
        <v>0</v>
      </c>
      <c r="S109" s="40"/>
      <c r="T109" s="41"/>
      <c r="U109" s="1">
        <f t="shared" si="20"/>
        <v>0</v>
      </c>
      <c r="V109" s="1">
        <f t="shared" si="21"/>
        <v>0</v>
      </c>
      <c r="W109" s="1">
        <f t="shared" si="22"/>
        <v>0</v>
      </c>
      <c r="X109" s="1">
        <f t="shared" si="23"/>
        <v>0</v>
      </c>
      <c r="Y109" s="1">
        <f t="shared" si="24"/>
        <v>0</v>
      </c>
      <c r="Z109" s="1">
        <f t="shared" si="25"/>
        <v>0</v>
      </c>
      <c r="AB109" s="40"/>
      <c r="AC109" s="41"/>
      <c r="AD109" s="1">
        <f t="shared" si="26"/>
        <v>0</v>
      </c>
      <c r="AE109" s="1">
        <f t="shared" si="27"/>
        <v>0</v>
      </c>
      <c r="AF109" s="1">
        <f t="shared" si="28"/>
        <v>0</v>
      </c>
      <c r="AG109" s="1">
        <f t="shared" si="29"/>
        <v>0</v>
      </c>
      <c r="AH109" s="1">
        <f t="shared" si="30"/>
        <v>0</v>
      </c>
      <c r="AI109" s="1">
        <f t="shared" si="31"/>
        <v>0</v>
      </c>
      <c r="AK109" s="40"/>
      <c r="AL109" s="41"/>
      <c r="AM109" s="1">
        <f t="shared" si="32"/>
        <v>0</v>
      </c>
      <c r="AN109" s="1">
        <f t="shared" si="33"/>
        <v>0</v>
      </c>
      <c r="AO109" s="1">
        <f t="shared" si="34"/>
        <v>0</v>
      </c>
      <c r="AP109" s="1">
        <f t="shared" si="35"/>
        <v>0</v>
      </c>
      <c r="AQ109" s="1">
        <f t="shared" si="36"/>
        <v>0</v>
      </c>
      <c r="AR109" s="1">
        <f t="shared" si="37"/>
        <v>0</v>
      </c>
      <c r="AT109" s="40"/>
      <c r="AU109" s="41"/>
      <c r="AV109" s="1">
        <f t="shared" si="38"/>
        <v>0</v>
      </c>
      <c r="AW109" s="1">
        <f t="shared" si="39"/>
        <v>0</v>
      </c>
      <c r="AX109" s="1">
        <f t="shared" si="40"/>
        <v>0</v>
      </c>
      <c r="AY109" s="1">
        <f t="shared" si="41"/>
        <v>0</v>
      </c>
      <c r="AZ109" s="1">
        <f t="shared" si="42"/>
        <v>0</v>
      </c>
      <c r="BA109" s="1">
        <f t="shared" si="43"/>
        <v>0</v>
      </c>
      <c r="BC109" s="40"/>
      <c r="BD109" s="41"/>
      <c r="BE109" s="1">
        <f t="shared" si="44"/>
        <v>0</v>
      </c>
      <c r="BF109" s="1">
        <f t="shared" si="45"/>
        <v>0</v>
      </c>
      <c r="BG109" s="1">
        <f t="shared" si="46"/>
        <v>0</v>
      </c>
      <c r="BH109" s="1">
        <f t="shared" si="47"/>
        <v>0</v>
      </c>
      <c r="BI109" s="1">
        <f t="shared" si="48"/>
        <v>0</v>
      </c>
      <c r="BJ109" s="1">
        <f t="shared" si="49"/>
        <v>0</v>
      </c>
      <c r="BL109" s="40"/>
      <c r="BM109" s="41"/>
      <c r="BN109" s="1">
        <f t="shared" si="50"/>
        <v>0</v>
      </c>
      <c r="BO109" s="1">
        <f t="shared" si="51"/>
        <v>0</v>
      </c>
      <c r="BP109" s="1">
        <f t="shared" si="52"/>
        <v>0</v>
      </c>
      <c r="BQ109" s="1">
        <f t="shared" si="53"/>
        <v>0</v>
      </c>
      <c r="BR109" s="1">
        <f t="shared" si="54"/>
        <v>0</v>
      </c>
      <c r="BS109" s="1">
        <f t="shared" si="55"/>
        <v>0</v>
      </c>
    </row>
    <row r="110" spans="1:71" ht="12.75" x14ac:dyDescent="0.2">
      <c r="A110" s="40"/>
      <c r="B110" s="41"/>
      <c r="C110" s="1">
        <f t="shared" si="8"/>
        <v>0</v>
      </c>
      <c r="D110" s="1">
        <f t="shared" si="9"/>
        <v>0</v>
      </c>
      <c r="E110" s="1">
        <f t="shared" si="10"/>
        <v>0</v>
      </c>
      <c r="F110" s="1">
        <f t="shared" si="11"/>
        <v>0</v>
      </c>
      <c r="G110" s="1">
        <f t="shared" si="12"/>
        <v>0</v>
      </c>
      <c r="H110" s="1">
        <f t="shared" si="13"/>
        <v>0</v>
      </c>
      <c r="J110" s="23"/>
      <c r="K110" s="18"/>
      <c r="L110" s="1">
        <f t="shared" si="14"/>
        <v>0</v>
      </c>
      <c r="M110" s="1">
        <f t="shared" si="15"/>
        <v>0</v>
      </c>
      <c r="N110" s="1">
        <f t="shared" si="16"/>
        <v>0</v>
      </c>
      <c r="O110" s="1">
        <f t="shared" si="17"/>
        <v>0</v>
      </c>
      <c r="P110" s="42">
        <f t="shared" si="18"/>
        <v>0</v>
      </c>
      <c r="Q110" s="1">
        <f t="shared" si="19"/>
        <v>0</v>
      </c>
      <c r="S110" s="40"/>
      <c r="T110" s="41"/>
      <c r="U110" s="1">
        <f t="shared" si="20"/>
        <v>0</v>
      </c>
      <c r="V110" s="1">
        <f t="shared" si="21"/>
        <v>0</v>
      </c>
      <c r="W110" s="1">
        <f t="shared" si="22"/>
        <v>0</v>
      </c>
      <c r="X110" s="1">
        <f t="shared" si="23"/>
        <v>0</v>
      </c>
      <c r="Y110" s="1">
        <f t="shared" si="24"/>
        <v>0</v>
      </c>
      <c r="Z110" s="1">
        <f t="shared" si="25"/>
        <v>0</v>
      </c>
      <c r="AB110" s="40"/>
      <c r="AC110" s="41"/>
      <c r="AD110" s="1">
        <f t="shared" si="26"/>
        <v>0</v>
      </c>
      <c r="AE110" s="1">
        <f t="shared" si="27"/>
        <v>0</v>
      </c>
      <c r="AF110" s="1">
        <f t="shared" si="28"/>
        <v>0</v>
      </c>
      <c r="AG110" s="1">
        <f t="shared" si="29"/>
        <v>0</v>
      </c>
      <c r="AH110" s="1">
        <f t="shared" si="30"/>
        <v>0</v>
      </c>
      <c r="AI110" s="1">
        <f t="shared" si="31"/>
        <v>0</v>
      </c>
      <c r="AK110" s="40"/>
      <c r="AL110" s="41"/>
      <c r="AM110" s="1">
        <f t="shared" si="32"/>
        <v>0</v>
      </c>
      <c r="AN110" s="1">
        <f t="shared" si="33"/>
        <v>0</v>
      </c>
      <c r="AO110" s="1">
        <f t="shared" si="34"/>
        <v>0</v>
      </c>
      <c r="AP110" s="1">
        <f t="shared" si="35"/>
        <v>0</v>
      </c>
      <c r="AQ110" s="1">
        <f t="shared" si="36"/>
        <v>0</v>
      </c>
      <c r="AR110" s="1">
        <f t="shared" si="37"/>
        <v>0</v>
      </c>
      <c r="AT110" s="40"/>
      <c r="AU110" s="41"/>
      <c r="AV110" s="1">
        <f t="shared" si="38"/>
        <v>0</v>
      </c>
      <c r="AW110" s="1">
        <f t="shared" si="39"/>
        <v>0</v>
      </c>
      <c r="AX110" s="1">
        <f t="shared" si="40"/>
        <v>0</v>
      </c>
      <c r="AY110" s="1">
        <f t="shared" si="41"/>
        <v>0</v>
      </c>
      <c r="AZ110" s="1">
        <f t="shared" si="42"/>
        <v>0</v>
      </c>
      <c r="BA110" s="1">
        <f t="shared" si="43"/>
        <v>0</v>
      </c>
      <c r="BC110" s="40"/>
      <c r="BD110" s="41"/>
      <c r="BE110" s="1">
        <f t="shared" si="44"/>
        <v>0</v>
      </c>
      <c r="BF110" s="1">
        <f t="shared" si="45"/>
        <v>0</v>
      </c>
      <c r="BG110" s="1">
        <f t="shared" si="46"/>
        <v>0</v>
      </c>
      <c r="BH110" s="1">
        <f t="shared" si="47"/>
        <v>0</v>
      </c>
      <c r="BI110" s="1">
        <f t="shared" si="48"/>
        <v>0</v>
      </c>
      <c r="BJ110" s="1">
        <f t="shared" si="49"/>
        <v>0</v>
      </c>
      <c r="BL110" s="40"/>
      <c r="BM110" s="41"/>
      <c r="BN110" s="1">
        <f t="shared" si="50"/>
        <v>0</v>
      </c>
      <c r="BO110" s="1">
        <f t="shared" si="51"/>
        <v>0</v>
      </c>
      <c r="BP110" s="1">
        <f t="shared" si="52"/>
        <v>0</v>
      </c>
      <c r="BQ110" s="1">
        <f t="shared" si="53"/>
        <v>0</v>
      </c>
      <c r="BR110" s="1">
        <f t="shared" si="54"/>
        <v>0</v>
      </c>
      <c r="BS110" s="1">
        <f t="shared" si="55"/>
        <v>0</v>
      </c>
    </row>
    <row r="111" spans="1:71" ht="12.75" x14ac:dyDescent="0.2">
      <c r="A111" s="40"/>
      <c r="B111" s="41"/>
      <c r="C111" s="1">
        <f t="shared" si="8"/>
        <v>0</v>
      </c>
      <c r="D111" s="1">
        <f t="shared" si="9"/>
        <v>0</v>
      </c>
      <c r="E111" s="1">
        <f t="shared" si="10"/>
        <v>0</v>
      </c>
      <c r="F111" s="1">
        <f t="shared" si="11"/>
        <v>0</v>
      </c>
      <c r="G111" s="1">
        <f t="shared" si="12"/>
        <v>0</v>
      </c>
      <c r="H111" s="1">
        <f t="shared" si="13"/>
        <v>0</v>
      </c>
      <c r="J111" s="23"/>
      <c r="K111" s="18"/>
      <c r="L111" s="1">
        <f t="shared" si="14"/>
        <v>0</v>
      </c>
      <c r="M111" s="1">
        <f t="shared" si="15"/>
        <v>0</v>
      </c>
      <c r="N111" s="1">
        <f t="shared" si="16"/>
        <v>0</v>
      </c>
      <c r="O111" s="1">
        <f t="shared" si="17"/>
        <v>0</v>
      </c>
      <c r="P111" s="42">
        <f t="shared" si="18"/>
        <v>0</v>
      </c>
      <c r="Q111" s="1">
        <f t="shared" si="19"/>
        <v>0</v>
      </c>
      <c r="S111" s="40"/>
      <c r="T111" s="41"/>
      <c r="U111" s="1">
        <f t="shared" si="20"/>
        <v>0</v>
      </c>
      <c r="V111" s="1">
        <f t="shared" si="21"/>
        <v>0</v>
      </c>
      <c r="W111" s="1">
        <f t="shared" si="22"/>
        <v>0</v>
      </c>
      <c r="X111" s="1">
        <f t="shared" si="23"/>
        <v>0</v>
      </c>
      <c r="Y111" s="1">
        <f t="shared" si="24"/>
        <v>0</v>
      </c>
      <c r="Z111" s="1">
        <f t="shared" si="25"/>
        <v>0</v>
      </c>
      <c r="AB111" s="40"/>
      <c r="AC111" s="41"/>
      <c r="AD111" s="1">
        <f t="shared" si="26"/>
        <v>0</v>
      </c>
      <c r="AE111" s="1">
        <f t="shared" si="27"/>
        <v>0</v>
      </c>
      <c r="AF111" s="1">
        <f t="shared" si="28"/>
        <v>0</v>
      </c>
      <c r="AG111" s="1">
        <f t="shared" si="29"/>
        <v>0</v>
      </c>
      <c r="AH111" s="1">
        <f t="shared" si="30"/>
        <v>0</v>
      </c>
      <c r="AI111" s="1">
        <f t="shared" si="31"/>
        <v>0</v>
      </c>
      <c r="AK111" s="40"/>
      <c r="AL111" s="41"/>
      <c r="AM111" s="1">
        <f t="shared" si="32"/>
        <v>0</v>
      </c>
      <c r="AN111" s="1">
        <f t="shared" si="33"/>
        <v>0</v>
      </c>
      <c r="AO111" s="1">
        <f t="shared" si="34"/>
        <v>0</v>
      </c>
      <c r="AP111" s="1">
        <f t="shared" si="35"/>
        <v>0</v>
      </c>
      <c r="AQ111" s="1">
        <f t="shared" si="36"/>
        <v>0</v>
      </c>
      <c r="AR111" s="1">
        <f t="shared" si="37"/>
        <v>0</v>
      </c>
      <c r="AT111" s="40"/>
      <c r="AU111" s="41"/>
      <c r="AV111" s="1">
        <f t="shared" si="38"/>
        <v>0</v>
      </c>
      <c r="AW111" s="1">
        <f t="shared" si="39"/>
        <v>0</v>
      </c>
      <c r="AX111" s="1">
        <f t="shared" si="40"/>
        <v>0</v>
      </c>
      <c r="AY111" s="1">
        <f t="shared" si="41"/>
        <v>0</v>
      </c>
      <c r="AZ111" s="1">
        <f t="shared" si="42"/>
        <v>0</v>
      </c>
      <c r="BA111" s="1">
        <f t="shared" si="43"/>
        <v>0</v>
      </c>
      <c r="BC111" s="40"/>
      <c r="BD111" s="41"/>
      <c r="BE111" s="1">
        <f t="shared" si="44"/>
        <v>0</v>
      </c>
      <c r="BF111" s="1">
        <f t="shared" si="45"/>
        <v>0</v>
      </c>
      <c r="BG111" s="1">
        <f t="shared" si="46"/>
        <v>0</v>
      </c>
      <c r="BH111" s="1">
        <f t="shared" si="47"/>
        <v>0</v>
      </c>
      <c r="BI111" s="1">
        <f t="shared" si="48"/>
        <v>0</v>
      </c>
      <c r="BJ111" s="1">
        <f t="shared" si="49"/>
        <v>0</v>
      </c>
      <c r="BL111" s="40"/>
      <c r="BM111" s="41"/>
      <c r="BN111" s="1">
        <f t="shared" si="50"/>
        <v>0</v>
      </c>
      <c r="BO111" s="1">
        <f t="shared" si="51"/>
        <v>0</v>
      </c>
      <c r="BP111" s="1">
        <f t="shared" si="52"/>
        <v>0</v>
      </c>
      <c r="BQ111" s="1">
        <f t="shared" si="53"/>
        <v>0</v>
      </c>
      <c r="BR111" s="1">
        <f t="shared" si="54"/>
        <v>0</v>
      </c>
      <c r="BS111" s="1">
        <f t="shared" si="55"/>
        <v>0</v>
      </c>
    </row>
    <row r="112" spans="1:71" ht="12.75" x14ac:dyDescent="0.2">
      <c r="A112" s="40"/>
      <c r="B112" s="41"/>
      <c r="C112" s="1">
        <f t="shared" si="8"/>
        <v>0</v>
      </c>
      <c r="D112" s="1">
        <f t="shared" si="9"/>
        <v>0</v>
      </c>
      <c r="E112" s="1">
        <f t="shared" si="10"/>
        <v>0</v>
      </c>
      <c r="F112" s="1">
        <f t="shared" si="11"/>
        <v>0</v>
      </c>
      <c r="G112" s="1">
        <f t="shared" si="12"/>
        <v>0</v>
      </c>
      <c r="H112" s="1">
        <f t="shared" si="13"/>
        <v>0</v>
      </c>
      <c r="J112" s="23"/>
      <c r="K112" s="18"/>
      <c r="L112" s="1">
        <f t="shared" si="14"/>
        <v>0</v>
      </c>
      <c r="M112" s="1">
        <f t="shared" si="15"/>
        <v>0</v>
      </c>
      <c r="N112" s="1">
        <f t="shared" si="16"/>
        <v>0</v>
      </c>
      <c r="O112" s="1">
        <f t="shared" si="17"/>
        <v>0</v>
      </c>
      <c r="P112" s="42">
        <f t="shared" si="18"/>
        <v>0</v>
      </c>
      <c r="Q112" s="1">
        <f t="shared" si="19"/>
        <v>0</v>
      </c>
      <c r="S112" s="40"/>
      <c r="T112" s="41"/>
      <c r="U112" s="1">
        <f t="shared" si="20"/>
        <v>0</v>
      </c>
      <c r="V112" s="1">
        <f t="shared" si="21"/>
        <v>0</v>
      </c>
      <c r="W112" s="1">
        <f t="shared" si="22"/>
        <v>0</v>
      </c>
      <c r="X112" s="1">
        <f t="shared" si="23"/>
        <v>0</v>
      </c>
      <c r="Y112" s="1">
        <f t="shared" si="24"/>
        <v>0</v>
      </c>
      <c r="Z112" s="1">
        <f t="shared" si="25"/>
        <v>0</v>
      </c>
      <c r="AB112" s="40"/>
      <c r="AC112" s="41"/>
      <c r="AD112" s="1">
        <f t="shared" si="26"/>
        <v>0</v>
      </c>
      <c r="AE112" s="1">
        <f t="shared" si="27"/>
        <v>0</v>
      </c>
      <c r="AF112" s="1">
        <f t="shared" si="28"/>
        <v>0</v>
      </c>
      <c r="AG112" s="1">
        <f t="shared" si="29"/>
        <v>0</v>
      </c>
      <c r="AH112" s="1">
        <f t="shared" si="30"/>
        <v>0</v>
      </c>
      <c r="AI112" s="1">
        <f t="shared" si="31"/>
        <v>0</v>
      </c>
      <c r="AK112" s="40"/>
      <c r="AL112" s="41"/>
      <c r="AM112" s="1">
        <f t="shared" si="32"/>
        <v>0</v>
      </c>
      <c r="AN112" s="1">
        <f t="shared" si="33"/>
        <v>0</v>
      </c>
      <c r="AO112" s="1">
        <f t="shared" si="34"/>
        <v>0</v>
      </c>
      <c r="AP112" s="1">
        <f t="shared" si="35"/>
        <v>0</v>
      </c>
      <c r="AQ112" s="1">
        <f t="shared" si="36"/>
        <v>0</v>
      </c>
      <c r="AR112" s="1">
        <f t="shared" si="37"/>
        <v>0</v>
      </c>
      <c r="AT112" s="40"/>
      <c r="AU112" s="41"/>
      <c r="AV112" s="1">
        <f t="shared" si="38"/>
        <v>0</v>
      </c>
      <c r="AW112" s="1">
        <f t="shared" si="39"/>
        <v>0</v>
      </c>
      <c r="AX112" s="1">
        <f t="shared" si="40"/>
        <v>0</v>
      </c>
      <c r="AY112" s="1">
        <f t="shared" si="41"/>
        <v>0</v>
      </c>
      <c r="AZ112" s="1">
        <f t="shared" si="42"/>
        <v>0</v>
      </c>
      <c r="BA112" s="1">
        <f t="shared" si="43"/>
        <v>0</v>
      </c>
      <c r="BC112" s="40"/>
      <c r="BD112" s="41"/>
      <c r="BE112" s="1">
        <f t="shared" si="44"/>
        <v>0</v>
      </c>
      <c r="BF112" s="1">
        <f t="shared" si="45"/>
        <v>0</v>
      </c>
      <c r="BG112" s="1">
        <f t="shared" si="46"/>
        <v>0</v>
      </c>
      <c r="BH112" s="1">
        <f t="shared" si="47"/>
        <v>0</v>
      </c>
      <c r="BI112" s="1">
        <f t="shared" si="48"/>
        <v>0</v>
      </c>
      <c r="BJ112" s="1">
        <f t="shared" si="49"/>
        <v>0</v>
      </c>
      <c r="BL112" s="40"/>
      <c r="BM112" s="41"/>
      <c r="BN112" s="1">
        <f t="shared" si="50"/>
        <v>0</v>
      </c>
      <c r="BO112" s="1">
        <f t="shared" si="51"/>
        <v>0</v>
      </c>
      <c r="BP112" s="1">
        <f t="shared" si="52"/>
        <v>0</v>
      </c>
      <c r="BQ112" s="1">
        <f t="shared" si="53"/>
        <v>0</v>
      </c>
      <c r="BR112" s="1">
        <f t="shared" si="54"/>
        <v>0</v>
      </c>
      <c r="BS112" s="1">
        <f t="shared" si="55"/>
        <v>0</v>
      </c>
    </row>
    <row r="113" spans="1:71" ht="12.75" x14ac:dyDescent="0.2">
      <c r="A113" s="40"/>
      <c r="B113" s="41"/>
      <c r="C113" s="1">
        <f t="shared" si="8"/>
        <v>0</v>
      </c>
      <c r="D113" s="1">
        <f t="shared" si="9"/>
        <v>0</v>
      </c>
      <c r="E113" s="1">
        <f t="shared" si="10"/>
        <v>0</v>
      </c>
      <c r="F113" s="1">
        <f t="shared" si="11"/>
        <v>0</v>
      </c>
      <c r="G113" s="1">
        <f t="shared" si="12"/>
        <v>0</v>
      </c>
      <c r="H113" s="1">
        <f t="shared" si="13"/>
        <v>0</v>
      </c>
      <c r="J113" s="23"/>
      <c r="K113" s="18"/>
      <c r="L113" s="1">
        <f t="shared" si="14"/>
        <v>0</v>
      </c>
      <c r="M113" s="1">
        <f t="shared" si="15"/>
        <v>0</v>
      </c>
      <c r="N113" s="1">
        <f t="shared" si="16"/>
        <v>0</v>
      </c>
      <c r="O113" s="1">
        <f t="shared" si="17"/>
        <v>0</v>
      </c>
      <c r="P113" s="42">
        <f t="shared" si="18"/>
        <v>0</v>
      </c>
      <c r="Q113" s="1">
        <f t="shared" si="19"/>
        <v>0</v>
      </c>
      <c r="S113" s="40"/>
      <c r="T113" s="41"/>
      <c r="U113" s="1">
        <f t="shared" si="20"/>
        <v>0</v>
      </c>
      <c r="V113" s="1">
        <f t="shared" si="21"/>
        <v>0</v>
      </c>
      <c r="W113" s="1">
        <f t="shared" si="22"/>
        <v>0</v>
      </c>
      <c r="X113" s="1">
        <f t="shared" si="23"/>
        <v>0</v>
      </c>
      <c r="Y113" s="1">
        <f t="shared" si="24"/>
        <v>0</v>
      </c>
      <c r="Z113" s="1">
        <f t="shared" si="25"/>
        <v>0</v>
      </c>
      <c r="AB113" s="40"/>
      <c r="AC113" s="41"/>
      <c r="AD113" s="1">
        <f t="shared" si="26"/>
        <v>0</v>
      </c>
      <c r="AE113" s="1">
        <f t="shared" si="27"/>
        <v>0</v>
      </c>
      <c r="AF113" s="1">
        <f t="shared" si="28"/>
        <v>0</v>
      </c>
      <c r="AG113" s="1">
        <f t="shared" si="29"/>
        <v>0</v>
      </c>
      <c r="AH113" s="1">
        <f t="shared" si="30"/>
        <v>0</v>
      </c>
      <c r="AI113" s="1">
        <f t="shared" si="31"/>
        <v>0</v>
      </c>
      <c r="AK113" s="40"/>
      <c r="AL113" s="41"/>
      <c r="AM113" s="1">
        <f t="shared" si="32"/>
        <v>0</v>
      </c>
      <c r="AN113" s="1">
        <f t="shared" si="33"/>
        <v>0</v>
      </c>
      <c r="AO113" s="1">
        <f t="shared" si="34"/>
        <v>0</v>
      </c>
      <c r="AP113" s="1">
        <f t="shared" si="35"/>
        <v>0</v>
      </c>
      <c r="AQ113" s="1">
        <f t="shared" si="36"/>
        <v>0</v>
      </c>
      <c r="AR113" s="1">
        <f t="shared" si="37"/>
        <v>0</v>
      </c>
      <c r="AT113" s="40"/>
      <c r="AU113" s="41"/>
      <c r="AV113" s="1">
        <f t="shared" si="38"/>
        <v>0</v>
      </c>
      <c r="AW113" s="1">
        <f t="shared" si="39"/>
        <v>0</v>
      </c>
      <c r="AX113" s="1">
        <f t="shared" si="40"/>
        <v>0</v>
      </c>
      <c r="AY113" s="1">
        <f t="shared" si="41"/>
        <v>0</v>
      </c>
      <c r="AZ113" s="1">
        <f t="shared" si="42"/>
        <v>0</v>
      </c>
      <c r="BA113" s="1">
        <f t="shared" si="43"/>
        <v>0</v>
      </c>
      <c r="BC113" s="40"/>
      <c r="BD113" s="41"/>
      <c r="BE113" s="1">
        <f t="shared" si="44"/>
        <v>0</v>
      </c>
      <c r="BF113" s="1">
        <f t="shared" si="45"/>
        <v>0</v>
      </c>
      <c r="BG113" s="1">
        <f t="shared" si="46"/>
        <v>0</v>
      </c>
      <c r="BH113" s="1">
        <f t="shared" si="47"/>
        <v>0</v>
      </c>
      <c r="BI113" s="1">
        <f t="shared" si="48"/>
        <v>0</v>
      </c>
      <c r="BJ113" s="1">
        <f t="shared" si="49"/>
        <v>0</v>
      </c>
      <c r="BL113" s="40"/>
      <c r="BM113" s="41"/>
      <c r="BN113" s="1">
        <f t="shared" si="50"/>
        <v>0</v>
      </c>
      <c r="BO113" s="1">
        <f t="shared" si="51"/>
        <v>0</v>
      </c>
      <c r="BP113" s="1">
        <f t="shared" si="52"/>
        <v>0</v>
      </c>
      <c r="BQ113" s="1">
        <f t="shared" si="53"/>
        <v>0</v>
      </c>
      <c r="BR113" s="1">
        <f t="shared" si="54"/>
        <v>0</v>
      </c>
      <c r="BS113" s="1">
        <f t="shared" si="55"/>
        <v>0</v>
      </c>
    </row>
    <row r="114" spans="1:71" ht="12.75" x14ac:dyDescent="0.2">
      <c r="A114" s="40"/>
      <c r="B114" s="41"/>
      <c r="C114" s="1">
        <f t="shared" si="8"/>
        <v>0</v>
      </c>
      <c r="D114" s="1">
        <f t="shared" si="9"/>
        <v>0</v>
      </c>
      <c r="E114" s="1">
        <f t="shared" si="10"/>
        <v>0</v>
      </c>
      <c r="F114" s="1">
        <f t="shared" si="11"/>
        <v>0</v>
      </c>
      <c r="G114" s="1">
        <f t="shared" si="12"/>
        <v>0</v>
      </c>
      <c r="H114" s="1">
        <f t="shared" si="13"/>
        <v>0</v>
      </c>
      <c r="J114" s="23"/>
      <c r="K114" s="18"/>
      <c r="L114" s="1">
        <f t="shared" si="14"/>
        <v>0</v>
      </c>
      <c r="M114" s="1">
        <f t="shared" si="15"/>
        <v>0</v>
      </c>
      <c r="N114" s="1">
        <f t="shared" si="16"/>
        <v>0</v>
      </c>
      <c r="O114" s="1">
        <f t="shared" si="17"/>
        <v>0</v>
      </c>
      <c r="P114" s="42">
        <f t="shared" si="18"/>
        <v>0</v>
      </c>
      <c r="Q114" s="1">
        <f t="shared" si="19"/>
        <v>0</v>
      </c>
      <c r="S114" s="40"/>
      <c r="T114" s="41"/>
      <c r="U114" s="1">
        <f t="shared" si="20"/>
        <v>0</v>
      </c>
      <c r="V114" s="1">
        <f t="shared" si="21"/>
        <v>0</v>
      </c>
      <c r="W114" s="1">
        <f t="shared" si="22"/>
        <v>0</v>
      </c>
      <c r="X114" s="1">
        <f t="shared" si="23"/>
        <v>0</v>
      </c>
      <c r="Y114" s="1">
        <f t="shared" si="24"/>
        <v>0</v>
      </c>
      <c r="Z114" s="1">
        <f t="shared" si="25"/>
        <v>0</v>
      </c>
      <c r="AB114" s="40"/>
      <c r="AC114" s="41"/>
      <c r="AD114" s="1">
        <f t="shared" si="26"/>
        <v>0</v>
      </c>
      <c r="AE114" s="1">
        <f t="shared" si="27"/>
        <v>0</v>
      </c>
      <c r="AF114" s="1">
        <f t="shared" si="28"/>
        <v>0</v>
      </c>
      <c r="AG114" s="1">
        <f t="shared" si="29"/>
        <v>0</v>
      </c>
      <c r="AH114" s="1">
        <f t="shared" si="30"/>
        <v>0</v>
      </c>
      <c r="AI114" s="1">
        <f t="shared" si="31"/>
        <v>0</v>
      </c>
      <c r="AK114" s="40"/>
      <c r="AL114" s="41"/>
      <c r="AM114" s="1">
        <f t="shared" si="32"/>
        <v>0</v>
      </c>
      <c r="AN114" s="1">
        <f t="shared" si="33"/>
        <v>0</v>
      </c>
      <c r="AO114" s="1">
        <f t="shared" si="34"/>
        <v>0</v>
      </c>
      <c r="AP114" s="1">
        <f t="shared" si="35"/>
        <v>0</v>
      </c>
      <c r="AQ114" s="1">
        <f t="shared" si="36"/>
        <v>0</v>
      </c>
      <c r="AR114" s="1">
        <f t="shared" si="37"/>
        <v>0</v>
      </c>
      <c r="AT114" s="40"/>
      <c r="AU114" s="41"/>
      <c r="AV114" s="1">
        <f t="shared" si="38"/>
        <v>0</v>
      </c>
      <c r="AW114" s="1">
        <f t="shared" si="39"/>
        <v>0</v>
      </c>
      <c r="AX114" s="1">
        <f t="shared" si="40"/>
        <v>0</v>
      </c>
      <c r="AY114" s="1">
        <f t="shared" si="41"/>
        <v>0</v>
      </c>
      <c r="AZ114" s="1">
        <f t="shared" si="42"/>
        <v>0</v>
      </c>
      <c r="BA114" s="1">
        <f t="shared" si="43"/>
        <v>0</v>
      </c>
      <c r="BC114" s="40"/>
      <c r="BD114" s="41"/>
      <c r="BE114" s="1">
        <f t="shared" si="44"/>
        <v>0</v>
      </c>
      <c r="BF114" s="1">
        <f t="shared" si="45"/>
        <v>0</v>
      </c>
      <c r="BG114" s="1">
        <f t="shared" si="46"/>
        <v>0</v>
      </c>
      <c r="BH114" s="1">
        <f t="shared" si="47"/>
        <v>0</v>
      </c>
      <c r="BI114" s="1">
        <f t="shared" si="48"/>
        <v>0</v>
      </c>
      <c r="BJ114" s="1">
        <f t="shared" si="49"/>
        <v>0</v>
      </c>
      <c r="BL114" s="40"/>
      <c r="BM114" s="41"/>
      <c r="BN114" s="1">
        <f t="shared" si="50"/>
        <v>0</v>
      </c>
      <c r="BO114" s="1">
        <f t="shared" si="51"/>
        <v>0</v>
      </c>
      <c r="BP114" s="1">
        <f t="shared" si="52"/>
        <v>0</v>
      </c>
      <c r="BQ114" s="1">
        <f t="shared" si="53"/>
        <v>0</v>
      </c>
      <c r="BR114" s="1">
        <f t="shared" si="54"/>
        <v>0</v>
      </c>
      <c r="BS114" s="1">
        <f t="shared" si="55"/>
        <v>0</v>
      </c>
    </row>
    <row r="115" spans="1:71" ht="12.75" x14ac:dyDescent="0.2">
      <c r="A115" s="40"/>
      <c r="B115" s="41"/>
      <c r="C115" s="1">
        <f t="shared" si="8"/>
        <v>0</v>
      </c>
      <c r="D115" s="1">
        <f t="shared" si="9"/>
        <v>0</v>
      </c>
      <c r="E115" s="1">
        <f t="shared" si="10"/>
        <v>0</v>
      </c>
      <c r="F115" s="1">
        <f t="shared" si="11"/>
        <v>0</v>
      </c>
      <c r="G115" s="1">
        <f t="shared" si="12"/>
        <v>0</v>
      </c>
      <c r="H115" s="1">
        <f t="shared" si="13"/>
        <v>0</v>
      </c>
      <c r="J115" s="23"/>
      <c r="K115" s="18"/>
      <c r="L115" s="1">
        <f t="shared" si="14"/>
        <v>0</v>
      </c>
      <c r="M115" s="1">
        <f t="shared" si="15"/>
        <v>0</v>
      </c>
      <c r="N115" s="1">
        <f t="shared" si="16"/>
        <v>0</v>
      </c>
      <c r="O115" s="1">
        <f t="shared" si="17"/>
        <v>0</v>
      </c>
      <c r="P115" s="42">
        <f t="shared" si="18"/>
        <v>0</v>
      </c>
      <c r="Q115" s="1">
        <f t="shared" si="19"/>
        <v>0</v>
      </c>
      <c r="S115" s="40"/>
      <c r="T115" s="41"/>
      <c r="U115" s="1">
        <f t="shared" si="20"/>
        <v>0</v>
      </c>
      <c r="V115" s="1">
        <f t="shared" si="21"/>
        <v>0</v>
      </c>
      <c r="W115" s="1">
        <f t="shared" si="22"/>
        <v>0</v>
      </c>
      <c r="X115" s="1">
        <f t="shared" si="23"/>
        <v>0</v>
      </c>
      <c r="Y115" s="1">
        <f t="shared" si="24"/>
        <v>0</v>
      </c>
      <c r="Z115" s="1">
        <f t="shared" si="25"/>
        <v>0</v>
      </c>
      <c r="AB115" s="40"/>
      <c r="AC115" s="41"/>
      <c r="AD115" s="1">
        <f t="shared" si="26"/>
        <v>0</v>
      </c>
      <c r="AE115" s="1">
        <f t="shared" si="27"/>
        <v>0</v>
      </c>
      <c r="AF115" s="1">
        <f t="shared" si="28"/>
        <v>0</v>
      </c>
      <c r="AG115" s="1">
        <f t="shared" si="29"/>
        <v>0</v>
      </c>
      <c r="AH115" s="1">
        <f t="shared" si="30"/>
        <v>0</v>
      </c>
      <c r="AI115" s="1">
        <f t="shared" si="31"/>
        <v>0</v>
      </c>
      <c r="AK115" s="40"/>
      <c r="AL115" s="41"/>
      <c r="AM115" s="1">
        <f t="shared" si="32"/>
        <v>0</v>
      </c>
      <c r="AN115" s="1">
        <f t="shared" si="33"/>
        <v>0</v>
      </c>
      <c r="AO115" s="1">
        <f t="shared" si="34"/>
        <v>0</v>
      </c>
      <c r="AP115" s="1">
        <f t="shared" si="35"/>
        <v>0</v>
      </c>
      <c r="AQ115" s="1">
        <f t="shared" si="36"/>
        <v>0</v>
      </c>
      <c r="AR115" s="1">
        <f t="shared" si="37"/>
        <v>0</v>
      </c>
      <c r="AT115" s="40"/>
      <c r="AU115" s="41"/>
      <c r="AV115" s="1">
        <f t="shared" si="38"/>
        <v>0</v>
      </c>
      <c r="AW115" s="1">
        <f t="shared" si="39"/>
        <v>0</v>
      </c>
      <c r="AX115" s="1">
        <f t="shared" si="40"/>
        <v>0</v>
      </c>
      <c r="AY115" s="1">
        <f t="shared" si="41"/>
        <v>0</v>
      </c>
      <c r="AZ115" s="1">
        <f t="shared" si="42"/>
        <v>0</v>
      </c>
      <c r="BA115" s="1">
        <f t="shared" si="43"/>
        <v>0</v>
      </c>
      <c r="BC115" s="40"/>
      <c r="BD115" s="41"/>
      <c r="BE115" s="1">
        <f t="shared" si="44"/>
        <v>0</v>
      </c>
      <c r="BF115" s="1">
        <f t="shared" si="45"/>
        <v>0</v>
      </c>
      <c r="BG115" s="1">
        <f t="shared" si="46"/>
        <v>0</v>
      </c>
      <c r="BH115" s="1">
        <f t="shared" si="47"/>
        <v>0</v>
      </c>
      <c r="BI115" s="1">
        <f t="shared" si="48"/>
        <v>0</v>
      </c>
      <c r="BJ115" s="1">
        <f t="shared" si="49"/>
        <v>0</v>
      </c>
      <c r="BL115" s="40"/>
      <c r="BM115" s="41"/>
      <c r="BN115" s="1">
        <f t="shared" si="50"/>
        <v>0</v>
      </c>
      <c r="BO115" s="1">
        <f t="shared" si="51"/>
        <v>0</v>
      </c>
      <c r="BP115" s="1">
        <f t="shared" si="52"/>
        <v>0</v>
      </c>
      <c r="BQ115" s="1">
        <f t="shared" si="53"/>
        <v>0</v>
      </c>
      <c r="BR115" s="1">
        <f t="shared" si="54"/>
        <v>0</v>
      </c>
      <c r="BS115" s="1">
        <f t="shared" si="55"/>
        <v>0</v>
      </c>
    </row>
    <row r="116" spans="1:71" ht="12.75" x14ac:dyDescent="0.2">
      <c r="A116" s="40"/>
      <c r="B116" s="41"/>
      <c r="C116" s="1">
        <f t="shared" si="8"/>
        <v>0</v>
      </c>
      <c r="D116" s="1">
        <f t="shared" si="9"/>
        <v>0</v>
      </c>
      <c r="E116" s="1">
        <f t="shared" si="10"/>
        <v>0</v>
      </c>
      <c r="F116" s="1">
        <f t="shared" si="11"/>
        <v>0</v>
      </c>
      <c r="G116" s="1">
        <f t="shared" si="12"/>
        <v>0</v>
      </c>
      <c r="H116" s="1">
        <f t="shared" si="13"/>
        <v>0</v>
      </c>
      <c r="J116" s="23"/>
      <c r="K116" s="18"/>
      <c r="L116" s="1">
        <f t="shared" si="14"/>
        <v>0</v>
      </c>
      <c r="M116" s="1">
        <f t="shared" si="15"/>
        <v>0</v>
      </c>
      <c r="N116" s="1">
        <f t="shared" si="16"/>
        <v>0</v>
      </c>
      <c r="O116" s="1">
        <f t="shared" si="17"/>
        <v>0</v>
      </c>
      <c r="P116" s="42">
        <f t="shared" si="18"/>
        <v>0</v>
      </c>
      <c r="Q116" s="1">
        <f t="shared" si="19"/>
        <v>0</v>
      </c>
      <c r="S116" s="40"/>
      <c r="T116" s="41"/>
      <c r="U116" s="1">
        <f t="shared" si="20"/>
        <v>0</v>
      </c>
      <c r="V116" s="1">
        <f t="shared" si="21"/>
        <v>0</v>
      </c>
      <c r="W116" s="1">
        <f t="shared" si="22"/>
        <v>0</v>
      </c>
      <c r="X116" s="1">
        <f t="shared" si="23"/>
        <v>0</v>
      </c>
      <c r="Y116" s="1">
        <f t="shared" si="24"/>
        <v>0</v>
      </c>
      <c r="Z116" s="1">
        <f t="shared" si="25"/>
        <v>0</v>
      </c>
      <c r="AB116" s="40"/>
      <c r="AC116" s="41"/>
      <c r="AD116" s="1">
        <f t="shared" si="26"/>
        <v>0</v>
      </c>
      <c r="AE116" s="1">
        <f t="shared" si="27"/>
        <v>0</v>
      </c>
      <c r="AF116" s="1">
        <f t="shared" si="28"/>
        <v>0</v>
      </c>
      <c r="AG116" s="1">
        <f t="shared" si="29"/>
        <v>0</v>
      </c>
      <c r="AH116" s="1">
        <f t="shared" si="30"/>
        <v>0</v>
      </c>
      <c r="AI116" s="1">
        <f t="shared" si="31"/>
        <v>0</v>
      </c>
      <c r="AK116" s="40"/>
      <c r="AL116" s="41"/>
      <c r="AM116" s="1">
        <f t="shared" si="32"/>
        <v>0</v>
      </c>
      <c r="AN116" s="1">
        <f t="shared" si="33"/>
        <v>0</v>
      </c>
      <c r="AO116" s="1">
        <f t="shared" si="34"/>
        <v>0</v>
      </c>
      <c r="AP116" s="1">
        <f t="shared" si="35"/>
        <v>0</v>
      </c>
      <c r="AQ116" s="1">
        <f t="shared" si="36"/>
        <v>0</v>
      </c>
      <c r="AR116" s="1">
        <f t="shared" si="37"/>
        <v>0</v>
      </c>
      <c r="AT116" s="40"/>
      <c r="AU116" s="41"/>
      <c r="AV116" s="1">
        <f t="shared" si="38"/>
        <v>0</v>
      </c>
      <c r="AW116" s="1">
        <f t="shared" si="39"/>
        <v>0</v>
      </c>
      <c r="AX116" s="1">
        <f t="shared" si="40"/>
        <v>0</v>
      </c>
      <c r="AY116" s="1">
        <f t="shared" si="41"/>
        <v>0</v>
      </c>
      <c r="AZ116" s="1">
        <f t="shared" si="42"/>
        <v>0</v>
      </c>
      <c r="BA116" s="1">
        <f t="shared" si="43"/>
        <v>0</v>
      </c>
      <c r="BC116" s="40"/>
      <c r="BD116" s="41"/>
      <c r="BE116" s="1">
        <f t="shared" si="44"/>
        <v>0</v>
      </c>
      <c r="BF116" s="1">
        <f t="shared" si="45"/>
        <v>0</v>
      </c>
      <c r="BG116" s="1">
        <f t="shared" si="46"/>
        <v>0</v>
      </c>
      <c r="BH116" s="1">
        <f t="shared" si="47"/>
        <v>0</v>
      </c>
      <c r="BI116" s="1">
        <f t="shared" si="48"/>
        <v>0</v>
      </c>
      <c r="BJ116" s="1">
        <f t="shared" si="49"/>
        <v>0</v>
      </c>
      <c r="BL116" s="40"/>
      <c r="BM116" s="41"/>
      <c r="BN116" s="1">
        <f t="shared" si="50"/>
        <v>0</v>
      </c>
      <c r="BO116" s="1">
        <f t="shared" si="51"/>
        <v>0</v>
      </c>
      <c r="BP116" s="1">
        <f t="shared" si="52"/>
        <v>0</v>
      </c>
      <c r="BQ116" s="1">
        <f t="shared" si="53"/>
        <v>0</v>
      </c>
      <c r="BR116" s="1">
        <f t="shared" si="54"/>
        <v>0</v>
      </c>
      <c r="BS116" s="1">
        <f t="shared" si="55"/>
        <v>0</v>
      </c>
    </row>
    <row r="117" spans="1:71" ht="12.75" x14ac:dyDescent="0.2">
      <c r="A117" s="40"/>
      <c r="B117" s="41"/>
      <c r="C117" s="1">
        <f t="shared" si="8"/>
        <v>0</v>
      </c>
      <c r="D117" s="1">
        <f t="shared" si="9"/>
        <v>0</v>
      </c>
      <c r="E117" s="1">
        <f t="shared" si="10"/>
        <v>0</v>
      </c>
      <c r="F117" s="1">
        <f t="shared" si="11"/>
        <v>0</v>
      </c>
      <c r="G117" s="1">
        <f t="shared" si="12"/>
        <v>0</v>
      </c>
      <c r="H117" s="1">
        <f t="shared" si="13"/>
        <v>0</v>
      </c>
      <c r="J117" s="23"/>
      <c r="K117" s="18"/>
      <c r="L117" s="1">
        <f t="shared" si="14"/>
        <v>0</v>
      </c>
      <c r="M117" s="1">
        <f t="shared" si="15"/>
        <v>0</v>
      </c>
      <c r="N117" s="1">
        <f t="shared" si="16"/>
        <v>0</v>
      </c>
      <c r="O117" s="1">
        <f t="shared" si="17"/>
        <v>0</v>
      </c>
      <c r="P117" s="42">
        <f t="shared" si="18"/>
        <v>0</v>
      </c>
      <c r="Q117" s="1">
        <f t="shared" si="19"/>
        <v>0</v>
      </c>
      <c r="S117" s="40"/>
      <c r="T117" s="41"/>
      <c r="U117" s="1">
        <f t="shared" si="20"/>
        <v>0</v>
      </c>
      <c r="V117" s="1">
        <f t="shared" si="21"/>
        <v>0</v>
      </c>
      <c r="W117" s="1">
        <f t="shared" si="22"/>
        <v>0</v>
      </c>
      <c r="X117" s="1">
        <f t="shared" si="23"/>
        <v>0</v>
      </c>
      <c r="Y117" s="1">
        <f t="shared" si="24"/>
        <v>0</v>
      </c>
      <c r="Z117" s="1">
        <f t="shared" si="25"/>
        <v>0</v>
      </c>
      <c r="AB117" s="40"/>
      <c r="AC117" s="41"/>
      <c r="AD117" s="1">
        <f t="shared" si="26"/>
        <v>0</v>
      </c>
      <c r="AE117" s="1">
        <f t="shared" si="27"/>
        <v>0</v>
      </c>
      <c r="AF117" s="1">
        <f t="shared" si="28"/>
        <v>0</v>
      </c>
      <c r="AG117" s="1">
        <f t="shared" si="29"/>
        <v>0</v>
      </c>
      <c r="AH117" s="1">
        <f t="shared" si="30"/>
        <v>0</v>
      </c>
      <c r="AI117" s="1">
        <f t="shared" si="31"/>
        <v>0</v>
      </c>
      <c r="AK117" s="40"/>
      <c r="AL117" s="41"/>
      <c r="AM117" s="1">
        <f t="shared" si="32"/>
        <v>0</v>
      </c>
      <c r="AN117" s="1">
        <f t="shared" si="33"/>
        <v>0</v>
      </c>
      <c r="AO117" s="1">
        <f t="shared" si="34"/>
        <v>0</v>
      </c>
      <c r="AP117" s="1">
        <f t="shared" si="35"/>
        <v>0</v>
      </c>
      <c r="AQ117" s="1">
        <f t="shared" si="36"/>
        <v>0</v>
      </c>
      <c r="AR117" s="1">
        <f t="shared" si="37"/>
        <v>0</v>
      </c>
      <c r="AT117" s="40"/>
      <c r="AU117" s="41"/>
      <c r="AV117" s="1">
        <f t="shared" si="38"/>
        <v>0</v>
      </c>
      <c r="AW117" s="1">
        <f t="shared" si="39"/>
        <v>0</v>
      </c>
      <c r="AX117" s="1">
        <f t="shared" si="40"/>
        <v>0</v>
      </c>
      <c r="AY117" s="1">
        <f t="shared" si="41"/>
        <v>0</v>
      </c>
      <c r="AZ117" s="1">
        <f t="shared" si="42"/>
        <v>0</v>
      </c>
      <c r="BA117" s="1">
        <f t="shared" si="43"/>
        <v>0</v>
      </c>
      <c r="BC117" s="40"/>
      <c r="BD117" s="41"/>
      <c r="BE117" s="1">
        <f t="shared" si="44"/>
        <v>0</v>
      </c>
      <c r="BF117" s="1">
        <f t="shared" si="45"/>
        <v>0</v>
      </c>
      <c r="BG117" s="1">
        <f t="shared" si="46"/>
        <v>0</v>
      </c>
      <c r="BH117" s="1">
        <f t="shared" si="47"/>
        <v>0</v>
      </c>
      <c r="BI117" s="1">
        <f t="shared" si="48"/>
        <v>0</v>
      </c>
      <c r="BJ117" s="1">
        <f t="shared" si="49"/>
        <v>0</v>
      </c>
      <c r="BL117" s="40"/>
      <c r="BM117" s="41"/>
      <c r="BN117" s="1">
        <f t="shared" si="50"/>
        <v>0</v>
      </c>
      <c r="BO117" s="1">
        <f t="shared" si="51"/>
        <v>0</v>
      </c>
      <c r="BP117" s="1">
        <f t="shared" si="52"/>
        <v>0</v>
      </c>
      <c r="BQ117" s="1">
        <f t="shared" si="53"/>
        <v>0</v>
      </c>
      <c r="BR117" s="1">
        <f t="shared" si="54"/>
        <v>0</v>
      </c>
      <c r="BS117" s="1">
        <f t="shared" si="55"/>
        <v>0</v>
      </c>
    </row>
    <row r="118" spans="1:71" ht="12.75" x14ac:dyDescent="0.2">
      <c r="A118" s="40"/>
      <c r="B118" s="41"/>
      <c r="C118" s="1">
        <f t="shared" si="8"/>
        <v>0</v>
      </c>
      <c r="D118" s="1">
        <f t="shared" si="9"/>
        <v>0</v>
      </c>
      <c r="E118" s="1">
        <f t="shared" si="10"/>
        <v>0</v>
      </c>
      <c r="F118" s="1">
        <f t="shared" si="11"/>
        <v>0</v>
      </c>
      <c r="G118" s="1">
        <f t="shared" si="12"/>
        <v>0</v>
      </c>
      <c r="H118" s="1">
        <f t="shared" si="13"/>
        <v>0</v>
      </c>
      <c r="J118" s="23"/>
      <c r="K118" s="18"/>
      <c r="L118" s="1">
        <f t="shared" si="14"/>
        <v>0</v>
      </c>
      <c r="M118" s="1">
        <f t="shared" si="15"/>
        <v>0</v>
      </c>
      <c r="N118" s="1">
        <f t="shared" si="16"/>
        <v>0</v>
      </c>
      <c r="O118" s="1">
        <f t="shared" si="17"/>
        <v>0</v>
      </c>
      <c r="P118" s="42">
        <f t="shared" si="18"/>
        <v>0</v>
      </c>
      <c r="Q118" s="1">
        <f t="shared" si="19"/>
        <v>0</v>
      </c>
      <c r="S118" s="40"/>
      <c r="T118" s="41"/>
      <c r="U118" s="1">
        <f t="shared" si="20"/>
        <v>0</v>
      </c>
      <c r="V118" s="1">
        <f t="shared" si="21"/>
        <v>0</v>
      </c>
      <c r="W118" s="1">
        <f t="shared" si="22"/>
        <v>0</v>
      </c>
      <c r="X118" s="1">
        <f t="shared" si="23"/>
        <v>0</v>
      </c>
      <c r="Y118" s="1">
        <f t="shared" si="24"/>
        <v>0</v>
      </c>
      <c r="Z118" s="1">
        <f t="shared" si="25"/>
        <v>0</v>
      </c>
      <c r="AB118" s="40"/>
      <c r="AC118" s="41"/>
      <c r="AD118" s="1">
        <f t="shared" si="26"/>
        <v>0</v>
      </c>
      <c r="AE118" s="1">
        <f t="shared" si="27"/>
        <v>0</v>
      </c>
      <c r="AF118" s="1">
        <f t="shared" si="28"/>
        <v>0</v>
      </c>
      <c r="AG118" s="1">
        <f t="shared" si="29"/>
        <v>0</v>
      </c>
      <c r="AH118" s="1">
        <f t="shared" si="30"/>
        <v>0</v>
      </c>
      <c r="AI118" s="1">
        <f t="shared" si="31"/>
        <v>0</v>
      </c>
      <c r="AK118" s="40"/>
      <c r="AL118" s="41"/>
      <c r="AM118" s="1">
        <f t="shared" si="32"/>
        <v>0</v>
      </c>
      <c r="AN118" s="1">
        <f t="shared" si="33"/>
        <v>0</v>
      </c>
      <c r="AO118" s="1">
        <f t="shared" si="34"/>
        <v>0</v>
      </c>
      <c r="AP118" s="1">
        <f t="shared" si="35"/>
        <v>0</v>
      </c>
      <c r="AQ118" s="1">
        <f t="shared" si="36"/>
        <v>0</v>
      </c>
      <c r="AR118" s="1">
        <f t="shared" si="37"/>
        <v>0</v>
      </c>
      <c r="AT118" s="40"/>
      <c r="AU118" s="41"/>
      <c r="AV118" s="1">
        <f t="shared" si="38"/>
        <v>0</v>
      </c>
      <c r="AW118" s="1">
        <f t="shared" si="39"/>
        <v>0</v>
      </c>
      <c r="AX118" s="1">
        <f t="shared" si="40"/>
        <v>0</v>
      </c>
      <c r="AY118" s="1">
        <f t="shared" si="41"/>
        <v>0</v>
      </c>
      <c r="AZ118" s="1">
        <f t="shared" si="42"/>
        <v>0</v>
      </c>
      <c r="BA118" s="1">
        <f t="shared" si="43"/>
        <v>0</v>
      </c>
      <c r="BC118" s="40"/>
      <c r="BD118" s="41"/>
      <c r="BE118" s="1">
        <f t="shared" si="44"/>
        <v>0</v>
      </c>
      <c r="BF118" s="1">
        <f t="shared" si="45"/>
        <v>0</v>
      </c>
      <c r="BG118" s="1">
        <f t="shared" si="46"/>
        <v>0</v>
      </c>
      <c r="BH118" s="1">
        <f t="shared" si="47"/>
        <v>0</v>
      </c>
      <c r="BI118" s="1">
        <f t="shared" si="48"/>
        <v>0</v>
      </c>
      <c r="BJ118" s="1">
        <f t="shared" si="49"/>
        <v>0</v>
      </c>
      <c r="BL118" s="40"/>
      <c r="BM118" s="41"/>
      <c r="BN118" s="1">
        <f t="shared" si="50"/>
        <v>0</v>
      </c>
      <c r="BO118" s="1">
        <f t="shared" si="51"/>
        <v>0</v>
      </c>
      <c r="BP118" s="1">
        <f t="shared" si="52"/>
        <v>0</v>
      </c>
      <c r="BQ118" s="1">
        <f t="shared" si="53"/>
        <v>0</v>
      </c>
      <c r="BR118" s="1">
        <f t="shared" si="54"/>
        <v>0</v>
      </c>
      <c r="BS118" s="1">
        <f t="shared" si="55"/>
        <v>0</v>
      </c>
    </row>
    <row r="119" spans="1:71" ht="12.75" x14ac:dyDescent="0.2">
      <c r="A119" s="40"/>
      <c r="B119" s="41"/>
      <c r="C119" s="1">
        <f t="shared" si="8"/>
        <v>0</v>
      </c>
      <c r="D119" s="1">
        <f t="shared" si="9"/>
        <v>0</v>
      </c>
      <c r="E119" s="1">
        <f t="shared" si="10"/>
        <v>0</v>
      </c>
      <c r="F119" s="1">
        <f t="shared" si="11"/>
        <v>0</v>
      </c>
      <c r="G119" s="1">
        <f t="shared" si="12"/>
        <v>0</v>
      </c>
      <c r="H119" s="1">
        <f t="shared" si="13"/>
        <v>0</v>
      </c>
      <c r="J119" s="23"/>
      <c r="K119" s="18"/>
      <c r="L119" s="1">
        <f t="shared" si="14"/>
        <v>0</v>
      </c>
      <c r="M119" s="1">
        <f t="shared" si="15"/>
        <v>0</v>
      </c>
      <c r="N119" s="1">
        <f t="shared" si="16"/>
        <v>0</v>
      </c>
      <c r="O119" s="1">
        <f t="shared" si="17"/>
        <v>0</v>
      </c>
      <c r="P119" s="42">
        <f t="shared" si="18"/>
        <v>0</v>
      </c>
      <c r="Q119" s="1">
        <f t="shared" si="19"/>
        <v>0</v>
      </c>
      <c r="S119" s="40"/>
      <c r="T119" s="41"/>
      <c r="U119" s="1">
        <f t="shared" si="20"/>
        <v>0</v>
      </c>
      <c r="V119" s="1">
        <f t="shared" si="21"/>
        <v>0</v>
      </c>
      <c r="W119" s="1">
        <f t="shared" si="22"/>
        <v>0</v>
      </c>
      <c r="X119" s="1">
        <f t="shared" si="23"/>
        <v>0</v>
      </c>
      <c r="Y119" s="1">
        <f t="shared" si="24"/>
        <v>0</v>
      </c>
      <c r="Z119" s="1">
        <f t="shared" si="25"/>
        <v>0</v>
      </c>
      <c r="AB119" s="40"/>
      <c r="AC119" s="41"/>
      <c r="AD119" s="1">
        <f t="shared" si="26"/>
        <v>0</v>
      </c>
      <c r="AE119" s="1">
        <f t="shared" si="27"/>
        <v>0</v>
      </c>
      <c r="AF119" s="1">
        <f t="shared" si="28"/>
        <v>0</v>
      </c>
      <c r="AG119" s="1">
        <f t="shared" si="29"/>
        <v>0</v>
      </c>
      <c r="AH119" s="1">
        <f t="shared" si="30"/>
        <v>0</v>
      </c>
      <c r="AI119" s="1">
        <f t="shared" si="31"/>
        <v>0</v>
      </c>
      <c r="AK119" s="40"/>
      <c r="AL119" s="41"/>
      <c r="AM119" s="1">
        <f t="shared" si="32"/>
        <v>0</v>
      </c>
      <c r="AN119" s="1">
        <f t="shared" si="33"/>
        <v>0</v>
      </c>
      <c r="AO119" s="1">
        <f t="shared" si="34"/>
        <v>0</v>
      </c>
      <c r="AP119" s="1">
        <f t="shared" si="35"/>
        <v>0</v>
      </c>
      <c r="AQ119" s="1">
        <f t="shared" si="36"/>
        <v>0</v>
      </c>
      <c r="AR119" s="1">
        <f t="shared" si="37"/>
        <v>0</v>
      </c>
      <c r="AT119" s="40"/>
      <c r="AU119" s="41"/>
      <c r="AV119" s="1">
        <f t="shared" si="38"/>
        <v>0</v>
      </c>
      <c r="AW119" s="1">
        <f t="shared" si="39"/>
        <v>0</v>
      </c>
      <c r="AX119" s="1">
        <f t="shared" si="40"/>
        <v>0</v>
      </c>
      <c r="AY119" s="1">
        <f t="shared" si="41"/>
        <v>0</v>
      </c>
      <c r="AZ119" s="1">
        <f t="shared" si="42"/>
        <v>0</v>
      </c>
      <c r="BA119" s="1">
        <f t="shared" si="43"/>
        <v>0</v>
      </c>
      <c r="BC119" s="40"/>
      <c r="BD119" s="41"/>
      <c r="BE119" s="1">
        <f t="shared" si="44"/>
        <v>0</v>
      </c>
      <c r="BF119" s="1">
        <f t="shared" si="45"/>
        <v>0</v>
      </c>
      <c r="BG119" s="1">
        <f t="shared" si="46"/>
        <v>0</v>
      </c>
      <c r="BH119" s="1">
        <f t="shared" si="47"/>
        <v>0</v>
      </c>
      <c r="BI119" s="1">
        <f t="shared" si="48"/>
        <v>0</v>
      </c>
      <c r="BJ119" s="1">
        <f t="shared" si="49"/>
        <v>0</v>
      </c>
      <c r="BL119" s="40"/>
      <c r="BM119" s="41"/>
      <c r="BN119" s="1">
        <f t="shared" si="50"/>
        <v>0</v>
      </c>
      <c r="BO119" s="1">
        <f t="shared" si="51"/>
        <v>0</v>
      </c>
      <c r="BP119" s="1">
        <f t="shared" si="52"/>
        <v>0</v>
      </c>
      <c r="BQ119" s="1">
        <f t="shared" si="53"/>
        <v>0</v>
      </c>
      <c r="BR119" s="1">
        <f t="shared" si="54"/>
        <v>0</v>
      </c>
      <c r="BS119" s="1">
        <f t="shared" si="55"/>
        <v>0</v>
      </c>
    </row>
    <row r="120" spans="1:71" ht="12.75" x14ac:dyDescent="0.2">
      <c r="A120" s="40"/>
      <c r="B120" s="41"/>
      <c r="C120" s="1">
        <f t="shared" si="8"/>
        <v>0</v>
      </c>
      <c r="D120" s="1">
        <f t="shared" si="9"/>
        <v>0</v>
      </c>
      <c r="E120" s="1">
        <f t="shared" si="10"/>
        <v>0</v>
      </c>
      <c r="F120" s="1">
        <f t="shared" si="11"/>
        <v>0</v>
      </c>
      <c r="G120" s="1">
        <f t="shared" si="12"/>
        <v>0</v>
      </c>
      <c r="H120" s="1">
        <f t="shared" si="13"/>
        <v>0</v>
      </c>
      <c r="J120" s="23"/>
      <c r="K120" s="18"/>
      <c r="L120" s="1">
        <f t="shared" si="14"/>
        <v>0</v>
      </c>
      <c r="M120" s="1">
        <f t="shared" si="15"/>
        <v>0</v>
      </c>
      <c r="N120" s="1">
        <f t="shared" si="16"/>
        <v>0</v>
      </c>
      <c r="O120" s="1">
        <f t="shared" si="17"/>
        <v>0</v>
      </c>
      <c r="P120" s="42">
        <f t="shared" si="18"/>
        <v>0</v>
      </c>
      <c r="Q120" s="1">
        <f t="shared" si="19"/>
        <v>0</v>
      </c>
      <c r="S120" s="40"/>
      <c r="T120" s="41"/>
      <c r="U120" s="1">
        <f t="shared" si="20"/>
        <v>0</v>
      </c>
      <c r="V120" s="1">
        <f t="shared" si="21"/>
        <v>0</v>
      </c>
      <c r="W120" s="1">
        <f t="shared" si="22"/>
        <v>0</v>
      </c>
      <c r="X120" s="1">
        <f t="shared" si="23"/>
        <v>0</v>
      </c>
      <c r="Y120" s="1">
        <f t="shared" si="24"/>
        <v>0</v>
      </c>
      <c r="Z120" s="1">
        <f t="shared" si="25"/>
        <v>0</v>
      </c>
      <c r="AB120" s="40"/>
      <c r="AC120" s="41"/>
      <c r="AD120" s="1">
        <f t="shared" si="26"/>
        <v>0</v>
      </c>
      <c r="AE120" s="1">
        <f t="shared" si="27"/>
        <v>0</v>
      </c>
      <c r="AF120" s="1">
        <f t="shared" si="28"/>
        <v>0</v>
      </c>
      <c r="AG120" s="1">
        <f t="shared" si="29"/>
        <v>0</v>
      </c>
      <c r="AH120" s="1">
        <f t="shared" si="30"/>
        <v>0</v>
      </c>
      <c r="AI120" s="1">
        <f t="shared" si="31"/>
        <v>0</v>
      </c>
      <c r="AK120" s="40"/>
      <c r="AL120" s="41"/>
      <c r="AM120" s="1">
        <f t="shared" si="32"/>
        <v>0</v>
      </c>
      <c r="AN120" s="1">
        <f t="shared" si="33"/>
        <v>0</v>
      </c>
      <c r="AO120" s="1">
        <f t="shared" si="34"/>
        <v>0</v>
      </c>
      <c r="AP120" s="1">
        <f t="shared" si="35"/>
        <v>0</v>
      </c>
      <c r="AQ120" s="1">
        <f t="shared" si="36"/>
        <v>0</v>
      </c>
      <c r="AR120" s="1">
        <f t="shared" si="37"/>
        <v>0</v>
      </c>
      <c r="AT120" s="40"/>
      <c r="AU120" s="41"/>
      <c r="AV120" s="1">
        <f t="shared" si="38"/>
        <v>0</v>
      </c>
      <c r="AW120" s="1">
        <f t="shared" si="39"/>
        <v>0</v>
      </c>
      <c r="AX120" s="1">
        <f t="shared" si="40"/>
        <v>0</v>
      </c>
      <c r="AY120" s="1">
        <f t="shared" si="41"/>
        <v>0</v>
      </c>
      <c r="AZ120" s="1">
        <f t="shared" si="42"/>
        <v>0</v>
      </c>
      <c r="BA120" s="1">
        <f t="shared" si="43"/>
        <v>0</v>
      </c>
      <c r="BC120" s="40"/>
      <c r="BD120" s="41"/>
      <c r="BE120" s="1">
        <f t="shared" si="44"/>
        <v>0</v>
      </c>
      <c r="BF120" s="1">
        <f t="shared" si="45"/>
        <v>0</v>
      </c>
      <c r="BG120" s="1">
        <f t="shared" si="46"/>
        <v>0</v>
      </c>
      <c r="BH120" s="1">
        <f t="shared" si="47"/>
        <v>0</v>
      </c>
      <c r="BI120" s="1">
        <f t="shared" si="48"/>
        <v>0</v>
      </c>
      <c r="BJ120" s="1">
        <f t="shared" si="49"/>
        <v>0</v>
      </c>
      <c r="BL120" s="40"/>
      <c r="BM120" s="41"/>
      <c r="BN120" s="1">
        <f t="shared" si="50"/>
        <v>0</v>
      </c>
      <c r="BO120" s="1">
        <f t="shared" si="51"/>
        <v>0</v>
      </c>
      <c r="BP120" s="1">
        <f t="shared" si="52"/>
        <v>0</v>
      </c>
      <c r="BQ120" s="1">
        <f t="shared" si="53"/>
        <v>0</v>
      </c>
      <c r="BR120" s="1">
        <f t="shared" si="54"/>
        <v>0</v>
      </c>
      <c r="BS120" s="1">
        <f t="shared" si="55"/>
        <v>0</v>
      </c>
    </row>
    <row r="121" spans="1:71" ht="12.75" x14ac:dyDescent="0.2">
      <c r="A121" s="40"/>
      <c r="B121" s="41"/>
      <c r="C121" s="1">
        <f t="shared" si="8"/>
        <v>0</v>
      </c>
      <c r="D121" s="1">
        <f t="shared" si="9"/>
        <v>0</v>
      </c>
      <c r="E121" s="1">
        <f t="shared" si="10"/>
        <v>0</v>
      </c>
      <c r="F121" s="1">
        <f t="shared" si="11"/>
        <v>0</v>
      </c>
      <c r="G121" s="1">
        <f t="shared" si="12"/>
        <v>0</v>
      </c>
      <c r="H121" s="1">
        <f t="shared" si="13"/>
        <v>0</v>
      </c>
      <c r="J121" s="23"/>
      <c r="K121" s="18"/>
      <c r="L121" s="1">
        <f t="shared" si="14"/>
        <v>0</v>
      </c>
      <c r="M121" s="1">
        <f t="shared" si="15"/>
        <v>0</v>
      </c>
      <c r="N121" s="1">
        <f t="shared" si="16"/>
        <v>0</v>
      </c>
      <c r="O121" s="1">
        <f t="shared" si="17"/>
        <v>0</v>
      </c>
      <c r="P121" s="42">
        <f t="shared" si="18"/>
        <v>0</v>
      </c>
      <c r="Q121" s="1">
        <f t="shared" si="19"/>
        <v>0</v>
      </c>
      <c r="S121" s="40"/>
      <c r="T121" s="41"/>
      <c r="U121" s="1">
        <f t="shared" si="20"/>
        <v>0</v>
      </c>
      <c r="V121" s="1">
        <f t="shared" si="21"/>
        <v>0</v>
      </c>
      <c r="W121" s="1">
        <f t="shared" si="22"/>
        <v>0</v>
      </c>
      <c r="X121" s="1">
        <f t="shared" si="23"/>
        <v>0</v>
      </c>
      <c r="Y121" s="1">
        <f t="shared" si="24"/>
        <v>0</v>
      </c>
      <c r="Z121" s="1">
        <f t="shared" si="25"/>
        <v>0</v>
      </c>
      <c r="AB121" s="40"/>
      <c r="AC121" s="41"/>
      <c r="AD121" s="1">
        <f t="shared" si="26"/>
        <v>0</v>
      </c>
      <c r="AE121" s="1">
        <f t="shared" si="27"/>
        <v>0</v>
      </c>
      <c r="AF121" s="1">
        <f t="shared" si="28"/>
        <v>0</v>
      </c>
      <c r="AG121" s="1">
        <f t="shared" si="29"/>
        <v>0</v>
      </c>
      <c r="AH121" s="1">
        <f t="shared" si="30"/>
        <v>0</v>
      </c>
      <c r="AI121" s="1">
        <f t="shared" si="31"/>
        <v>0</v>
      </c>
      <c r="AK121" s="40"/>
      <c r="AL121" s="41"/>
      <c r="AM121" s="1">
        <f t="shared" si="32"/>
        <v>0</v>
      </c>
      <c r="AN121" s="1">
        <f t="shared" si="33"/>
        <v>0</v>
      </c>
      <c r="AO121" s="1">
        <f t="shared" si="34"/>
        <v>0</v>
      </c>
      <c r="AP121" s="1">
        <f t="shared" si="35"/>
        <v>0</v>
      </c>
      <c r="AQ121" s="1">
        <f t="shared" si="36"/>
        <v>0</v>
      </c>
      <c r="AR121" s="1">
        <f t="shared" si="37"/>
        <v>0</v>
      </c>
      <c r="AT121" s="40"/>
      <c r="AU121" s="41"/>
      <c r="AV121" s="1">
        <f t="shared" si="38"/>
        <v>0</v>
      </c>
      <c r="AW121" s="1">
        <f t="shared" si="39"/>
        <v>0</v>
      </c>
      <c r="AX121" s="1">
        <f t="shared" si="40"/>
        <v>0</v>
      </c>
      <c r="AY121" s="1">
        <f t="shared" si="41"/>
        <v>0</v>
      </c>
      <c r="AZ121" s="1">
        <f t="shared" si="42"/>
        <v>0</v>
      </c>
      <c r="BA121" s="1">
        <f t="shared" si="43"/>
        <v>0</v>
      </c>
      <c r="BC121" s="40"/>
      <c r="BD121" s="41"/>
      <c r="BE121" s="1">
        <f t="shared" si="44"/>
        <v>0</v>
      </c>
      <c r="BF121" s="1">
        <f t="shared" si="45"/>
        <v>0</v>
      </c>
      <c r="BG121" s="1">
        <f t="shared" si="46"/>
        <v>0</v>
      </c>
      <c r="BH121" s="1">
        <f t="shared" si="47"/>
        <v>0</v>
      </c>
      <c r="BI121" s="1">
        <f t="shared" si="48"/>
        <v>0</v>
      </c>
      <c r="BJ121" s="1">
        <f t="shared" si="49"/>
        <v>0</v>
      </c>
      <c r="BL121" s="40"/>
      <c r="BM121" s="41"/>
      <c r="BN121" s="1">
        <f t="shared" si="50"/>
        <v>0</v>
      </c>
      <c r="BO121" s="1">
        <f t="shared" si="51"/>
        <v>0</v>
      </c>
      <c r="BP121" s="1">
        <f t="shared" si="52"/>
        <v>0</v>
      </c>
      <c r="BQ121" s="1">
        <f t="shared" si="53"/>
        <v>0</v>
      </c>
      <c r="BR121" s="1">
        <f t="shared" si="54"/>
        <v>0</v>
      </c>
      <c r="BS121" s="1">
        <f t="shared" si="55"/>
        <v>0</v>
      </c>
    </row>
    <row r="122" spans="1:71" ht="12.75" x14ac:dyDescent="0.2">
      <c r="A122" s="40"/>
      <c r="B122" s="41"/>
      <c r="C122" s="1">
        <f t="shared" si="8"/>
        <v>0</v>
      </c>
      <c r="D122" s="1">
        <f t="shared" si="9"/>
        <v>0</v>
      </c>
      <c r="E122" s="1">
        <f t="shared" si="10"/>
        <v>0</v>
      </c>
      <c r="F122" s="1">
        <f t="shared" si="11"/>
        <v>0</v>
      </c>
      <c r="G122" s="1">
        <f t="shared" si="12"/>
        <v>0</v>
      </c>
      <c r="H122" s="1">
        <f t="shared" si="13"/>
        <v>0</v>
      </c>
      <c r="J122" s="23"/>
      <c r="K122" s="18"/>
      <c r="L122" s="1">
        <f t="shared" si="14"/>
        <v>0</v>
      </c>
      <c r="M122" s="1">
        <f t="shared" si="15"/>
        <v>0</v>
      </c>
      <c r="N122" s="1">
        <f t="shared" si="16"/>
        <v>0</v>
      </c>
      <c r="O122" s="1">
        <f t="shared" si="17"/>
        <v>0</v>
      </c>
      <c r="P122" s="42">
        <f t="shared" si="18"/>
        <v>0</v>
      </c>
      <c r="Q122" s="1">
        <f t="shared" si="19"/>
        <v>0</v>
      </c>
      <c r="S122" s="40"/>
      <c r="T122" s="41"/>
      <c r="U122" s="1">
        <f t="shared" si="20"/>
        <v>0</v>
      </c>
      <c r="V122" s="1">
        <f t="shared" si="21"/>
        <v>0</v>
      </c>
      <c r="W122" s="1">
        <f t="shared" si="22"/>
        <v>0</v>
      </c>
      <c r="X122" s="1">
        <f t="shared" si="23"/>
        <v>0</v>
      </c>
      <c r="Y122" s="1">
        <f t="shared" si="24"/>
        <v>0</v>
      </c>
      <c r="Z122" s="1">
        <f t="shared" si="25"/>
        <v>0</v>
      </c>
      <c r="AB122" s="40"/>
      <c r="AC122" s="41"/>
      <c r="AD122" s="1">
        <f t="shared" si="26"/>
        <v>0</v>
      </c>
      <c r="AE122" s="1">
        <f t="shared" si="27"/>
        <v>0</v>
      </c>
      <c r="AF122" s="1">
        <f t="shared" si="28"/>
        <v>0</v>
      </c>
      <c r="AG122" s="1">
        <f t="shared" si="29"/>
        <v>0</v>
      </c>
      <c r="AH122" s="1">
        <f t="shared" si="30"/>
        <v>0</v>
      </c>
      <c r="AI122" s="1">
        <f t="shared" si="31"/>
        <v>0</v>
      </c>
      <c r="AK122" s="40"/>
      <c r="AL122" s="41"/>
      <c r="AM122" s="1">
        <f t="shared" si="32"/>
        <v>0</v>
      </c>
      <c r="AN122" s="1">
        <f t="shared" si="33"/>
        <v>0</v>
      </c>
      <c r="AO122" s="1">
        <f t="shared" si="34"/>
        <v>0</v>
      </c>
      <c r="AP122" s="1">
        <f t="shared" si="35"/>
        <v>0</v>
      </c>
      <c r="AQ122" s="1">
        <f t="shared" si="36"/>
        <v>0</v>
      </c>
      <c r="AR122" s="1">
        <f t="shared" si="37"/>
        <v>0</v>
      </c>
      <c r="AT122" s="40"/>
      <c r="AU122" s="41"/>
      <c r="AV122" s="1">
        <f t="shared" si="38"/>
        <v>0</v>
      </c>
      <c r="AW122" s="1">
        <f t="shared" si="39"/>
        <v>0</v>
      </c>
      <c r="AX122" s="1">
        <f t="shared" si="40"/>
        <v>0</v>
      </c>
      <c r="AY122" s="1">
        <f t="shared" si="41"/>
        <v>0</v>
      </c>
      <c r="AZ122" s="1">
        <f t="shared" si="42"/>
        <v>0</v>
      </c>
      <c r="BA122" s="1">
        <f t="shared" si="43"/>
        <v>0</v>
      </c>
      <c r="BC122" s="40"/>
      <c r="BD122" s="41"/>
      <c r="BE122" s="1">
        <f t="shared" si="44"/>
        <v>0</v>
      </c>
      <c r="BF122" s="1">
        <f t="shared" si="45"/>
        <v>0</v>
      </c>
      <c r="BG122" s="1">
        <f t="shared" si="46"/>
        <v>0</v>
      </c>
      <c r="BH122" s="1">
        <f t="shared" si="47"/>
        <v>0</v>
      </c>
      <c r="BI122" s="1">
        <f t="shared" si="48"/>
        <v>0</v>
      </c>
      <c r="BJ122" s="1">
        <f t="shared" si="49"/>
        <v>0</v>
      </c>
      <c r="BL122" s="40"/>
      <c r="BM122" s="41"/>
      <c r="BN122" s="1">
        <f t="shared" si="50"/>
        <v>0</v>
      </c>
      <c r="BO122" s="1">
        <f t="shared" si="51"/>
        <v>0</v>
      </c>
      <c r="BP122" s="1">
        <f t="shared" si="52"/>
        <v>0</v>
      </c>
      <c r="BQ122" s="1">
        <f t="shared" si="53"/>
        <v>0</v>
      </c>
      <c r="BR122" s="1">
        <f t="shared" si="54"/>
        <v>0</v>
      </c>
      <c r="BS122" s="1">
        <f t="shared" si="55"/>
        <v>0</v>
      </c>
    </row>
    <row r="123" spans="1:71" ht="12.75" x14ac:dyDescent="0.2">
      <c r="A123" s="40"/>
      <c r="B123" s="41"/>
      <c r="C123" s="1">
        <f t="shared" si="8"/>
        <v>0</v>
      </c>
      <c r="D123" s="1">
        <f t="shared" si="9"/>
        <v>0</v>
      </c>
      <c r="E123" s="1">
        <f t="shared" si="10"/>
        <v>0</v>
      </c>
      <c r="F123" s="1">
        <f t="shared" si="11"/>
        <v>0</v>
      </c>
      <c r="G123" s="1">
        <f t="shared" si="12"/>
        <v>0</v>
      </c>
      <c r="H123" s="1">
        <f t="shared" si="13"/>
        <v>0</v>
      </c>
      <c r="J123" s="23"/>
      <c r="K123" s="18"/>
      <c r="L123" s="1">
        <f t="shared" si="14"/>
        <v>0</v>
      </c>
      <c r="M123" s="1">
        <f t="shared" si="15"/>
        <v>0</v>
      </c>
      <c r="N123" s="1">
        <f t="shared" si="16"/>
        <v>0</v>
      </c>
      <c r="O123" s="1">
        <f t="shared" si="17"/>
        <v>0</v>
      </c>
      <c r="P123" s="42">
        <f t="shared" si="18"/>
        <v>0</v>
      </c>
      <c r="Q123" s="1">
        <f t="shared" si="19"/>
        <v>0</v>
      </c>
      <c r="S123" s="40"/>
      <c r="T123" s="41"/>
      <c r="U123" s="1">
        <f t="shared" si="20"/>
        <v>0</v>
      </c>
      <c r="V123" s="1">
        <f t="shared" si="21"/>
        <v>0</v>
      </c>
      <c r="W123" s="1">
        <f t="shared" si="22"/>
        <v>0</v>
      </c>
      <c r="X123" s="1">
        <f t="shared" si="23"/>
        <v>0</v>
      </c>
      <c r="Y123" s="1">
        <f t="shared" si="24"/>
        <v>0</v>
      </c>
      <c r="Z123" s="1">
        <f t="shared" si="25"/>
        <v>0</v>
      </c>
      <c r="AB123" s="40"/>
      <c r="AC123" s="41"/>
      <c r="AD123" s="1">
        <f t="shared" si="26"/>
        <v>0</v>
      </c>
      <c r="AE123" s="1">
        <f t="shared" si="27"/>
        <v>0</v>
      </c>
      <c r="AF123" s="1">
        <f t="shared" si="28"/>
        <v>0</v>
      </c>
      <c r="AG123" s="1">
        <f t="shared" si="29"/>
        <v>0</v>
      </c>
      <c r="AH123" s="1">
        <f t="shared" si="30"/>
        <v>0</v>
      </c>
      <c r="AI123" s="1">
        <f t="shared" si="31"/>
        <v>0</v>
      </c>
      <c r="AK123" s="40"/>
      <c r="AL123" s="41"/>
      <c r="AM123" s="1">
        <f t="shared" si="32"/>
        <v>0</v>
      </c>
      <c r="AN123" s="1">
        <f t="shared" si="33"/>
        <v>0</v>
      </c>
      <c r="AO123" s="1">
        <f t="shared" si="34"/>
        <v>0</v>
      </c>
      <c r="AP123" s="1">
        <f t="shared" si="35"/>
        <v>0</v>
      </c>
      <c r="AQ123" s="1">
        <f t="shared" si="36"/>
        <v>0</v>
      </c>
      <c r="AR123" s="1">
        <f t="shared" si="37"/>
        <v>0</v>
      </c>
      <c r="AT123" s="40"/>
      <c r="AU123" s="41"/>
      <c r="AV123" s="1">
        <f t="shared" si="38"/>
        <v>0</v>
      </c>
      <c r="AW123" s="1">
        <f t="shared" si="39"/>
        <v>0</v>
      </c>
      <c r="AX123" s="1">
        <f t="shared" si="40"/>
        <v>0</v>
      </c>
      <c r="AY123" s="1">
        <f t="shared" si="41"/>
        <v>0</v>
      </c>
      <c r="AZ123" s="1">
        <f t="shared" si="42"/>
        <v>0</v>
      </c>
      <c r="BA123" s="1">
        <f t="shared" si="43"/>
        <v>0</v>
      </c>
      <c r="BC123" s="40"/>
      <c r="BD123" s="41"/>
      <c r="BE123" s="1">
        <f t="shared" si="44"/>
        <v>0</v>
      </c>
      <c r="BF123" s="1">
        <f t="shared" si="45"/>
        <v>0</v>
      </c>
      <c r="BG123" s="1">
        <f t="shared" si="46"/>
        <v>0</v>
      </c>
      <c r="BH123" s="1">
        <f t="shared" si="47"/>
        <v>0</v>
      </c>
      <c r="BI123" s="1">
        <f t="shared" si="48"/>
        <v>0</v>
      </c>
      <c r="BJ123" s="1">
        <f t="shared" si="49"/>
        <v>0</v>
      </c>
      <c r="BL123" s="40"/>
      <c r="BM123" s="41"/>
      <c r="BN123" s="1">
        <f t="shared" si="50"/>
        <v>0</v>
      </c>
      <c r="BO123" s="1">
        <f t="shared" si="51"/>
        <v>0</v>
      </c>
      <c r="BP123" s="1">
        <f t="shared" si="52"/>
        <v>0</v>
      </c>
      <c r="BQ123" s="1">
        <f t="shared" si="53"/>
        <v>0</v>
      </c>
      <c r="BR123" s="1">
        <f t="shared" si="54"/>
        <v>0</v>
      </c>
      <c r="BS123" s="1">
        <f t="shared" si="55"/>
        <v>0</v>
      </c>
    </row>
    <row r="124" spans="1:71" ht="12.75" x14ac:dyDescent="0.2">
      <c r="A124" s="40"/>
      <c r="B124" s="41"/>
      <c r="C124" s="1">
        <f t="shared" si="8"/>
        <v>0</v>
      </c>
      <c r="D124" s="1">
        <f t="shared" si="9"/>
        <v>0</v>
      </c>
      <c r="E124" s="1">
        <f t="shared" si="10"/>
        <v>0</v>
      </c>
      <c r="F124" s="1">
        <f t="shared" si="11"/>
        <v>0</v>
      </c>
      <c r="G124" s="1">
        <f t="shared" si="12"/>
        <v>0</v>
      </c>
      <c r="H124" s="1">
        <f t="shared" si="13"/>
        <v>0</v>
      </c>
      <c r="J124" s="23"/>
      <c r="K124" s="18"/>
      <c r="L124" s="1">
        <f t="shared" si="14"/>
        <v>0</v>
      </c>
      <c r="M124" s="1">
        <f t="shared" si="15"/>
        <v>0</v>
      </c>
      <c r="N124" s="1">
        <f t="shared" si="16"/>
        <v>0</v>
      </c>
      <c r="O124" s="1">
        <f t="shared" si="17"/>
        <v>0</v>
      </c>
      <c r="P124" s="42">
        <f t="shared" si="18"/>
        <v>0</v>
      </c>
      <c r="Q124" s="1">
        <f t="shared" si="19"/>
        <v>0</v>
      </c>
      <c r="S124" s="40"/>
      <c r="T124" s="41"/>
      <c r="U124" s="1">
        <f t="shared" si="20"/>
        <v>0</v>
      </c>
      <c r="V124" s="1">
        <f t="shared" si="21"/>
        <v>0</v>
      </c>
      <c r="W124" s="1">
        <f t="shared" si="22"/>
        <v>0</v>
      </c>
      <c r="X124" s="1">
        <f t="shared" si="23"/>
        <v>0</v>
      </c>
      <c r="Y124" s="1">
        <f t="shared" si="24"/>
        <v>0</v>
      </c>
      <c r="Z124" s="1">
        <f t="shared" si="25"/>
        <v>0</v>
      </c>
      <c r="AB124" s="40"/>
      <c r="AC124" s="41"/>
      <c r="AD124" s="1">
        <f t="shared" si="26"/>
        <v>0</v>
      </c>
      <c r="AE124" s="1">
        <f t="shared" si="27"/>
        <v>0</v>
      </c>
      <c r="AF124" s="1">
        <f t="shared" si="28"/>
        <v>0</v>
      </c>
      <c r="AG124" s="1">
        <f t="shared" si="29"/>
        <v>0</v>
      </c>
      <c r="AH124" s="1">
        <f t="shared" si="30"/>
        <v>0</v>
      </c>
      <c r="AI124" s="1">
        <f t="shared" si="31"/>
        <v>0</v>
      </c>
      <c r="AK124" s="40"/>
      <c r="AL124" s="41"/>
      <c r="AM124" s="1">
        <f t="shared" si="32"/>
        <v>0</v>
      </c>
      <c r="AN124" s="1">
        <f t="shared" si="33"/>
        <v>0</v>
      </c>
      <c r="AO124" s="1">
        <f t="shared" si="34"/>
        <v>0</v>
      </c>
      <c r="AP124" s="1">
        <f t="shared" si="35"/>
        <v>0</v>
      </c>
      <c r="AQ124" s="1">
        <f t="shared" si="36"/>
        <v>0</v>
      </c>
      <c r="AR124" s="1">
        <f t="shared" si="37"/>
        <v>0</v>
      </c>
      <c r="AT124" s="40"/>
      <c r="AU124" s="41"/>
      <c r="AV124" s="1">
        <f t="shared" si="38"/>
        <v>0</v>
      </c>
      <c r="AW124" s="1">
        <f t="shared" si="39"/>
        <v>0</v>
      </c>
      <c r="AX124" s="1">
        <f t="shared" si="40"/>
        <v>0</v>
      </c>
      <c r="AY124" s="1">
        <f t="shared" si="41"/>
        <v>0</v>
      </c>
      <c r="AZ124" s="1">
        <f t="shared" si="42"/>
        <v>0</v>
      </c>
      <c r="BA124" s="1">
        <f t="shared" si="43"/>
        <v>0</v>
      </c>
      <c r="BC124" s="40"/>
      <c r="BD124" s="41"/>
      <c r="BE124" s="1">
        <f t="shared" si="44"/>
        <v>0</v>
      </c>
      <c r="BF124" s="1">
        <f t="shared" si="45"/>
        <v>0</v>
      </c>
      <c r="BG124" s="1">
        <f t="shared" si="46"/>
        <v>0</v>
      </c>
      <c r="BH124" s="1">
        <f t="shared" si="47"/>
        <v>0</v>
      </c>
      <c r="BI124" s="1">
        <f t="shared" si="48"/>
        <v>0</v>
      </c>
      <c r="BJ124" s="1">
        <f t="shared" si="49"/>
        <v>0</v>
      </c>
      <c r="BL124" s="40"/>
      <c r="BM124" s="41"/>
      <c r="BN124" s="1">
        <f t="shared" si="50"/>
        <v>0</v>
      </c>
      <c r="BO124" s="1">
        <f t="shared" si="51"/>
        <v>0</v>
      </c>
      <c r="BP124" s="1">
        <f t="shared" si="52"/>
        <v>0</v>
      </c>
      <c r="BQ124" s="1">
        <f t="shared" si="53"/>
        <v>0</v>
      </c>
      <c r="BR124" s="1">
        <f t="shared" si="54"/>
        <v>0</v>
      </c>
      <c r="BS124" s="1">
        <f t="shared" si="55"/>
        <v>0</v>
      </c>
    </row>
    <row r="125" spans="1:71" ht="12.75" x14ac:dyDescent="0.2">
      <c r="A125" s="40"/>
      <c r="B125" s="41"/>
      <c r="C125" s="1">
        <f t="shared" si="8"/>
        <v>0</v>
      </c>
      <c r="D125" s="1">
        <f t="shared" si="9"/>
        <v>0</v>
      </c>
      <c r="E125" s="1">
        <f t="shared" si="10"/>
        <v>0</v>
      </c>
      <c r="F125" s="1">
        <f t="shared" si="11"/>
        <v>0</v>
      </c>
      <c r="G125" s="1">
        <f t="shared" si="12"/>
        <v>0</v>
      </c>
      <c r="H125" s="1">
        <f t="shared" si="13"/>
        <v>0</v>
      </c>
      <c r="J125" s="23"/>
      <c r="K125" s="18"/>
      <c r="L125" s="1">
        <f t="shared" si="14"/>
        <v>0</v>
      </c>
      <c r="M125" s="1">
        <f t="shared" si="15"/>
        <v>0</v>
      </c>
      <c r="N125" s="1">
        <f t="shared" si="16"/>
        <v>0</v>
      </c>
      <c r="O125" s="1">
        <f t="shared" si="17"/>
        <v>0</v>
      </c>
      <c r="P125" s="42">
        <f t="shared" si="18"/>
        <v>0</v>
      </c>
      <c r="Q125" s="1">
        <f t="shared" si="19"/>
        <v>0</v>
      </c>
      <c r="S125" s="40"/>
      <c r="T125" s="41"/>
      <c r="U125" s="1">
        <f t="shared" si="20"/>
        <v>0</v>
      </c>
      <c r="V125" s="1">
        <f t="shared" si="21"/>
        <v>0</v>
      </c>
      <c r="W125" s="1">
        <f t="shared" si="22"/>
        <v>0</v>
      </c>
      <c r="X125" s="1">
        <f t="shared" si="23"/>
        <v>0</v>
      </c>
      <c r="Y125" s="1">
        <f t="shared" si="24"/>
        <v>0</v>
      </c>
      <c r="Z125" s="1">
        <f t="shared" si="25"/>
        <v>0</v>
      </c>
      <c r="AB125" s="40"/>
      <c r="AC125" s="41"/>
      <c r="AD125" s="1">
        <f t="shared" si="26"/>
        <v>0</v>
      </c>
      <c r="AE125" s="1">
        <f t="shared" si="27"/>
        <v>0</v>
      </c>
      <c r="AF125" s="1">
        <f t="shared" si="28"/>
        <v>0</v>
      </c>
      <c r="AG125" s="1">
        <f t="shared" si="29"/>
        <v>0</v>
      </c>
      <c r="AH125" s="1">
        <f t="shared" si="30"/>
        <v>0</v>
      </c>
      <c r="AI125" s="1">
        <f t="shared" si="31"/>
        <v>0</v>
      </c>
      <c r="AK125" s="40"/>
      <c r="AL125" s="41"/>
      <c r="AM125" s="1">
        <f t="shared" si="32"/>
        <v>0</v>
      </c>
      <c r="AN125" s="1">
        <f t="shared" si="33"/>
        <v>0</v>
      </c>
      <c r="AO125" s="1">
        <f t="shared" si="34"/>
        <v>0</v>
      </c>
      <c r="AP125" s="1">
        <f t="shared" si="35"/>
        <v>0</v>
      </c>
      <c r="AQ125" s="1">
        <f t="shared" si="36"/>
        <v>0</v>
      </c>
      <c r="AR125" s="1">
        <f t="shared" si="37"/>
        <v>0</v>
      </c>
      <c r="AT125" s="40"/>
      <c r="AU125" s="41"/>
      <c r="AV125" s="1">
        <f t="shared" si="38"/>
        <v>0</v>
      </c>
      <c r="AW125" s="1">
        <f t="shared" si="39"/>
        <v>0</v>
      </c>
      <c r="AX125" s="1">
        <f t="shared" si="40"/>
        <v>0</v>
      </c>
      <c r="AY125" s="1">
        <f t="shared" si="41"/>
        <v>0</v>
      </c>
      <c r="AZ125" s="1">
        <f t="shared" si="42"/>
        <v>0</v>
      </c>
      <c r="BA125" s="1">
        <f t="shared" si="43"/>
        <v>0</v>
      </c>
      <c r="BC125" s="40"/>
      <c r="BD125" s="41"/>
      <c r="BE125" s="1">
        <f t="shared" si="44"/>
        <v>0</v>
      </c>
      <c r="BF125" s="1">
        <f t="shared" si="45"/>
        <v>0</v>
      </c>
      <c r="BG125" s="1">
        <f t="shared" si="46"/>
        <v>0</v>
      </c>
      <c r="BH125" s="1">
        <f t="shared" si="47"/>
        <v>0</v>
      </c>
      <c r="BI125" s="1">
        <f t="shared" si="48"/>
        <v>0</v>
      </c>
      <c r="BJ125" s="1">
        <f t="shared" si="49"/>
        <v>0</v>
      </c>
      <c r="BL125" s="40"/>
      <c r="BM125" s="41"/>
      <c r="BN125" s="1">
        <f t="shared" si="50"/>
        <v>0</v>
      </c>
      <c r="BO125" s="1">
        <f t="shared" si="51"/>
        <v>0</v>
      </c>
      <c r="BP125" s="1">
        <f t="shared" si="52"/>
        <v>0</v>
      </c>
      <c r="BQ125" s="1">
        <f t="shared" si="53"/>
        <v>0</v>
      </c>
      <c r="BR125" s="1">
        <f t="shared" si="54"/>
        <v>0</v>
      </c>
      <c r="BS125" s="1">
        <f t="shared" si="55"/>
        <v>0</v>
      </c>
    </row>
    <row r="126" spans="1:71" ht="12.75" x14ac:dyDescent="0.2">
      <c r="A126" s="40"/>
      <c r="B126" s="41"/>
      <c r="C126" s="1">
        <f t="shared" si="8"/>
        <v>0</v>
      </c>
      <c r="D126" s="1">
        <f t="shared" si="9"/>
        <v>0</v>
      </c>
      <c r="E126" s="1">
        <f t="shared" si="10"/>
        <v>0</v>
      </c>
      <c r="F126" s="1">
        <f t="shared" si="11"/>
        <v>0</v>
      </c>
      <c r="G126" s="1">
        <f t="shared" si="12"/>
        <v>0</v>
      </c>
      <c r="H126" s="1">
        <f t="shared" si="13"/>
        <v>0</v>
      </c>
      <c r="J126" s="23"/>
      <c r="K126" s="18"/>
      <c r="L126" s="1">
        <f t="shared" si="14"/>
        <v>0</v>
      </c>
      <c r="M126" s="1">
        <f t="shared" si="15"/>
        <v>0</v>
      </c>
      <c r="N126" s="1">
        <f t="shared" si="16"/>
        <v>0</v>
      </c>
      <c r="O126" s="1">
        <f t="shared" si="17"/>
        <v>0</v>
      </c>
      <c r="P126" s="42">
        <f t="shared" si="18"/>
        <v>0</v>
      </c>
      <c r="Q126" s="1">
        <f t="shared" si="19"/>
        <v>0</v>
      </c>
      <c r="S126" s="40"/>
      <c r="T126" s="41"/>
      <c r="U126" s="1">
        <f t="shared" si="20"/>
        <v>0</v>
      </c>
      <c r="V126" s="1">
        <f t="shared" si="21"/>
        <v>0</v>
      </c>
      <c r="W126" s="1">
        <f t="shared" si="22"/>
        <v>0</v>
      </c>
      <c r="X126" s="1">
        <f t="shared" si="23"/>
        <v>0</v>
      </c>
      <c r="Y126" s="1">
        <f t="shared" si="24"/>
        <v>0</v>
      </c>
      <c r="Z126" s="1">
        <f t="shared" si="25"/>
        <v>0</v>
      </c>
      <c r="AB126" s="40"/>
      <c r="AC126" s="41"/>
      <c r="AD126" s="1">
        <f t="shared" si="26"/>
        <v>0</v>
      </c>
      <c r="AE126" s="1">
        <f t="shared" si="27"/>
        <v>0</v>
      </c>
      <c r="AF126" s="1">
        <f t="shared" si="28"/>
        <v>0</v>
      </c>
      <c r="AG126" s="1">
        <f t="shared" si="29"/>
        <v>0</v>
      </c>
      <c r="AH126" s="1">
        <f t="shared" si="30"/>
        <v>0</v>
      </c>
      <c r="AI126" s="1">
        <f t="shared" si="31"/>
        <v>0</v>
      </c>
      <c r="AK126" s="40"/>
      <c r="AL126" s="41"/>
      <c r="AM126" s="1">
        <f t="shared" si="32"/>
        <v>0</v>
      </c>
      <c r="AN126" s="1">
        <f t="shared" si="33"/>
        <v>0</v>
      </c>
      <c r="AO126" s="1">
        <f t="shared" si="34"/>
        <v>0</v>
      </c>
      <c r="AP126" s="1">
        <f t="shared" si="35"/>
        <v>0</v>
      </c>
      <c r="AQ126" s="1">
        <f t="shared" si="36"/>
        <v>0</v>
      </c>
      <c r="AR126" s="1">
        <f t="shared" si="37"/>
        <v>0</v>
      </c>
      <c r="AT126" s="40"/>
      <c r="AU126" s="41"/>
      <c r="AV126" s="1">
        <f t="shared" si="38"/>
        <v>0</v>
      </c>
      <c r="AW126" s="1">
        <f t="shared" si="39"/>
        <v>0</v>
      </c>
      <c r="AX126" s="1">
        <f t="shared" si="40"/>
        <v>0</v>
      </c>
      <c r="AY126" s="1">
        <f t="shared" si="41"/>
        <v>0</v>
      </c>
      <c r="AZ126" s="1">
        <f t="shared" si="42"/>
        <v>0</v>
      </c>
      <c r="BA126" s="1">
        <f t="shared" si="43"/>
        <v>0</v>
      </c>
      <c r="BC126" s="40"/>
      <c r="BD126" s="41"/>
      <c r="BE126" s="1">
        <f t="shared" si="44"/>
        <v>0</v>
      </c>
      <c r="BF126" s="1">
        <f t="shared" si="45"/>
        <v>0</v>
      </c>
      <c r="BG126" s="1">
        <f t="shared" si="46"/>
        <v>0</v>
      </c>
      <c r="BH126" s="1">
        <f t="shared" si="47"/>
        <v>0</v>
      </c>
      <c r="BI126" s="1">
        <f t="shared" si="48"/>
        <v>0</v>
      </c>
      <c r="BJ126" s="1">
        <f t="shared" si="49"/>
        <v>0</v>
      </c>
      <c r="BL126" s="40"/>
      <c r="BM126" s="41"/>
      <c r="BN126" s="1">
        <f t="shared" si="50"/>
        <v>0</v>
      </c>
      <c r="BO126" s="1">
        <f t="shared" si="51"/>
        <v>0</v>
      </c>
      <c r="BP126" s="1">
        <f t="shared" si="52"/>
        <v>0</v>
      </c>
      <c r="BQ126" s="1">
        <f t="shared" si="53"/>
        <v>0</v>
      </c>
      <c r="BR126" s="1">
        <f t="shared" si="54"/>
        <v>0</v>
      </c>
      <c r="BS126" s="1">
        <f t="shared" si="55"/>
        <v>0</v>
      </c>
    </row>
    <row r="127" spans="1:71" ht="12.75" x14ac:dyDescent="0.2">
      <c r="A127" s="40"/>
      <c r="B127" s="41"/>
      <c r="C127" s="1">
        <f t="shared" si="8"/>
        <v>0</v>
      </c>
      <c r="D127" s="1">
        <f t="shared" si="9"/>
        <v>0</v>
      </c>
      <c r="E127" s="1">
        <f t="shared" si="10"/>
        <v>0</v>
      </c>
      <c r="F127" s="1">
        <f t="shared" si="11"/>
        <v>0</v>
      </c>
      <c r="G127" s="1">
        <f t="shared" si="12"/>
        <v>0</v>
      </c>
      <c r="H127" s="1">
        <f t="shared" si="13"/>
        <v>0</v>
      </c>
      <c r="J127" s="23"/>
      <c r="K127" s="18"/>
      <c r="L127" s="1">
        <f t="shared" si="14"/>
        <v>0</v>
      </c>
      <c r="M127" s="1">
        <f t="shared" si="15"/>
        <v>0</v>
      </c>
      <c r="N127" s="1">
        <f t="shared" si="16"/>
        <v>0</v>
      </c>
      <c r="O127" s="1">
        <f t="shared" si="17"/>
        <v>0</v>
      </c>
      <c r="P127" s="42">
        <f t="shared" si="18"/>
        <v>0</v>
      </c>
      <c r="Q127" s="1">
        <f t="shared" si="19"/>
        <v>0</v>
      </c>
      <c r="S127" s="40"/>
      <c r="T127" s="41"/>
      <c r="U127" s="1">
        <f t="shared" si="20"/>
        <v>0</v>
      </c>
      <c r="V127" s="1">
        <f t="shared" si="21"/>
        <v>0</v>
      </c>
      <c r="W127" s="1">
        <f t="shared" si="22"/>
        <v>0</v>
      </c>
      <c r="X127" s="1">
        <f t="shared" si="23"/>
        <v>0</v>
      </c>
      <c r="Y127" s="1">
        <f t="shared" si="24"/>
        <v>0</v>
      </c>
      <c r="Z127" s="1">
        <f t="shared" si="25"/>
        <v>0</v>
      </c>
      <c r="AB127" s="40"/>
      <c r="AC127" s="41"/>
      <c r="AD127" s="1">
        <f t="shared" si="26"/>
        <v>0</v>
      </c>
      <c r="AE127" s="1">
        <f t="shared" si="27"/>
        <v>0</v>
      </c>
      <c r="AF127" s="1">
        <f t="shared" si="28"/>
        <v>0</v>
      </c>
      <c r="AG127" s="1">
        <f t="shared" si="29"/>
        <v>0</v>
      </c>
      <c r="AH127" s="1">
        <f t="shared" si="30"/>
        <v>0</v>
      </c>
      <c r="AI127" s="1">
        <f t="shared" si="31"/>
        <v>0</v>
      </c>
      <c r="AK127" s="40"/>
      <c r="AL127" s="41"/>
      <c r="AM127" s="1">
        <f t="shared" si="32"/>
        <v>0</v>
      </c>
      <c r="AN127" s="1">
        <f t="shared" si="33"/>
        <v>0</v>
      </c>
      <c r="AO127" s="1">
        <f t="shared" si="34"/>
        <v>0</v>
      </c>
      <c r="AP127" s="1">
        <f t="shared" si="35"/>
        <v>0</v>
      </c>
      <c r="AQ127" s="1">
        <f t="shared" si="36"/>
        <v>0</v>
      </c>
      <c r="AR127" s="1">
        <f t="shared" si="37"/>
        <v>0</v>
      </c>
      <c r="AT127" s="40"/>
      <c r="AU127" s="41"/>
      <c r="AV127" s="1">
        <f t="shared" si="38"/>
        <v>0</v>
      </c>
      <c r="AW127" s="1">
        <f t="shared" si="39"/>
        <v>0</v>
      </c>
      <c r="AX127" s="1">
        <f t="shared" si="40"/>
        <v>0</v>
      </c>
      <c r="AY127" s="1">
        <f t="shared" si="41"/>
        <v>0</v>
      </c>
      <c r="AZ127" s="1">
        <f t="shared" si="42"/>
        <v>0</v>
      </c>
      <c r="BA127" s="1">
        <f t="shared" si="43"/>
        <v>0</v>
      </c>
      <c r="BC127" s="40"/>
      <c r="BD127" s="41"/>
      <c r="BE127" s="1">
        <f t="shared" si="44"/>
        <v>0</v>
      </c>
      <c r="BF127" s="1">
        <f t="shared" si="45"/>
        <v>0</v>
      </c>
      <c r="BG127" s="1">
        <f t="shared" si="46"/>
        <v>0</v>
      </c>
      <c r="BH127" s="1">
        <f t="shared" si="47"/>
        <v>0</v>
      </c>
      <c r="BI127" s="1">
        <f t="shared" si="48"/>
        <v>0</v>
      </c>
      <c r="BJ127" s="1">
        <f t="shared" si="49"/>
        <v>0</v>
      </c>
      <c r="BL127" s="40"/>
      <c r="BM127" s="41"/>
      <c r="BN127" s="1">
        <f t="shared" si="50"/>
        <v>0</v>
      </c>
      <c r="BO127" s="1">
        <f t="shared" si="51"/>
        <v>0</v>
      </c>
      <c r="BP127" s="1">
        <f t="shared" si="52"/>
        <v>0</v>
      </c>
      <c r="BQ127" s="1">
        <f t="shared" si="53"/>
        <v>0</v>
      </c>
      <c r="BR127" s="1">
        <f t="shared" si="54"/>
        <v>0</v>
      </c>
      <c r="BS127" s="1">
        <f t="shared" si="55"/>
        <v>0</v>
      </c>
    </row>
    <row r="128" spans="1:71" ht="12.75" x14ac:dyDescent="0.2">
      <c r="A128" s="40"/>
      <c r="B128" s="41"/>
      <c r="C128" s="1">
        <f t="shared" si="8"/>
        <v>0</v>
      </c>
      <c r="D128" s="1">
        <f t="shared" si="9"/>
        <v>0</v>
      </c>
      <c r="E128" s="1">
        <f t="shared" si="10"/>
        <v>0</v>
      </c>
      <c r="F128" s="1">
        <f t="shared" si="11"/>
        <v>0</v>
      </c>
      <c r="G128" s="1">
        <f t="shared" si="12"/>
        <v>0</v>
      </c>
      <c r="H128" s="1">
        <f t="shared" si="13"/>
        <v>0</v>
      </c>
      <c r="J128" s="23"/>
      <c r="K128" s="18"/>
      <c r="L128" s="1">
        <f t="shared" si="14"/>
        <v>0</v>
      </c>
      <c r="M128" s="1">
        <f t="shared" si="15"/>
        <v>0</v>
      </c>
      <c r="N128" s="1">
        <f t="shared" si="16"/>
        <v>0</v>
      </c>
      <c r="O128" s="1">
        <f t="shared" si="17"/>
        <v>0</v>
      </c>
      <c r="P128" s="42">
        <f t="shared" si="18"/>
        <v>0</v>
      </c>
      <c r="Q128" s="1">
        <f t="shared" si="19"/>
        <v>0</v>
      </c>
      <c r="S128" s="40"/>
      <c r="T128" s="41"/>
      <c r="U128" s="1">
        <f t="shared" si="20"/>
        <v>0</v>
      </c>
      <c r="V128" s="1">
        <f t="shared" si="21"/>
        <v>0</v>
      </c>
      <c r="W128" s="1">
        <f t="shared" si="22"/>
        <v>0</v>
      </c>
      <c r="X128" s="1">
        <f t="shared" si="23"/>
        <v>0</v>
      </c>
      <c r="Y128" s="1">
        <f t="shared" si="24"/>
        <v>0</v>
      </c>
      <c r="Z128" s="1">
        <f t="shared" si="25"/>
        <v>0</v>
      </c>
      <c r="AB128" s="40"/>
      <c r="AC128" s="41"/>
      <c r="AD128" s="1">
        <f t="shared" si="26"/>
        <v>0</v>
      </c>
      <c r="AE128" s="1">
        <f t="shared" si="27"/>
        <v>0</v>
      </c>
      <c r="AF128" s="1">
        <f t="shared" si="28"/>
        <v>0</v>
      </c>
      <c r="AG128" s="1">
        <f t="shared" si="29"/>
        <v>0</v>
      </c>
      <c r="AH128" s="1">
        <f t="shared" si="30"/>
        <v>0</v>
      </c>
      <c r="AI128" s="1">
        <f t="shared" si="31"/>
        <v>0</v>
      </c>
      <c r="AK128" s="40"/>
      <c r="AL128" s="41"/>
      <c r="AM128" s="1">
        <f t="shared" si="32"/>
        <v>0</v>
      </c>
      <c r="AN128" s="1">
        <f t="shared" si="33"/>
        <v>0</v>
      </c>
      <c r="AO128" s="1">
        <f t="shared" si="34"/>
        <v>0</v>
      </c>
      <c r="AP128" s="1">
        <f t="shared" si="35"/>
        <v>0</v>
      </c>
      <c r="AQ128" s="1">
        <f t="shared" si="36"/>
        <v>0</v>
      </c>
      <c r="AR128" s="1">
        <f t="shared" si="37"/>
        <v>0</v>
      </c>
      <c r="AT128" s="40"/>
      <c r="AU128" s="41"/>
      <c r="AV128" s="1">
        <f t="shared" si="38"/>
        <v>0</v>
      </c>
      <c r="AW128" s="1">
        <f t="shared" si="39"/>
        <v>0</v>
      </c>
      <c r="AX128" s="1">
        <f t="shared" si="40"/>
        <v>0</v>
      </c>
      <c r="AY128" s="1">
        <f t="shared" si="41"/>
        <v>0</v>
      </c>
      <c r="AZ128" s="1">
        <f t="shared" si="42"/>
        <v>0</v>
      </c>
      <c r="BA128" s="1">
        <f t="shared" si="43"/>
        <v>0</v>
      </c>
      <c r="BC128" s="40"/>
      <c r="BD128" s="41"/>
      <c r="BE128" s="1">
        <f t="shared" si="44"/>
        <v>0</v>
      </c>
      <c r="BF128" s="1">
        <f t="shared" si="45"/>
        <v>0</v>
      </c>
      <c r="BG128" s="1">
        <f t="shared" si="46"/>
        <v>0</v>
      </c>
      <c r="BH128" s="1">
        <f t="shared" si="47"/>
        <v>0</v>
      </c>
      <c r="BI128" s="1">
        <f t="shared" si="48"/>
        <v>0</v>
      </c>
      <c r="BJ128" s="1">
        <f t="shared" si="49"/>
        <v>0</v>
      </c>
      <c r="BL128" s="40"/>
      <c r="BM128" s="41"/>
      <c r="BN128" s="1">
        <f t="shared" si="50"/>
        <v>0</v>
      </c>
      <c r="BO128" s="1">
        <f t="shared" si="51"/>
        <v>0</v>
      </c>
      <c r="BP128" s="1">
        <f t="shared" si="52"/>
        <v>0</v>
      </c>
      <c r="BQ128" s="1">
        <f t="shared" si="53"/>
        <v>0</v>
      </c>
      <c r="BR128" s="1">
        <f t="shared" si="54"/>
        <v>0</v>
      </c>
      <c r="BS128" s="1">
        <f t="shared" si="55"/>
        <v>0</v>
      </c>
    </row>
    <row r="129" spans="1:71" ht="12.75" x14ac:dyDescent="0.2">
      <c r="A129" s="40"/>
      <c r="B129" s="41"/>
      <c r="C129" s="1">
        <f t="shared" si="8"/>
        <v>0</v>
      </c>
      <c r="D129" s="1">
        <f t="shared" si="9"/>
        <v>0</v>
      </c>
      <c r="E129" s="1">
        <f t="shared" si="10"/>
        <v>0</v>
      </c>
      <c r="F129" s="1">
        <f t="shared" si="11"/>
        <v>0</v>
      </c>
      <c r="G129" s="1">
        <f t="shared" si="12"/>
        <v>0</v>
      </c>
      <c r="H129" s="1">
        <f t="shared" si="13"/>
        <v>0</v>
      </c>
      <c r="J129" s="23"/>
      <c r="K129" s="18"/>
      <c r="L129" s="1">
        <f t="shared" si="14"/>
        <v>0</v>
      </c>
      <c r="M129" s="1">
        <f t="shared" si="15"/>
        <v>0</v>
      </c>
      <c r="N129" s="1">
        <f t="shared" si="16"/>
        <v>0</v>
      </c>
      <c r="O129" s="1">
        <f t="shared" si="17"/>
        <v>0</v>
      </c>
      <c r="P129" s="42">
        <f t="shared" si="18"/>
        <v>0</v>
      </c>
      <c r="Q129" s="1">
        <f t="shared" si="19"/>
        <v>0</v>
      </c>
      <c r="S129" s="40"/>
      <c r="T129" s="41"/>
      <c r="U129" s="1">
        <f t="shared" si="20"/>
        <v>0</v>
      </c>
      <c r="V129" s="1">
        <f t="shared" si="21"/>
        <v>0</v>
      </c>
      <c r="W129" s="1">
        <f t="shared" si="22"/>
        <v>0</v>
      </c>
      <c r="X129" s="1">
        <f t="shared" si="23"/>
        <v>0</v>
      </c>
      <c r="Y129" s="1">
        <f t="shared" si="24"/>
        <v>0</v>
      </c>
      <c r="Z129" s="1">
        <f t="shared" si="25"/>
        <v>0</v>
      </c>
      <c r="AB129" s="40"/>
      <c r="AC129" s="41"/>
      <c r="AD129" s="1">
        <f t="shared" si="26"/>
        <v>0</v>
      </c>
      <c r="AE129" s="1">
        <f t="shared" si="27"/>
        <v>0</v>
      </c>
      <c r="AF129" s="1">
        <f t="shared" si="28"/>
        <v>0</v>
      </c>
      <c r="AG129" s="1">
        <f t="shared" si="29"/>
        <v>0</v>
      </c>
      <c r="AH129" s="1">
        <f t="shared" si="30"/>
        <v>0</v>
      </c>
      <c r="AI129" s="1">
        <f t="shared" si="31"/>
        <v>0</v>
      </c>
      <c r="AK129" s="40"/>
      <c r="AL129" s="41"/>
      <c r="AM129" s="1">
        <f t="shared" si="32"/>
        <v>0</v>
      </c>
      <c r="AN129" s="1">
        <f t="shared" si="33"/>
        <v>0</v>
      </c>
      <c r="AO129" s="1">
        <f t="shared" si="34"/>
        <v>0</v>
      </c>
      <c r="AP129" s="1">
        <f t="shared" si="35"/>
        <v>0</v>
      </c>
      <c r="AQ129" s="1">
        <f t="shared" si="36"/>
        <v>0</v>
      </c>
      <c r="AR129" s="1">
        <f t="shared" si="37"/>
        <v>0</v>
      </c>
      <c r="AT129" s="40"/>
      <c r="AU129" s="41"/>
      <c r="AV129" s="1">
        <f t="shared" si="38"/>
        <v>0</v>
      </c>
      <c r="AW129" s="1">
        <f t="shared" si="39"/>
        <v>0</v>
      </c>
      <c r="AX129" s="1">
        <f t="shared" si="40"/>
        <v>0</v>
      </c>
      <c r="AY129" s="1">
        <f t="shared" si="41"/>
        <v>0</v>
      </c>
      <c r="AZ129" s="1">
        <f t="shared" si="42"/>
        <v>0</v>
      </c>
      <c r="BA129" s="1">
        <f t="shared" si="43"/>
        <v>0</v>
      </c>
      <c r="BC129" s="40"/>
      <c r="BD129" s="41"/>
      <c r="BE129" s="1">
        <f t="shared" si="44"/>
        <v>0</v>
      </c>
      <c r="BF129" s="1">
        <f t="shared" si="45"/>
        <v>0</v>
      </c>
      <c r="BG129" s="1">
        <f t="shared" si="46"/>
        <v>0</v>
      </c>
      <c r="BH129" s="1">
        <f t="shared" si="47"/>
        <v>0</v>
      </c>
      <c r="BI129" s="1">
        <f t="shared" si="48"/>
        <v>0</v>
      </c>
      <c r="BJ129" s="1">
        <f t="shared" si="49"/>
        <v>0</v>
      </c>
      <c r="BL129" s="40"/>
      <c r="BM129" s="41"/>
      <c r="BN129" s="1">
        <f t="shared" si="50"/>
        <v>0</v>
      </c>
      <c r="BO129" s="1">
        <f t="shared" si="51"/>
        <v>0</v>
      </c>
      <c r="BP129" s="1">
        <f t="shared" si="52"/>
        <v>0</v>
      </c>
      <c r="BQ129" s="1">
        <f t="shared" si="53"/>
        <v>0</v>
      </c>
      <c r="BR129" s="1">
        <f t="shared" si="54"/>
        <v>0</v>
      </c>
      <c r="BS129" s="1">
        <f t="shared" si="55"/>
        <v>0</v>
      </c>
    </row>
    <row r="130" spans="1:71" ht="12.75" x14ac:dyDescent="0.2">
      <c r="A130" s="40"/>
      <c r="B130" s="41"/>
      <c r="C130" s="1">
        <f t="shared" si="8"/>
        <v>0</v>
      </c>
      <c r="D130" s="1">
        <f t="shared" si="9"/>
        <v>0</v>
      </c>
      <c r="E130" s="1">
        <f t="shared" si="10"/>
        <v>0</v>
      </c>
      <c r="F130" s="1">
        <f t="shared" si="11"/>
        <v>0</v>
      </c>
      <c r="G130" s="1">
        <f t="shared" si="12"/>
        <v>0</v>
      </c>
      <c r="H130" s="1">
        <f t="shared" si="13"/>
        <v>0</v>
      </c>
      <c r="J130" s="23"/>
      <c r="K130" s="18"/>
      <c r="L130" s="1">
        <f t="shared" si="14"/>
        <v>0</v>
      </c>
      <c r="M130" s="1">
        <f t="shared" si="15"/>
        <v>0</v>
      </c>
      <c r="N130" s="1">
        <f t="shared" si="16"/>
        <v>0</v>
      </c>
      <c r="O130" s="1">
        <f t="shared" si="17"/>
        <v>0</v>
      </c>
      <c r="P130" s="42">
        <f t="shared" si="18"/>
        <v>0</v>
      </c>
      <c r="Q130" s="1">
        <f t="shared" si="19"/>
        <v>0</v>
      </c>
      <c r="S130" s="40"/>
      <c r="T130" s="41"/>
      <c r="U130" s="1">
        <f t="shared" si="20"/>
        <v>0</v>
      </c>
      <c r="V130" s="1">
        <f t="shared" si="21"/>
        <v>0</v>
      </c>
      <c r="W130" s="1">
        <f t="shared" si="22"/>
        <v>0</v>
      </c>
      <c r="X130" s="1">
        <f t="shared" si="23"/>
        <v>0</v>
      </c>
      <c r="Y130" s="1">
        <f t="shared" si="24"/>
        <v>0</v>
      </c>
      <c r="Z130" s="1">
        <f t="shared" si="25"/>
        <v>0</v>
      </c>
      <c r="AB130" s="40"/>
      <c r="AC130" s="41"/>
      <c r="AD130" s="1">
        <f t="shared" si="26"/>
        <v>0</v>
      </c>
      <c r="AE130" s="1">
        <f t="shared" si="27"/>
        <v>0</v>
      </c>
      <c r="AF130" s="1">
        <f t="shared" si="28"/>
        <v>0</v>
      </c>
      <c r="AG130" s="1">
        <f t="shared" si="29"/>
        <v>0</v>
      </c>
      <c r="AH130" s="1">
        <f t="shared" si="30"/>
        <v>0</v>
      </c>
      <c r="AI130" s="1">
        <f t="shared" si="31"/>
        <v>0</v>
      </c>
      <c r="AK130" s="40"/>
      <c r="AL130" s="41"/>
      <c r="AM130" s="1">
        <f t="shared" si="32"/>
        <v>0</v>
      </c>
      <c r="AN130" s="1">
        <f t="shared" si="33"/>
        <v>0</v>
      </c>
      <c r="AO130" s="1">
        <f t="shared" si="34"/>
        <v>0</v>
      </c>
      <c r="AP130" s="1">
        <f t="shared" si="35"/>
        <v>0</v>
      </c>
      <c r="AQ130" s="1">
        <f t="shared" si="36"/>
        <v>0</v>
      </c>
      <c r="AR130" s="1">
        <f t="shared" si="37"/>
        <v>0</v>
      </c>
      <c r="AT130" s="40"/>
      <c r="AU130" s="41"/>
      <c r="AV130" s="1">
        <f t="shared" si="38"/>
        <v>0</v>
      </c>
      <c r="AW130" s="1">
        <f t="shared" si="39"/>
        <v>0</v>
      </c>
      <c r="AX130" s="1">
        <f t="shared" si="40"/>
        <v>0</v>
      </c>
      <c r="AY130" s="1">
        <f t="shared" si="41"/>
        <v>0</v>
      </c>
      <c r="AZ130" s="1">
        <f t="shared" si="42"/>
        <v>0</v>
      </c>
      <c r="BA130" s="1">
        <f t="shared" si="43"/>
        <v>0</v>
      </c>
      <c r="BC130" s="40"/>
      <c r="BD130" s="41"/>
      <c r="BE130" s="1">
        <f t="shared" si="44"/>
        <v>0</v>
      </c>
      <c r="BF130" s="1">
        <f t="shared" si="45"/>
        <v>0</v>
      </c>
      <c r="BG130" s="1">
        <f t="shared" si="46"/>
        <v>0</v>
      </c>
      <c r="BH130" s="1">
        <f t="shared" si="47"/>
        <v>0</v>
      </c>
      <c r="BI130" s="1">
        <f t="shared" si="48"/>
        <v>0</v>
      </c>
      <c r="BJ130" s="1">
        <f t="shared" si="49"/>
        <v>0</v>
      </c>
      <c r="BL130" s="40"/>
      <c r="BM130" s="41"/>
      <c r="BN130" s="1">
        <f t="shared" si="50"/>
        <v>0</v>
      </c>
      <c r="BO130" s="1">
        <f t="shared" si="51"/>
        <v>0</v>
      </c>
      <c r="BP130" s="1">
        <f t="shared" si="52"/>
        <v>0</v>
      </c>
      <c r="BQ130" s="1">
        <f t="shared" si="53"/>
        <v>0</v>
      </c>
      <c r="BR130" s="1">
        <f t="shared" si="54"/>
        <v>0</v>
      </c>
      <c r="BS130" s="1">
        <f t="shared" si="55"/>
        <v>0</v>
      </c>
    </row>
    <row r="131" spans="1:71" ht="12.75" x14ac:dyDescent="0.2">
      <c r="A131" s="40"/>
      <c r="B131" s="41"/>
      <c r="C131" s="1">
        <f t="shared" si="8"/>
        <v>0</v>
      </c>
      <c r="D131" s="1">
        <f t="shared" si="9"/>
        <v>0</v>
      </c>
      <c r="E131" s="1">
        <f t="shared" si="10"/>
        <v>0</v>
      </c>
      <c r="F131" s="1">
        <f t="shared" si="11"/>
        <v>0</v>
      </c>
      <c r="G131" s="1">
        <f t="shared" si="12"/>
        <v>0</v>
      </c>
      <c r="H131" s="1">
        <f t="shared" si="13"/>
        <v>0</v>
      </c>
      <c r="J131" s="23"/>
      <c r="K131" s="18"/>
      <c r="L131" s="1">
        <f t="shared" si="14"/>
        <v>0</v>
      </c>
      <c r="M131" s="1">
        <f t="shared" si="15"/>
        <v>0</v>
      </c>
      <c r="N131" s="1">
        <f t="shared" si="16"/>
        <v>0</v>
      </c>
      <c r="O131" s="1">
        <f t="shared" si="17"/>
        <v>0</v>
      </c>
      <c r="P131" s="42">
        <f t="shared" si="18"/>
        <v>0</v>
      </c>
      <c r="Q131" s="1">
        <f t="shared" si="19"/>
        <v>0</v>
      </c>
      <c r="S131" s="40"/>
      <c r="T131" s="41"/>
      <c r="U131" s="1">
        <f t="shared" si="20"/>
        <v>0</v>
      </c>
      <c r="V131" s="1">
        <f t="shared" si="21"/>
        <v>0</v>
      </c>
      <c r="W131" s="1">
        <f t="shared" si="22"/>
        <v>0</v>
      </c>
      <c r="X131" s="1">
        <f t="shared" si="23"/>
        <v>0</v>
      </c>
      <c r="Y131" s="1">
        <f t="shared" si="24"/>
        <v>0</v>
      </c>
      <c r="Z131" s="1">
        <f t="shared" si="25"/>
        <v>0</v>
      </c>
      <c r="AB131" s="40"/>
      <c r="AC131" s="41"/>
      <c r="AD131" s="1">
        <f t="shared" si="26"/>
        <v>0</v>
      </c>
      <c r="AE131" s="1">
        <f t="shared" si="27"/>
        <v>0</v>
      </c>
      <c r="AF131" s="1">
        <f t="shared" si="28"/>
        <v>0</v>
      </c>
      <c r="AG131" s="1">
        <f t="shared" si="29"/>
        <v>0</v>
      </c>
      <c r="AH131" s="1">
        <f t="shared" si="30"/>
        <v>0</v>
      </c>
      <c r="AI131" s="1">
        <f t="shared" si="31"/>
        <v>0</v>
      </c>
      <c r="AK131" s="40"/>
      <c r="AL131" s="41"/>
      <c r="AM131" s="1">
        <f t="shared" si="32"/>
        <v>0</v>
      </c>
      <c r="AN131" s="1">
        <f t="shared" si="33"/>
        <v>0</v>
      </c>
      <c r="AO131" s="1">
        <f t="shared" si="34"/>
        <v>0</v>
      </c>
      <c r="AP131" s="1">
        <f t="shared" si="35"/>
        <v>0</v>
      </c>
      <c r="AQ131" s="1">
        <f t="shared" si="36"/>
        <v>0</v>
      </c>
      <c r="AR131" s="1">
        <f t="shared" si="37"/>
        <v>0</v>
      </c>
      <c r="AT131" s="40"/>
      <c r="AU131" s="41"/>
      <c r="AV131" s="1">
        <f t="shared" si="38"/>
        <v>0</v>
      </c>
      <c r="AW131" s="1">
        <f t="shared" si="39"/>
        <v>0</v>
      </c>
      <c r="AX131" s="1">
        <f t="shared" si="40"/>
        <v>0</v>
      </c>
      <c r="AY131" s="1">
        <f t="shared" si="41"/>
        <v>0</v>
      </c>
      <c r="AZ131" s="1">
        <f t="shared" si="42"/>
        <v>0</v>
      </c>
      <c r="BA131" s="1">
        <f t="shared" si="43"/>
        <v>0</v>
      </c>
      <c r="BC131" s="40"/>
      <c r="BD131" s="41"/>
      <c r="BE131" s="1">
        <f t="shared" si="44"/>
        <v>0</v>
      </c>
      <c r="BF131" s="1">
        <f t="shared" si="45"/>
        <v>0</v>
      </c>
      <c r="BG131" s="1">
        <f t="shared" si="46"/>
        <v>0</v>
      </c>
      <c r="BH131" s="1">
        <f t="shared" si="47"/>
        <v>0</v>
      </c>
      <c r="BI131" s="1">
        <f t="shared" si="48"/>
        <v>0</v>
      </c>
      <c r="BJ131" s="1">
        <f t="shared" si="49"/>
        <v>0</v>
      </c>
      <c r="BL131" s="40"/>
      <c r="BM131" s="41"/>
      <c r="BN131" s="1">
        <f t="shared" si="50"/>
        <v>0</v>
      </c>
      <c r="BO131" s="1">
        <f t="shared" si="51"/>
        <v>0</v>
      </c>
      <c r="BP131" s="1">
        <f t="shared" si="52"/>
        <v>0</v>
      </c>
      <c r="BQ131" s="1">
        <f t="shared" si="53"/>
        <v>0</v>
      </c>
      <c r="BR131" s="1">
        <f t="shared" si="54"/>
        <v>0</v>
      </c>
      <c r="BS131" s="1">
        <f t="shared" si="55"/>
        <v>0</v>
      </c>
    </row>
    <row r="132" spans="1:71" ht="12.75" x14ac:dyDescent="0.2">
      <c r="A132" s="40"/>
      <c r="B132" s="41"/>
      <c r="C132" s="1">
        <f t="shared" si="8"/>
        <v>0</v>
      </c>
      <c r="D132" s="1">
        <f t="shared" si="9"/>
        <v>0</v>
      </c>
      <c r="E132" s="1">
        <f t="shared" si="10"/>
        <v>0</v>
      </c>
      <c r="F132" s="1">
        <f t="shared" si="11"/>
        <v>0</v>
      </c>
      <c r="G132" s="1">
        <f t="shared" si="12"/>
        <v>0</v>
      </c>
      <c r="H132" s="1">
        <f t="shared" si="13"/>
        <v>0</v>
      </c>
      <c r="J132" s="23"/>
      <c r="K132" s="18"/>
      <c r="L132" s="1">
        <f t="shared" si="14"/>
        <v>0</v>
      </c>
      <c r="M132" s="1">
        <f t="shared" si="15"/>
        <v>0</v>
      </c>
      <c r="N132" s="1">
        <f t="shared" si="16"/>
        <v>0</v>
      </c>
      <c r="O132" s="1">
        <f t="shared" si="17"/>
        <v>0</v>
      </c>
      <c r="P132" s="42">
        <f t="shared" si="18"/>
        <v>0</v>
      </c>
      <c r="Q132" s="1">
        <f t="shared" si="19"/>
        <v>0</v>
      </c>
      <c r="S132" s="40"/>
      <c r="T132" s="41"/>
      <c r="U132" s="1">
        <f t="shared" si="20"/>
        <v>0</v>
      </c>
      <c r="V132" s="1">
        <f t="shared" si="21"/>
        <v>0</v>
      </c>
      <c r="W132" s="1">
        <f t="shared" si="22"/>
        <v>0</v>
      </c>
      <c r="X132" s="1">
        <f t="shared" si="23"/>
        <v>0</v>
      </c>
      <c r="Y132" s="1">
        <f t="shared" si="24"/>
        <v>0</v>
      </c>
      <c r="Z132" s="1">
        <f t="shared" si="25"/>
        <v>0</v>
      </c>
      <c r="AB132" s="40"/>
      <c r="AC132" s="41"/>
      <c r="AD132" s="1">
        <f t="shared" si="26"/>
        <v>0</v>
      </c>
      <c r="AE132" s="1">
        <f t="shared" si="27"/>
        <v>0</v>
      </c>
      <c r="AF132" s="1">
        <f t="shared" si="28"/>
        <v>0</v>
      </c>
      <c r="AG132" s="1">
        <f t="shared" si="29"/>
        <v>0</v>
      </c>
      <c r="AH132" s="1">
        <f t="shared" si="30"/>
        <v>0</v>
      </c>
      <c r="AI132" s="1">
        <f t="shared" si="31"/>
        <v>0</v>
      </c>
      <c r="AK132" s="40"/>
      <c r="AL132" s="41"/>
      <c r="AM132" s="1">
        <f t="shared" si="32"/>
        <v>0</v>
      </c>
      <c r="AN132" s="1">
        <f t="shared" si="33"/>
        <v>0</v>
      </c>
      <c r="AO132" s="1">
        <f t="shared" si="34"/>
        <v>0</v>
      </c>
      <c r="AP132" s="1">
        <f t="shared" si="35"/>
        <v>0</v>
      </c>
      <c r="AQ132" s="1">
        <f t="shared" si="36"/>
        <v>0</v>
      </c>
      <c r="AR132" s="1">
        <f t="shared" si="37"/>
        <v>0</v>
      </c>
      <c r="AT132" s="40"/>
      <c r="AU132" s="41"/>
      <c r="AV132" s="1">
        <f t="shared" si="38"/>
        <v>0</v>
      </c>
      <c r="AW132" s="1">
        <f t="shared" si="39"/>
        <v>0</v>
      </c>
      <c r="AX132" s="1">
        <f t="shared" si="40"/>
        <v>0</v>
      </c>
      <c r="AY132" s="1">
        <f t="shared" si="41"/>
        <v>0</v>
      </c>
      <c r="AZ132" s="1">
        <f t="shared" si="42"/>
        <v>0</v>
      </c>
      <c r="BA132" s="1">
        <f t="shared" si="43"/>
        <v>0</v>
      </c>
      <c r="BC132" s="40"/>
      <c r="BD132" s="41"/>
      <c r="BE132" s="1">
        <f t="shared" si="44"/>
        <v>0</v>
      </c>
      <c r="BF132" s="1">
        <f t="shared" si="45"/>
        <v>0</v>
      </c>
      <c r="BG132" s="1">
        <f t="shared" si="46"/>
        <v>0</v>
      </c>
      <c r="BH132" s="1">
        <f t="shared" si="47"/>
        <v>0</v>
      </c>
      <c r="BI132" s="1">
        <f t="shared" si="48"/>
        <v>0</v>
      </c>
      <c r="BJ132" s="1">
        <f t="shared" si="49"/>
        <v>0</v>
      </c>
      <c r="BL132" s="40"/>
      <c r="BM132" s="41"/>
      <c r="BN132" s="1">
        <f t="shared" si="50"/>
        <v>0</v>
      </c>
      <c r="BO132" s="1">
        <f t="shared" si="51"/>
        <v>0</v>
      </c>
      <c r="BP132" s="1">
        <f t="shared" si="52"/>
        <v>0</v>
      </c>
      <c r="BQ132" s="1">
        <f t="shared" si="53"/>
        <v>0</v>
      </c>
      <c r="BR132" s="1">
        <f t="shared" si="54"/>
        <v>0</v>
      </c>
      <c r="BS132" s="1">
        <f t="shared" si="55"/>
        <v>0</v>
      </c>
    </row>
    <row r="133" spans="1:71" ht="12.75" x14ac:dyDescent="0.2">
      <c r="A133" s="40"/>
      <c r="B133" s="41"/>
      <c r="C133" s="1">
        <f t="shared" si="8"/>
        <v>0</v>
      </c>
      <c r="D133" s="1">
        <f t="shared" si="9"/>
        <v>0</v>
      </c>
      <c r="E133" s="1">
        <f t="shared" si="10"/>
        <v>0</v>
      </c>
      <c r="F133" s="1">
        <f t="shared" si="11"/>
        <v>0</v>
      </c>
      <c r="G133" s="1">
        <f t="shared" si="12"/>
        <v>0</v>
      </c>
      <c r="H133" s="1">
        <f t="shared" si="13"/>
        <v>0</v>
      </c>
      <c r="J133" s="23"/>
      <c r="K133" s="18"/>
      <c r="L133" s="1">
        <f t="shared" si="14"/>
        <v>0</v>
      </c>
      <c r="M133" s="1">
        <f t="shared" si="15"/>
        <v>0</v>
      </c>
      <c r="N133" s="1">
        <f t="shared" si="16"/>
        <v>0</v>
      </c>
      <c r="O133" s="1">
        <f t="shared" si="17"/>
        <v>0</v>
      </c>
      <c r="P133" s="42">
        <f t="shared" si="18"/>
        <v>0</v>
      </c>
      <c r="Q133" s="1">
        <f t="shared" si="19"/>
        <v>0</v>
      </c>
      <c r="S133" s="40"/>
      <c r="T133" s="41"/>
      <c r="U133" s="1">
        <f t="shared" si="20"/>
        <v>0</v>
      </c>
      <c r="V133" s="1">
        <f t="shared" si="21"/>
        <v>0</v>
      </c>
      <c r="W133" s="1">
        <f t="shared" si="22"/>
        <v>0</v>
      </c>
      <c r="X133" s="1">
        <f t="shared" si="23"/>
        <v>0</v>
      </c>
      <c r="Y133" s="1">
        <f t="shared" si="24"/>
        <v>0</v>
      </c>
      <c r="Z133" s="1">
        <f t="shared" si="25"/>
        <v>0</v>
      </c>
      <c r="AB133" s="40"/>
      <c r="AC133" s="41"/>
      <c r="AD133" s="1">
        <f t="shared" si="26"/>
        <v>0</v>
      </c>
      <c r="AE133" s="1">
        <f t="shared" si="27"/>
        <v>0</v>
      </c>
      <c r="AF133" s="1">
        <f t="shared" si="28"/>
        <v>0</v>
      </c>
      <c r="AG133" s="1">
        <f t="shared" si="29"/>
        <v>0</v>
      </c>
      <c r="AH133" s="1">
        <f t="shared" si="30"/>
        <v>0</v>
      </c>
      <c r="AI133" s="1">
        <f t="shared" si="31"/>
        <v>0</v>
      </c>
      <c r="AK133" s="40"/>
      <c r="AL133" s="41"/>
      <c r="AM133" s="1">
        <f t="shared" si="32"/>
        <v>0</v>
      </c>
      <c r="AN133" s="1">
        <f t="shared" si="33"/>
        <v>0</v>
      </c>
      <c r="AO133" s="1">
        <f t="shared" si="34"/>
        <v>0</v>
      </c>
      <c r="AP133" s="1">
        <f t="shared" si="35"/>
        <v>0</v>
      </c>
      <c r="AQ133" s="1">
        <f t="shared" si="36"/>
        <v>0</v>
      </c>
      <c r="AR133" s="1">
        <f t="shared" si="37"/>
        <v>0</v>
      </c>
      <c r="AT133" s="40"/>
      <c r="AU133" s="41"/>
      <c r="AV133" s="1">
        <f t="shared" si="38"/>
        <v>0</v>
      </c>
      <c r="AW133" s="1">
        <f t="shared" si="39"/>
        <v>0</v>
      </c>
      <c r="AX133" s="1">
        <f t="shared" si="40"/>
        <v>0</v>
      </c>
      <c r="AY133" s="1">
        <f t="shared" si="41"/>
        <v>0</v>
      </c>
      <c r="AZ133" s="1">
        <f t="shared" si="42"/>
        <v>0</v>
      </c>
      <c r="BA133" s="1">
        <f t="shared" si="43"/>
        <v>0</v>
      </c>
      <c r="BC133" s="40"/>
      <c r="BD133" s="41"/>
      <c r="BE133" s="1">
        <f t="shared" si="44"/>
        <v>0</v>
      </c>
      <c r="BF133" s="1">
        <f t="shared" si="45"/>
        <v>0</v>
      </c>
      <c r="BG133" s="1">
        <f t="shared" si="46"/>
        <v>0</v>
      </c>
      <c r="BH133" s="1">
        <f t="shared" si="47"/>
        <v>0</v>
      </c>
      <c r="BI133" s="1">
        <f t="shared" si="48"/>
        <v>0</v>
      </c>
      <c r="BJ133" s="1">
        <f t="shared" si="49"/>
        <v>0</v>
      </c>
      <c r="BL133" s="40"/>
      <c r="BM133" s="41"/>
      <c r="BN133" s="1">
        <f t="shared" si="50"/>
        <v>0</v>
      </c>
      <c r="BO133" s="1">
        <f t="shared" si="51"/>
        <v>0</v>
      </c>
      <c r="BP133" s="1">
        <f t="shared" si="52"/>
        <v>0</v>
      </c>
      <c r="BQ133" s="1">
        <f t="shared" si="53"/>
        <v>0</v>
      </c>
      <c r="BR133" s="1">
        <f t="shared" si="54"/>
        <v>0</v>
      </c>
      <c r="BS133" s="1">
        <f t="shared" si="55"/>
        <v>0</v>
      </c>
    </row>
    <row r="134" spans="1:71" ht="12.75" x14ac:dyDescent="0.2">
      <c r="A134" s="40"/>
      <c r="B134" s="41"/>
      <c r="C134" s="1">
        <f t="shared" si="8"/>
        <v>0</v>
      </c>
      <c r="D134" s="1">
        <f t="shared" si="9"/>
        <v>0</v>
      </c>
      <c r="E134" s="1">
        <f t="shared" si="10"/>
        <v>0</v>
      </c>
      <c r="F134" s="1">
        <f t="shared" si="11"/>
        <v>0</v>
      </c>
      <c r="G134" s="1">
        <f t="shared" si="12"/>
        <v>0</v>
      </c>
      <c r="H134" s="1">
        <f t="shared" si="13"/>
        <v>0</v>
      </c>
      <c r="J134" s="23"/>
      <c r="K134" s="18"/>
      <c r="L134" s="1">
        <f t="shared" si="14"/>
        <v>0</v>
      </c>
      <c r="M134" s="1">
        <f t="shared" si="15"/>
        <v>0</v>
      </c>
      <c r="N134" s="1">
        <f t="shared" si="16"/>
        <v>0</v>
      </c>
      <c r="O134" s="1">
        <f t="shared" si="17"/>
        <v>0</v>
      </c>
      <c r="P134" s="42">
        <f t="shared" si="18"/>
        <v>0</v>
      </c>
      <c r="Q134" s="1">
        <f t="shared" si="19"/>
        <v>0</v>
      </c>
      <c r="S134" s="40"/>
      <c r="T134" s="41"/>
      <c r="U134" s="1">
        <f t="shared" si="20"/>
        <v>0</v>
      </c>
      <c r="V134" s="1">
        <f t="shared" si="21"/>
        <v>0</v>
      </c>
      <c r="W134" s="1">
        <f t="shared" si="22"/>
        <v>0</v>
      </c>
      <c r="X134" s="1">
        <f t="shared" si="23"/>
        <v>0</v>
      </c>
      <c r="Y134" s="1">
        <f t="shared" si="24"/>
        <v>0</v>
      </c>
      <c r="Z134" s="1">
        <f t="shared" si="25"/>
        <v>0</v>
      </c>
      <c r="AB134" s="40"/>
      <c r="AC134" s="41"/>
      <c r="AD134" s="1">
        <f t="shared" si="26"/>
        <v>0</v>
      </c>
      <c r="AE134" s="1">
        <f t="shared" si="27"/>
        <v>0</v>
      </c>
      <c r="AF134" s="1">
        <f t="shared" si="28"/>
        <v>0</v>
      </c>
      <c r="AG134" s="1">
        <f t="shared" si="29"/>
        <v>0</v>
      </c>
      <c r="AH134" s="1">
        <f t="shared" si="30"/>
        <v>0</v>
      </c>
      <c r="AI134" s="1">
        <f t="shared" si="31"/>
        <v>0</v>
      </c>
      <c r="AK134" s="40"/>
      <c r="AL134" s="41"/>
      <c r="AM134" s="1">
        <f t="shared" si="32"/>
        <v>0</v>
      </c>
      <c r="AN134" s="1">
        <f t="shared" si="33"/>
        <v>0</v>
      </c>
      <c r="AO134" s="1">
        <f t="shared" si="34"/>
        <v>0</v>
      </c>
      <c r="AP134" s="1">
        <f t="shared" si="35"/>
        <v>0</v>
      </c>
      <c r="AQ134" s="1">
        <f t="shared" si="36"/>
        <v>0</v>
      </c>
      <c r="AR134" s="1">
        <f t="shared" si="37"/>
        <v>0</v>
      </c>
      <c r="AT134" s="40"/>
      <c r="AU134" s="41"/>
      <c r="AV134" s="1">
        <f t="shared" si="38"/>
        <v>0</v>
      </c>
      <c r="AW134" s="1">
        <f t="shared" si="39"/>
        <v>0</v>
      </c>
      <c r="AX134" s="1">
        <f t="shared" si="40"/>
        <v>0</v>
      </c>
      <c r="AY134" s="1">
        <f t="shared" si="41"/>
        <v>0</v>
      </c>
      <c r="AZ134" s="1">
        <f t="shared" si="42"/>
        <v>0</v>
      </c>
      <c r="BA134" s="1">
        <f t="shared" si="43"/>
        <v>0</v>
      </c>
      <c r="BC134" s="40"/>
      <c r="BD134" s="41"/>
      <c r="BE134" s="1">
        <f t="shared" si="44"/>
        <v>0</v>
      </c>
      <c r="BF134" s="1">
        <f t="shared" si="45"/>
        <v>0</v>
      </c>
      <c r="BG134" s="1">
        <f t="shared" si="46"/>
        <v>0</v>
      </c>
      <c r="BH134" s="1">
        <f t="shared" si="47"/>
        <v>0</v>
      </c>
      <c r="BI134" s="1">
        <f t="shared" si="48"/>
        <v>0</v>
      </c>
      <c r="BJ134" s="1">
        <f t="shared" si="49"/>
        <v>0</v>
      </c>
      <c r="BL134" s="40"/>
      <c r="BM134" s="41"/>
      <c r="BN134" s="1">
        <f t="shared" si="50"/>
        <v>0</v>
      </c>
      <c r="BO134" s="1">
        <f t="shared" si="51"/>
        <v>0</v>
      </c>
      <c r="BP134" s="1">
        <f t="shared" si="52"/>
        <v>0</v>
      </c>
      <c r="BQ134" s="1">
        <f t="shared" si="53"/>
        <v>0</v>
      </c>
      <c r="BR134" s="1">
        <f t="shared" si="54"/>
        <v>0</v>
      </c>
      <c r="BS134" s="1">
        <f t="shared" si="55"/>
        <v>0</v>
      </c>
    </row>
    <row r="135" spans="1:71" ht="12.75" x14ac:dyDescent="0.2">
      <c r="A135" s="40"/>
      <c r="B135" s="41"/>
      <c r="C135" s="1">
        <f t="shared" si="8"/>
        <v>0</v>
      </c>
      <c r="D135" s="1">
        <f t="shared" si="9"/>
        <v>0</v>
      </c>
      <c r="E135" s="1">
        <f t="shared" si="10"/>
        <v>0</v>
      </c>
      <c r="F135" s="1">
        <f t="shared" si="11"/>
        <v>0</v>
      </c>
      <c r="G135" s="1">
        <f t="shared" si="12"/>
        <v>0</v>
      </c>
      <c r="H135" s="1">
        <f t="shared" si="13"/>
        <v>0</v>
      </c>
      <c r="J135" s="23"/>
      <c r="K135" s="18"/>
      <c r="L135" s="1">
        <f t="shared" si="14"/>
        <v>0</v>
      </c>
      <c r="M135" s="1">
        <f t="shared" si="15"/>
        <v>0</v>
      </c>
      <c r="N135" s="1">
        <f t="shared" si="16"/>
        <v>0</v>
      </c>
      <c r="O135" s="1">
        <f t="shared" si="17"/>
        <v>0</v>
      </c>
      <c r="P135" s="42">
        <f t="shared" si="18"/>
        <v>0</v>
      </c>
      <c r="Q135" s="1">
        <f t="shared" si="19"/>
        <v>0</v>
      </c>
      <c r="S135" s="40"/>
      <c r="T135" s="41"/>
      <c r="U135" s="1">
        <f t="shared" si="20"/>
        <v>0</v>
      </c>
      <c r="V135" s="1">
        <f t="shared" si="21"/>
        <v>0</v>
      </c>
      <c r="W135" s="1">
        <f t="shared" si="22"/>
        <v>0</v>
      </c>
      <c r="X135" s="1">
        <f t="shared" si="23"/>
        <v>0</v>
      </c>
      <c r="Y135" s="1">
        <f t="shared" si="24"/>
        <v>0</v>
      </c>
      <c r="Z135" s="1">
        <f t="shared" si="25"/>
        <v>0</v>
      </c>
      <c r="AB135" s="40"/>
      <c r="AC135" s="41"/>
      <c r="AD135" s="1">
        <f t="shared" si="26"/>
        <v>0</v>
      </c>
      <c r="AE135" s="1">
        <f t="shared" si="27"/>
        <v>0</v>
      </c>
      <c r="AF135" s="1">
        <f t="shared" si="28"/>
        <v>0</v>
      </c>
      <c r="AG135" s="1">
        <f t="shared" si="29"/>
        <v>0</v>
      </c>
      <c r="AH135" s="1">
        <f t="shared" si="30"/>
        <v>0</v>
      </c>
      <c r="AI135" s="1">
        <f t="shared" si="31"/>
        <v>0</v>
      </c>
      <c r="AK135" s="40"/>
      <c r="AL135" s="41"/>
      <c r="AM135" s="1">
        <f t="shared" si="32"/>
        <v>0</v>
      </c>
      <c r="AN135" s="1">
        <f t="shared" si="33"/>
        <v>0</v>
      </c>
      <c r="AO135" s="1">
        <f t="shared" si="34"/>
        <v>0</v>
      </c>
      <c r="AP135" s="1">
        <f t="shared" si="35"/>
        <v>0</v>
      </c>
      <c r="AQ135" s="1">
        <f t="shared" si="36"/>
        <v>0</v>
      </c>
      <c r="AR135" s="1">
        <f t="shared" si="37"/>
        <v>0</v>
      </c>
      <c r="AT135" s="40"/>
      <c r="AU135" s="41"/>
      <c r="AV135" s="1">
        <f t="shared" si="38"/>
        <v>0</v>
      </c>
      <c r="AW135" s="1">
        <f t="shared" si="39"/>
        <v>0</v>
      </c>
      <c r="AX135" s="1">
        <f t="shared" si="40"/>
        <v>0</v>
      </c>
      <c r="AY135" s="1">
        <f t="shared" si="41"/>
        <v>0</v>
      </c>
      <c r="AZ135" s="1">
        <f t="shared" si="42"/>
        <v>0</v>
      </c>
      <c r="BA135" s="1">
        <f t="shared" si="43"/>
        <v>0</v>
      </c>
      <c r="BC135" s="40"/>
      <c r="BD135" s="41"/>
      <c r="BE135" s="1">
        <f t="shared" si="44"/>
        <v>0</v>
      </c>
      <c r="BF135" s="1">
        <f t="shared" si="45"/>
        <v>0</v>
      </c>
      <c r="BG135" s="1">
        <f t="shared" si="46"/>
        <v>0</v>
      </c>
      <c r="BH135" s="1">
        <f t="shared" si="47"/>
        <v>0</v>
      </c>
      <c r="BI135" s="1">
        <f t="shared" si="48"/>
        <v>0</v>
      </c>
      <c r="BJ135" s="1">
        <f t="shared" si="49"/>
        <v>0</v>
      </c>
      <c r="BL135" s="40"/>
      <c r="BM135" s="41"/>
      <c r="BN135" s="1">
        <f t="shared" si="50"/>
        <v>0</v>
      </c>
      <c r="BO135" s="1">
        <f t="shared" si="51"/>
        <v>0</v>
      </c>
      <c r="BP135" s="1">
        <f t="shared" si="52"/>
        <v>0</v>
      </c>
      <c r="BQ135" s="1">
        <f t="shared" si="53"/>
        <v>0</v>
      </c>
      <c r="BR135" s="1">
        <f t="shared" si="54"/>
        <v>0</v>
      </c>
      <c r="BS135" s="1">
        <f t="shared" si="55"/>
        <v>0</v>
      </c>
    </row>
    <row r="136" spans="1:71" ht="12.75" x14ac:dyDescent="0.2">
      <c r="A136" s="40"/>
      <c r="B136" s="41"/>
      <c r="C136" s="1">
        <f t="shared" si="8"/>
        <v>0</v>
      </c>
      <c r="D136" s="1">
        <f t="shared" si="9"/>
        <v>0</v>
      </c>
      <c r="E136" s="1">
        <f t="shared" si="10"/>
        <v>0</v>
      </c>
      <c r="F136" s="1">
        <f t="shared" si="11"/>
        <v>0</v>
      </c>
      <c r="G136" s="1">
        <f t="shared" si="12"/>
        <v>0</v>
      </c>
      <c r="H136" s="1">
        <f t="shared" si="13"/>
        <v>0</v>
      </c>
      <c r="J136" s="23"/>
      <c r="K136" s="18"/>
      <c r="L136" s="1">
        <f t="shared" si="14"/>
        <v>0</v>
      </c>
      <c r="M136" s="1">
        <f t="shared" si="15"/>
        <v>0</v>
      </c>
      <c r="N136" s="1">
        <f t="shared" si="16"/>
        <v>0</v>
      </c>
      <c r="O136" s="1">
        <f t="shared" si="17"/>
        <v>0</v>
      </c>
      <c r="P136" s="42">
        <f t="shared" si="18"/>
        <v>0</v>
      </c>
      <c r="Q136" s="1">
        <f t="shared" si="19"/>
        <v>0</v>
      </c>
      <c r="S136" s="40"/>
      <c r="T136" s="41"/>
      <c r="U136" s="1">
        <f t="shared" si="20"/>
        <v>0</v>
      </c>
      <c r="V136" s="1">
        <f t="shared" si="21"/>
        <v>0</v>
      </c>
      <c r="W136" s="1">
        <f t="shared" si="22"/>
        <v>0</v>
      </c>
      <c r="X136" s="1">
        <f t="shared" si="23"/>
        <v>0</v>
      </c>
      <c r="Y136" s="1">
        <f t="shared" si="24"/>
        <v>0</v>
      </c>
      <c r="Z136" s="1">
        <f t="shared" si="25"/>
        <v>0</v>
      </c>
      <c r="AB136" s="40"/>
      <c r="AC136" s="41"/>
      <c r="AD136" s="1">
        <f t="shared" si="26"/>
        <v>0</v>
      </c>
      <c r="AE136" s="1">
        <f t="shared" si="27"/>
        <v>0</v>
      </c>
      <c r="AF136" s="1">
        <f t="shared" si="28"/>
        <v>0</v>
      </c>
      <c r="AG136" s="1">
        <f t="shared" si="29"/>
        <v>0</v>
      </c>
      <c r="AH136" s="1">
        <f t="shared" si="30"/>
        <v>0</v>
      </c>
      <c r="AI136" s="1">
        <f t="shared" si="31"/>
        <v>0</v>
      </c>
      <c r="AK136" s="40"/>
      <c r="AL136" s="41"/>
      <c r="AM136" s="1">
        <f t="shared" si="32"/>
        <v>0</v>
      </c>
      <c r="AN136" s="1">
        <f t="shared" si="33"/>
        <v>0</v>
      </c>
      <c r="AO136" s="1">
        <f t="shared" si="34"/>
        <v>0</v>
      </c>
      <c r="AP136" s="1">
        <f t="shared" si="35"/>
        <v>0</v>
      </c>
      <c r="AQ136" s="1">
        <f t="shared" si="36"/>
        <v>0</v>
      </c>
      <c r="AR136" s="1">
        <f t="shared" si="37"/>
        <v>0</v>
      </c>
      <c r="AT136" s="40"/>
      <c r="AU136" s="41"/>
      <c r="AV136" s="1">
        <f t="shared" si="38"/>
        <v>0</v>
      </c>
      <c r="AW136" s="1">
        <f t="shared" si="39"/>
        <v>0</v>
      </c>
      <c r="AX136" s="1">
        <f t="shared" si="40"/>
        <v>0</v>
      </c>
      <c r="AY136" s="1">
        <f t="shared" si="41"/>
        <v>0</v>
      </c>
      <c r="AZ136" s="1">
        <f t="shared" si="42"/>
        <v>0</v>
      </c>
      <c r="BA136" s="1">
        <f t="shared" si="43"/>
        <v>0</v>
      </c>
      <c r="BC136" s="40"/>
      <c r="BD136" s="41"/>
      <c r="BE136" s="1">
        <f t="shared" si="44"/>
        <v>0</v>
      </c>
      <c r="BF136" s="1">
        <f t="shared" si="45"/>
        <v>0</v>
      </c>
      <c r="BG136" s="1">
        <f t="shared" si="46"/>
        <v>0</v>
      </c>
      <c r="BH136" s="1">
        <f t="shared" si="47"/>
        <v>0</v>
      </c>
      <c r="BI136" s="1">
        <f t="shared" si="48"/>
        <v>0</v>
      </c>
      <c r="BJ136" s="1">
        <f t="shared" si="49"/>
        <v>0</v>
      </c>
      <c r="BL136" s="40"/>
      <c r="BM136" s="41"/>
      <c r="BN136" s="1">
        <f t="shared" si="50"/>
        <v>0</v>
      </c>
      <c r="BO136" s="1">
        <f t="shared" si="51"/>
        <v>0</v>
      </c>
      <c r="BP136" s="1">
        <f t="shared" si="52"/>
        <v>0</v>
      </c>
      <c r="BQ136" s="1">
        <f t="shared" si="53"/>
        <v>0</v>
      </c>
      <c r="BR136" s="1">
        <f t="shared" si="54"/>
        <v>0</v>
      </c>
      <c r="BS136" s="1">
        <f t="shared" si="55"/>
        <v>0</v>
      </c>
    </row>
    <row r="137" spans="1:71" ht="12.75" x14ac:dyDescent="0.2">
      <c r="A137" s="40"/>
      <c r="B137" s="41"/>
      <c r="C137" s="1">
        <f t="shared" si="8"/>
        <v>0</v>
      </c>
      <c r="D137" s="1">
        <f t="shared" si="9"/>
        <v>0</v>
      </c>
      <c r="E137" s="1">
        <f t="shared" si="10"/>
        <v>0</v>
      </c>
      <c r="F137" s="1">
        <f t="shared" si="11"/>
        <v>0</v>
      </c>
      <c r="G137" s="1">
        <f t="shared" si="12"/>
        <v>0</v>
      </c>
      <c r="H137" s="1">
        <f t="shared" si="13"/>
        <v>0</v>
      </c>
      <c r="J137" s="23"/>
      <c r="K137" s="18"/>
      <c r="L137" s="1">
        <f t="shared" si="14"/>
        <v>0</v>
      </c>
      <c r="M137" s="1">
        <f t="shared" si="15"/>
        <v>0</v>
      </c>
      <c r="N137" s="1">
        <f t="shared" si="16"/>
        <v>0</v>
      </c>
      <c r="O137" s="1">
        <f t="shared" si="17"/>
        <v>0</v>
      </c>
      <c r="P137" s="42">
        <f t="shared" si="18"/>
        <v>0</v>
      </c>
      <c r="Q137" s="1">
        <f t="shared" si="19"/>
        <v>0</v>
      </c>
      <c r="S137" s="40"/>
      <c r="T137" s="41"/>
      <c r="U137" s="1">
        <f t="shared" si="20"/>
        <v>0</v>
      </c>
      <c r="V137" s="1">
        <f t="shared" si="21"/>
        <v>0</v>
      </c>
      <c r="W137" s="1">
        <f t="shared" si="22"/>
        <v>0</v>
      </c>
      <c r="X137" s="1">
        <f t="shared" si="23"/>
        <v>0</v>
      </c>
      <c r="Y137" s="1">
        <f t="shared" si="24"/>
        <v>0</v>
      </c>
      <c r="Z137" s="1">
        <f t="shared" si="25"/>
        <v>0</v>
      </c>
      <c r="AB137" s="40"/>
      <c r="AC137" s="41"/>
      <c r="AD137" s="1">
        <f t="shared" si="26"/>
        <v>0</v>
      </c>
      <c r="AE137" s="1">
        <f t="shared" si="27"/>
        <v>0</v>
      </c>
      <c r="AF137" s="1">
        <f t="shared" si="28"/>
        <v>0</v>
      </c>
      <c r="AG137" s="1">
        <f t="shared" si="29"/>
        <v>0</v>
      </c>
      <c r="AH137" s="1">
        <f t="shared" si="30"/>
        <v>0</v>
      </c>
      <c r="AI137" s="1">
        <f t="shared" si="31"/>
        <v>0</v>
      </c>
      <c r="AK137" s="40"/>
      <c r="AL137" s="41"/>
      <c r="AM137" s="1">
        <f t="shared" si="32"/>
        <v>0</v>
      </c>
      <c r="AN137" s="1">
        <f t="shared" si="33"/>
        <v>0</v>
      </c>
      <c r="AO137" s="1">
        <f t="shared" si="34"/>
        <v>0</v>
      </c>
      <c r="AP137" s="1">
        <f t="shared" si="35"/>
        <v>0</v>
      </c>
      <c r="AQ137" s="1">
        <f t="shared" si="36"/>
        <v>0</v>
      </c>
      <c r="AR137" s="1">
        <f t="shared" si="37"/>
        <v>0</v>
      </c>
      <c r="AT137" s="40"/>
      <c r="AU137" s="41"/>
      <c r="AV137" s="1">
        <f t="shared" si="38"/>
        <v>0</v>
      </c>
      <c r="AW137" s="1">
        <f t="shared" si="39"/>
        <v>0</v>
      </c>
      <c r="AX137" s="1">
        <f t="shared" si="40"/>
        <v>0</v>
      </c>
      <c r="AY137" s="1">
        <f t="shared" si="41"/>
        <v>0</v>
      </c>
      <c r="AZ137" s="1">
        <f t="shared" si="42"/>
        <v>0</v>
      </c>
      <c r="BA137" s="1">
        <f t="shared" si="43"/>
        <v>0</v>
      </c>
      <c r="BC137" s="40"/>
      <c r="BD137" s="41"/>
      <c r="BE137" s="1">
        <f t="shared" si="44"/>
        <v>0</v>
      </c>
      <c r="BF137" s="1">
        <f t="shared" si="45"/>
        <v>0</v>
      </c>
      <c r="BG137" s="1">
        <f t="shared" si="46"/>
        <v>0</v>
      </c>
      <c r="BH137" s="1">
        <f t="shared" si="47"/>
        <v>0</v>
      </c>
      <c r="BI137" s="1">
        <f t="shared" si="48"/>
        <v>0</v>
      </c>
      <c r="BJ137" s="1">
        <f t="shared" si="49"/>
        <v>0</v>
      </c>
      <c r="BL137" s="40"/>
      <c r="BM137" s="41"/>
      <c r="BN137" s="1">
        <f t="shared" si="50"/>
        <v>0</v>
      </c>
      <c r="BO137" s="1">
        <f t="shared" si="51"/>
        <v>0</v>
      </c>
      <c r="BP137" s="1">
        <f t="shared" si="52"/>
        <v>0</v>
      </c>
      <c r="BQ137" s="1">
        <f t="shared" si="53"/>
        <v>0</v>
      </c>
      <c r="BR137" s="1">
        <f t="shared" si="54"/>
        <v>0</v>
      </c>
      <c r="BS137" s="1">
        <f t="shared" si="55"/>
        <v>0</v>
      </c>
    </row>
    <row r="138" spans="1:71" ht="12.75" x14ac:dyDescent="0.2">
      <c r="A138" s="40"/>
      <c r="B138" s="41"/>
      <c r="C138" s="1">
        <f t="shared" si="8"/>
        <v>0</v>
      </c>
      <c r="D138" s="1">
        <f t="shared" si="9"/>
        <v>0</v>
      </c>
      <c r="E138" s="1">
        <f t="shared" si="10"/>
        <v>0</v>
      </c>
      <c r="F138" s="1">
        <f t="shared" si="11"/>
        <v>0</v>
      </c>
      <c r="G138" s="1">
        <f t="shared" si="12"/>
        <v>0</v>
      </c>
      <c r="H138" s="1">
        <f t="shared" si="13"/>
        <v>0</v>
      </c>
      <c r="J138" s="23"/>
      <c r="K138" s="18"/>
      <c r="L138" s="1">
        <f t="shared" si="14"/>
        <v>0</v>
      </c>
      <c r="M138" s="1">
        <f t="shared" si="15"/>
        <v>0</v>
      </c>
      <c r="N138" s="1">
        <f t="shared" si="16"/>
        <v>0</v>
      </c>
      <c r="O138" s="1">
        <f t="shared" si="17"/>
        <v>0</v>
      </c>
      <c r="P138" s="42">
        <f t="shared" si="18"/>
        <v>0</v>
      </c>
      <c r="Q138" s="1">
        <f t="shared" si="19"/>
        <v>0</v>
      </c>
      <c r="S138" s="40"/>
      <c r="T138" s="41"/>
      <c r="U138" s="1">
        <f t="shared" si="20"/>
        <v>0</v>
      </c>
      <c r="V138" s="1">
        <f t="shared" si="21"/>
        <v>0</v>
      </c>
      <c r="W138" s="1">
        <f t="shared" si="22"/>
        <v>0</v>
      </c>
      <c r="X138" s="1">
        <f t="shared" si="23"/>
        <v>0</v>
      </c>
      <c r="Y138" s="1">
        <f t="shared" si="24"/>
        <v>0</v>
      </c>
      <c r="Z138" s="1">
        <f t="shared" si="25"/>
        <v>0</v>
      </c>
      <c r="AB138" s="40"/>
      <c r="AC138" s="41"/>
      <c r="AD138" s="1">
        <f t="shared" si="26"/>
        <v>0</v>
      </c>
      <c r="AE138" s="1">
        <f t="shared" si="27"/>
        <v>0</v>
      </c>
      <c r="AF138" s="1">
        <f t="shared" si="28"/>
        <v>0</v>
      </c>
      <c r="AG138" s="1">
        <f t="shared" si="29"/>
        <v>0</v>
      </c>
      <c r="AH138" s="1">
        <f t="shared" si="30"/>
        <v>0</v>
      </c>
      <c r="AI138" s="1">
        <f t="shared" si="31"/>
        <v>0</v>
      </c>
      <c r="AK138" s="40"/>
      <c r="AL138" s="41"/>
      <c r="AM138" s="1">
        <f t="shared" si="32"/>
        <v>0</v>
      </c>
      <c r="AN138" s="1">
        <f t="shared" si="33"/>
        <v>0</v>
      </c>
      <c r="AO138" s="1">
        <f t="shared" si="34"/>
        <v>0</v>
      </c>
      <c r="AP138" s="1">
        <f t="shared" si="35"/>
        <v>0</v>
      </c>
      <c r="AQ138" s="1">
        <f t="shared" si="36"/>
        <v>0</v>
      </c>
      <c r="AR138" s="1">
        <f t="shared" si="37"/>
        <v>0</v>
      </c>
      <c r="AT138" s="40"/>
      <c r="AU138" s="41"/>
      <c r="AV138" s="1">
        <f t="shared" si="38"/>
        <v>0</v>
      </c>
      <c r="AW138" s="1">
        <f t="shared" si="39"/>
        <v>0</v>
      </c>
      <c r="AX138" s="1">
        <f t="shared" si="40"/>
        <v>0</v>
      </c>
      <c r="AY138" s="1">
        <f t="shared" si="41"/>
        <v>0</v>
      </c>
      <c r="AZ138" s="1">
        <f t="shared" si="42"/>
        <v>0</v>
      </c>
      <c r="BA138" s="1">
        <f t="shared" si="43"/>
        <v>0</v>
      </c>
      <c r="BC138" s="40"/>
      <c r="BD138" s="41"/>
      <c r="BE138" s="1">
        <f t="shared" si="44"/>
        <v>0</v>
      </c>
      <c r="BF138" s="1">
        <f t="shared" si="45"/>
        <v>0</v>
      </c>
      <c r="BG138" s="1">
        <f t="shared" si="46"/>
        <v>0</v>
      </c>
      <c r="BH138" s="1">
        <f t="shared" si="47"/>
        <v>0</v>
      </c>
      <c r="BI138" s="1">
        <f t="shared" si="48"/>
        <v>0</v>
      </c>
      <c r="BJ138" s="1">
        <f t="shared" si="49"/>
        <v>0</v>
      </c>
      <c r="BL138" s="40"/>
      <c r="BM138" s="41"/>
      <c r="BN138" s="1">
        <f t="shared" si="50"/>
        <v>0</v>
      </c>
      <c r="BO138" s="1">
        <f t="shared" si="51"/>
        <v>0</v>
      </c>
      <c r="BP138" s="1">
        <f t="shared" si="52"/>
        <v>0</v>
      </c>
      <c r="BQ138" s="1">
        <f t="shared" si="53"/>
        <v>0</v>
      </c>
      <c r="BR138" s="1">
        <f t="shared" si="54"/>
        <v>0</v>
      </c>
      <c r="BS138" s="1">
        <f t="shared" si="55"/>
        <v>0</v>
      </c>
    </row>
    <row r="139" spans="1:71" ht="12.75" x14ac:dyDescent="0.2">
      <c r="A139" s="40"/>
      <c r="B139" s="41"/>
      <c r="C139" s="1">
        <f t="shared" si="8"/>
        <v>0</v>
      </c>
      <c r="D139" s="1">
        <f t="shared" si="9"/>
        <v>0</v>
      </c>
      <c r="E139" s="1">
        <f t="shared" si="10"/>
        <v>0</v>
      </c>
      <c r="F139" s="1">
        <f t="shared" si="11"/>
        <v>0</v>
      </c>
      <c r="G139" s="1">
        <f t="shared" si="12"/>
        <v>0</v>
      </c>
      <c r="H139" s="1">
        <f t="shared" si="13"/>
        <v>0</v>
      </c>
      <c r="J139" s="23"/>
      <c r="K139" s="18"/>
      <c r="L139" s="1">
        <f t="shared" si="14"/>
        <v>0</v>
      </c>
      <c r="M139" s="1">
        <f t="shared" si="15"/>
        <v>0</v>
      </c>
      <c r="N139" s="1">
        <f t="shared" si="16"/>
        <v>0</v>
      </c>
      <c r="O139" s="1">
        <f t="shared" si="17"/>
        <v>0</v>
      </c>
      <c r="P139" s="42">
        <f t="shared" si="18"/>
        <v>0</v>
      </c>
      <c r="Q139" s="1">
        <f t="shared" si="19"/>
        <v>0</v>
      </c>
      <c r="S139" s="40"/>
      <c r="T139" s="41"/>
      <c r="U139" s="1">
        <f t="shared" si="20"/>
        <v>0</v>
      </c>
      <c r="V139" s="1">
        <f t="shared" si="21"/>
        <v>0</v>
      </c>
      <c r="W139" s="1">
        <f t="shared" si="22"/>
        <v>0</v>
      </c>
      <c r="X139" s="1">
        <f t="shared" si="23"/>
        <v>0</v>
      </c>
      <c r="Y139" s="1">
        <f t="shared" si="24"/>
        <v>0</v>
      </c>
      <c r="Z139" s="1">
        <f t="shared" si="25"/>
        <v>0</v>
      </c>
      <c r="AB139" s="40"/>
      <c r="AC139" s="41"/>
      <c r="AD139" s="1">
        <f t="shared" si="26"/>
        <v>0</v>
      </c>
      <c r="AE139" s="1">
        <f t="shared" si="27"/>
        <v>0</v>
      </c>
      <c r="AF139" s="1">
        <f t="shared" si="28"/>
        <v>0</v>
      </c>
      <c r="AG139" s="1">
        <f t="shared" si="29"/>
        <v>0</v>
      </c>
      <c r="AH139" s="1">
        <f t="shared" si="30"/>
        <v>0</v>
      </c>
      <c r="AI139" s="1">
        <f t="shared" si="31"/>
        <v>0</v>
      </c>
      <c r="AK139" s="40"/>
      <c r="AL139" s="41"/>
      <c r="AM139" s="1">
        <f t="shared" si="32"/>
        <v>0</v>
      </c>
      <c r="AN139" s="1">
        <f t="shared" si="33"/>
        <v>0</v>
      </c>
      <c r="AO139" s="1">
        <f t="shared" si="34"/>
        <v>0</v>
      </c>
      <c r="AP139" s="1">
        <f t="shared" si="35"/>
        <v>0</v>
      </c>
      <c r="AQ139" s="1">
        <f t="shared" si="36"/>
        <v>0</v>
      </c>
      <c r="AR139" s="1">
        <f t="shared" si="37"/>
        <v>0</v>
      </c>
      <c r="AT139" s="40"/>
      <c r="AU139" s="41"/>
      <c r="AV139" s="1">
        <f t="shared" si="38"/>
        <v>0</v>
      </c>
      <c r="AW139" s="1">
        <f t="shared" si="39"/>
        <v>0</v>
      </c>
      <c r="AX139" s="1">
        <f t="shared" si="40"/>
        <v>0</v>
      </c>
      <c r="AY139" s="1">
        <f t="shared" si="41"/>
        <v>0</v>
      </c>
      <c r="AZ139" s="1">
        <f t="shared" si="42"/>
        <v>0</v>
      </c>
      <c r="BA139" s="1">
        <f t="shared" si="43"/>
        <v>0</v>
      </c>
      <c r="BC139" s="40"/>
      <c r="BD139" s="41"/>
      <c r="BE139" s="1">
        <f t="shared" si="44"/>
        <v>0</v>
      </c>
      <c r="BF139" s="1">
        <f t="shared" si="45"/>
        <v>0</v>
      </c>
      <c r="BG139" s="1">
        <f t="shared" si="46"/>
        <v>0</v>
      </c>
      <c r="BH139" s="1">
        <f t="shared" si="47"/>
        <v>0</v>
      </c>
      <c r="BI139" s="1">
        <f t="shared" si="48"/>
        <v>0</v>
      </c>
      <c r="BJ139" s="1">
        <f t="shared" si="49"/>
        <v>0</v>
      </c>
      <c r="BL139" s="40"/>
      <c r="BM139" s="41"/>
      <c r="BN139" s="1">
        <f t="shared" si="50"/>
        <v>0</v>
      </c>
      <c r="BO139" s="1">
        <f t="shared" si="51"/>
        <v>0</v>
      </c>
      <c r="BP139" s="1">
        <f t="shared" si="52"/>
        <v>0</v>
      </c>
      <c r="BQ139" s="1">
        <f t="shared" si="53"/>
        <v>0</v>
      </c>
      <c r="BR139" s="1">
        <f t="shared" si="54"/>
        <v>0</v>
      </c>
      <c r="BS139" s="1">
        <f t="shared" si="55"/>
        <v>0</v>
      </c>
    </row>
    <row r="140" spans="1:71" ht="12.75" x14ac:dyDescent="0.2">
      <c r="A140" s="40"/>
      <c r="B140" s="41"/>
      <c r="C140" s="1">
        <f t="shared" si="8"/>
        <v>0</v>
      </c>
      <c r="D140" s="1">
        <f t="shared" si="9"/>
        <v>0</v>
      </c>
      <c r="E140" s="1">
        <f t="shared" si="10"/>
        <v>0</v>
      </c>
      <c r="F140" s="1">
        <f t="shared" si="11"/>
        <v>0</v>
      </c>
      <c r="G140" s="1">
        <f t="shared" si="12"/>
        <v>0</v>
      </c>
      <c r="H140" s="1">
        <f t="shared" si="13"/>
        <v>0</v>
      </c>
      <c r="J140" s="23"/>
      <c r="K140" s="18"/>
      <c r="L140" s="1">
        <f t="shared" si="14"/>
        <v>0</v>
      </c>
      <c r="M140" s="1">
        <f t="shared" si="15"/>
        <v>0</v>
      </c>
      <c r="N140" s="1">
        <f t="shared" si="16"/>
        <v>0</v>
      </c>
      <c r="O140" s="1">
        <f t="shared" si="17"/>
        <v>0</v>
      </c>
      <c r="P140" s="42">
        <f t="shared" si="18"/>
        <v>0</v>
      </c>
      <c r="Q140" s="1">
        <f t="shared" si="19"/>
        <v>0</v>
      </c>
      <c r="S140" s="40"/>
      <c r="T140" s="41"/>
      <c r="U140" s="1">
        <f t="shared" si="20"/>
        <v>0</v>
      </c>
      <c r="V140" s="1">
        <f t="shared" si="21"/>
        <v>0</v>
      </c>
      <c r="W140" s="1">
        <f t="shared" si="22"/>
        <v>0</v>
      </c>
      <c r="X140" s="1">
        <f t="shared" si="23"/>
        <v>0</v>
      </c>
      <c r="Y140" s="1">
        <f t="shared" si="24"/>
        <v>0</v>
      </c>
      <c r="Z140" s="1">
        <f t="shared" si="25"/>
        <v>0</v>
      </c>
      <c r="AB140" s="40"/>
      <c r="AC140" s="41"/>
      <c r="AD140" s="1">
        <f t="shared" si="26"/>
        <v>0</v>
      </c>
      <c r="AE140" s="1">
        <f t="shared" si="27"/>
        <v>0</v>
      </c>
      <c r="AF140" s="1">
        <f t="shared" si="28"/>
        <v>0</v>
      </c>
      <c r="AG140" s="1">
        <f t="shared" si="29"/>
        <v>0</v>
      </c>
      <c r="AH140" s="1">
        <f t="shared" si="30"/>
        <v>0</v>
      </c>
      <c r="AI140" s="1">
        <f t="shared" si="31"/>
        <v>0</v>
      </c>
      <c r="AK140" s="40"/>
      <c r="AL140" s="41"/>
      <c r="AM140" s="1">
        <f t="shared" si="32"/>
        <v>0</v>
      </c>
      <c r="AN140" s="1">
        <f t="shared" si="33"/>
        <v>0</v>
      </c>
      <c r="AO140" s="1">
        <f t="shared" si="34"/>
        <v>0</v>
      </c>
      <c r="AP140" s="1">
        <f t="shared" si="35"/>
        <v>0</v>
      </c>
      <c r="AQ140" s="1">
        <f t="shared" si="36"/>
        <v>0</v>
      </c>
      <c r="AR140" s="1">
        <f t="shared" si="37"/>
        <v>0</v>
      </c>
      <c r="AT140" s="40"/>
      <c r="AU140" s="41"/>
      <c r="AV140" s="1">
        <f t="shared" si="38"/>
        <v>0</v>
      </c>
      <c r="AW140" s="1">
        <f t="shared" si="39"/>
        <v>0</v>
      </c>
      <c r="AX140" s="1">
        <f t="shared" si="40"/>
        <v>0</v>
      </c>
      <c r="AY140" s="1">
        <f t="shared" si="41"/>
        <v>0</v>
      </c>
      <c r="AZ140" s="1">
        <f t="shared" si="42"/>
        <v>0</v>
      </c>
      <c r="BA140" s="1">
        <f t="shared" si="43"/>
        <v>0</v>
      </c>
      <c r="BC140" s="40"/>
      <c r="BD140" s="41"/>
      <c r="BE140" s="1">
        <f t="shared" si="44"/>
        <v>0</v>
      </c>
      <c r="BF140" s="1">
        <f t="shared" si="45"/>
        <v>0</v>
      </c>
      <c r="BG140" s="1">
        <f t="shared" si="46"/>
        <v>0</v>
      </c>
      <c r="BH140" s="1">
        <f t="shared" si="47"/>
        <v>0</v>
      </c>
      <c r="BI140" s="1">
        <f t="shared" si="48"/>
        <v>0</v>
      </c>
      <c r="BJ140" s="1">
        <f t="shared" si="49"/>
        <v>0</v>
      </c>
      <c r="BL140" s="40"/>
      <c r="BM140" s="41"/>
      <c r="BN140" s="1">
        <f t="shared" si="50"/>
        <v>0</v>
      </c>
      <c r="BO140" s="1">
        <f t="shared" si="51"/>
        <v>0</v>
      </c>
      <c r="BP140" s="1">
        <f t="shared" si="52"/>
        <v>0</v>
      </c>
      <c r="BQ140" s="1">
        <f t="shared" si="53"/>
        <v>0</v>
      </c>
      <c r="BR140" s="1">
        <f t="shared" si="54"/>
        <v>0</v>
      </c>
      <c r="BS140" s="1">
        <f t="shared" si="55"/>
        <v>0</v>
      </c>
    </row>
    <row r="141" spans="1:71" ht="12.75" x14ac:dyDescent="0.2">
      <c r="A141" s="40"/>
      <c r="B141" s="41"/>
      <c r="C141" s="1">
        <f t="shared" si="8"/>
        <v>0</v>
      </c>
      <c r="D141" s="1">
        <f t="shared" si="9"/>
        <v>0</v>
      </c>
      <c r="E141" s="1">
        <f t="shared" si="10"/>
        <v>0</v>
      </c>
      <c r="F141" s="1">
        <f t="shared" si="11"/>
        <v>0</v>
      </c>
      <c r="G141" s="1">
        <f t="shared" si="12"/>
        <v>0</v>
      </c>
      <c r="H141" s="1">
        <f t="shared" si="13"/>
        <v>0</v>
      </c>
      <c r="J141" s="23"/>
      <c r="K141" s="18"/>
      <c r="L141" s="1">
        <f t="shared" si="14"/>
        <v>0</v>
      </c>
      <c r="M141" s="1">
        <f t="shared" si="15"/>
        <v>0</v>
      </c>
      <c r="N141" s="1">
        <f t="shared" si="16"/>
        <v>0</v>
      </c>
      <c r="O141" s="1">
        <f t="shared" si="17"/>
        <v>0</v>
      </c>
      <c r="P141" s="42">
        <f t="shared" si="18"/>
        <v>0</v>
      </c>
      <c r="Q141" s="1">
        <f t="shared" si="19"/>
        <v>0</v>
      </c>
      <c r="S141" s="40"/>
      <c r="T141" s="41"/>
      <c r="U141" s="1">
        <f t="shared" si="20"/>
        <v>0</v>
      </c>
      <c r="V141" s="1">
        <f t="shared" si="21"/>
        <v>0</v>
      </c>
      <c r="W141" s="1">
        <f t="shared" si="22"/>
        <v>0</v>
      </c>
      <c r="X141" s="1">
        <f t="shared" si="23"/>
        <v>0</v>
      </c>
      <c r="Y141" s="1">
        <f t="shared" si="24"/>
        <v>0</v>
      </c>
      <c r="Z141" s="1">
        <f t="shared" si="25"/>
        <v>0</v>
      </c>
      <c r="AB141" s="40"/>
      <c r="AC141" s="41"/>
      <c r="AD141" s="1">
        <f t="shared" si="26"/>
        <v>0</v>
      </c>
      <c r="AE141" s="1">
        <f t="shared" si="27"/>
        <v>0</v>
      </c>
      <c r="AF141" s="1">
        <f t="shared" si="28"/>
        <v>0</v>
      </c>
      <c r="AG141" s="1">
        <f t="shared" si="29"/>
        <v>0</v>
      </c>
      <c r="AH141" s="1">
        <f t="shared" si="30"/>
        <v>0</v>
      </c>
      <c r="AI141" s="1">
        <f t="shared" si="31"/>
        <v>0</v>
      </c>
      <c r="AK141" s="40"/>
      <c r="AL141" s="41"/>
      <c r="AM141" s="1">
        <f t="shared" si="32"/>
        <v>0</v>
      </c>
      <c r="AN141" s="1">
        <f t="shared" si="33"/>
        <v>0</v>
      </c>
      <c r="AO141" s="1">
        <f t="shared" si="34"/>
        <v>0</v>
      </c>
      <c r="AP141" s="1">
        <f t="shared" si="35"/>
        <v>0</v>
      </c>
      <c r="AQ141" s="1">
        <f t="shared" si="36"/>
        <v>0</v>
      </c>
      <c r="AR141" s="1">
        <f t="shared" si="37"/>
        <v>0</v>
      </c>
      <c r="AT141" s="40"/>
      <c r="AU141" s="41"/>
      <c r="AV141" s="1">
        <f t="shared" si="38"/>
        <v>0</v>
      </c>
      <c r="AW141" s="1">
        <f t="shared" si="39"/>
        <v>0</v>
      </c>
      <c r="AX141" s="1">
        <f t="shared" si="40"/>
        <v>0</v>
      </c>
      <c r="AY141" s="1">
        <f t="shared" si="41"/>
        <v>0</v>
      </c>
      <c r="AZ141" s="1">
        <f t="shared" si="42"/>
        <v>0</v>
      </c>
      <c r="BA141" s="1">
        <f t="shared" si="43"/>
        <v>0</v>
      </c>
      <c r="BC141" s="40"/>
      <c r="BD141" s="41"/>
      <c r="BE141" s="1">
        <f t="shared" si="44"/>
        <v>0</v>
      </c>
      <c r="BF141" s="1">
        <f t="shared" si="45"/>
        <v>0</v>
      </c>
      <c r="BG141" s="1">
        <f t="shared" si="46"/>
        <v>0</v>
      </c>
      <c r="BH141" s="1">
        <f t="shared" si="47"/>
        <v>0</v>
      </c>
      <c r="BI141" s="1">
        <f t="shared" si="48"/>
        <v>0</v>
      </c>
      <c r="BJ141" s="1">
        <f t="shared" si="49"/>
        <v>0</v>
      </c>
      <c r="BL141" s="40"/>
      <c r="BM141" s="41"/>
      <c r="BN141" s="1">
        <f t="shared" si="50"/>
        <v>0</v>
      </c>
      <c r="BO141" s="1">
        <f t="shared" si="51"/>
        <v>0</v>
      </c>
      <c r="BP141" s="1">
        <f t="shared" si="52"/>
        <v>0</v>
      </c>
      <c r="BQ141" s="1">
        <f t="shared" si="53"/>
        <v>0</v>
      </c>
      <c r="BR141" s="1">
        <f t="shared" si="54"/>
        <v>0</v>
      </c>
      <c r="BS141" s="1">
        <f t="shared" si="55"/>
        <v>0</v>
      </c>
    </row>
    <row r="142" spans="1:71" ht="12.75" x14ac:dyDescent="0.2">
      <c r="A142" s="40"/>
      <c r="B142" s="41"/>
      <c r="C142" s="1">
        <f t="shared" si="8"/>
        <v>0</v>
      </c>
      <c r="D142" s="1">
        <f t="shared" si="9"/>
        <v>0</v>
      </c>
      <c r="E142" s="1">
        <f t="shared" si="10"/>
        <v>0</v>
      </c>
      <c r="F142" s="1">
        <f t="shared" si="11"/>
        <v>0</v>
      </c>
      <c r="G142" s="1">
        <f t="shared" si="12"/>
        <v>0</v>
      </c>
      <c r="H142" s="1">
        <f t="shared" si="13"/>
        <v>0</v>
      </c>
      <c r="J142" s="23"/>
      <c r="K142" s="18"/>
      <c r="L142" s="1">
        <f t="shared" si="14"/>
        <v>0</v>
      </c>
      <c r="M142" s="1">
        <f t="shared" si="15"/>
        <v>0</v>
      </c>
      <c r="N142" s="1">
        <f t="shared" si="16"/>
        <v>0</v>
      </c>
      <c r="O142" s="1">
        <f t="shared" si="17"/>
        <v>0</v>
      </c>
      <c r="P142" s="42">
        <f t="shared" si="18"/>
        <v>0</v>
      </c>
      <c r="Q142" s="1">
        <f t="shared" si="19"/>
        <v>0</v>
      </c>
      <c r="S142" s="40"/>
      <c r="T142" s="41"/>
      <c r="U142" s="1">
        <f t="shared" si="20"/>
        <v>0</v>
      </c>
      <c r="V142" s="1">
        <f t="shared" si="21"/>
        <v>0</v>
      </c>
      <c r="W142" s="1">
        <f t="shared" si="22"/>
        <v>0</v>
      </c>
      <c r="X142" s="1">
        <f t="shared" si="23"/>
        <v>0</v>
      </c>
      <c r="Y142" s="1">
        <f t="shared" si="24"/>
        <v>0</v>
      </c>
      <c r="Z142" s="1">
        <f t="shared" si="25"/>
        <v>0</v>
      </c>
      <c r="AB142" s="40"/>
      <c r="AC142" s="41"/>
      <c r="AD142" s="1">
        <f t="shared" si="26"/>
        <v>0</v>
      </c>
      <c r="AE142" s="1">
        <f t="shared" si="27"/>
        <v>0</v>
      </c>
      <c r="AF142" s="1">
        <f t="shared" si="28"/>
        <v>0</v>
      </c>
      <c r="AG142" s="1">
        <f t="shared" si="29"/>
        <v>0</v>
      </c>
      <c r="AH142" s="1">
        <f t="shared" si="30"/>
        <v>0</v>
      </c>
      <c r="AI142" s="1">
        <f t="shared" si="31"/>
        <v>0</v>
      </c>
      <c r="AK142" s="40"/>
      <c r="AL142" s="41"/>
      <c r="AM142" s="1">
        <f t="shared" si="32"/>
        <v>0</v>
      </c>
      <c r="AN142" s="1">
        <f t="shared" si="33"/>
        <v>0</v>
      </c>
      <c r="AO142" s="1">
        <f t="shared" si="34"/>
        <v>0</v>
      </c>
      <c r="AP142" s="1">
        <f t="shared" si="35"/>
        <v>0</v>
      </c>
      <c r="AQ142" s="1">
        <f t="shared" si="36"/>
        <v>0</v>
      </c>
      <c r="AR142" s="1">
        <f t="shared" si="37"/>
        <v>0</v>
      </c>
      <c r="AT142" s="40"/>
      <c r="AU142" s="41"/>
      <c r="AV142" s="1">
        <f t="shared" si="38"/>
        <v>0</v>
      </c>
      <c r="AW142" s="1">
        <f t="shared" si="39"/>
        <v>0</v>
      </c>
      <c r="AX142" s="1">
        <f t="shared" si="40"/>
        <v>0</v>
      </c>
      <c r="AY142" s="1">
        <f t="shared" si="41"/>
        <v>0</v>
      </c>
      <c r="AZ142" s="1">
        <f t="shared" si="42"/>
        <v>0</v>
      </c>
      <c r="BA142" s="1">
        <f t="shared" si="43"/>
        <v>0</v>
      </c>
      <c r="BC142" s="40"/>
      <c r="BD142" s="41"/>
      <c r="BE142" s="1">
        <f t="shared" si="44"/>
        <v>0</v>
      </c>
      <c r="BF142" s="1">
        <f t="shared" si="45"/>
        <v>0</v>
      </c>
      <c r="BG142" s="1">
        <f t="shared" si="46"/>
        <v>0</v>
      </c>
      <c r="BH142" s="1">
        <f t="shared" si="47"/>
        <v>0</v>
      </c>
      <c r="BI142" s="1">
        <f t="shared" si="48"/>
        <v>0</v>
      </c>
      <c r="BJ142" s="1">
        <f t="shared" si="49"/>
        <v>0</v>
      </c>
      <c r="BL142" s="40"/>
      <c r="BM142" s="41"/>
      <c r="BN142" s="1">
        <f t="shared" si="50"/>
        <v>0</v>
      </c>
      <c r="BO142" s="1">
        <f t="shared" si="51"/>
        <v>0</v>
      </c>
      <c r="BP142" s="1">
        <f t="shared" si="52"/>
        <v>0</v>
      </c>
      <c r="BQ142" s="1">
        <f t="shared" si="53"/>
        <v>0</v>
      </c>
      <c r="BR142" s="1">
        <f t="shared" si="54"/>
        <v>0</v>
      </c>
      <c r="BS142" s="1">
        <f t="shared" si="55"/>
        <v>0</v>
      </c>
    </row>
    <row r="143" spans="1:71" ht="12.75" x14ac:dyDescent="0.2">
      <c r="A143" s="40"/>
      <c r="B143" s="41"/>
      <c r="C143" s="1">
        <f t="shared" si="8"/>
        <v>0</v>
      </c>
      <c r="D143" s="1">
        <f t="shared" si="9"/>
        <v>0</v>
      </c>
      <c r="E143" s="1">
        <f t="shared" si="10"/>
        <v>0</v>
      </c>
      <c r="F143" s="1">
        <f t="shared" si="11"/>
        <v>0</v>
      </c>
      <c r="G143" s="1">
        <f t="shared" si="12"/>
        <v>0</v>
      </c>
      <c r="H143" s="1">
        <f t="shared" si="13"/>
        <v>0</v>
      </c>
      <c r="J143" s="23"/>
      <c r="K143" s="18"/>
      <c r="L143" s="1">
        <f t="shared" si="14"/>
        <v>0</v>
      </c>
      <c r="M143" s="1">
        <f t="shared" si="15"/>
        <v>0</v>
      </c>
      <c r="N143" s="1">
        <f t="shared" si="16"/>
        <v>0</v>
      </c>
      <c r="O143" s="1">
        <f t="shared" si="17"/>
        <v>0</v>
      </c>
      <c r="P143" s="42">
        <f t="shared" si="18"/>
        <v>0</v>
      </c>
      <c r="Q143" s="1">
        <f t="shared" si="19"/>
        <v>0</v>
      </c>
      <c r="S143" s="40"/>
      <c r="T143" s="41"/>
      <c r="U143" s="1">
        <f t="shared" si="20"/>
        <v>0</v>
      </c>
      <c r="V143" s="1">
        <f t="shared" si="21"/>
        <v>0</v>
      </c>
      <c r="W143" s="1">
        <f t="shared" si="22"/>
        <v>0</v>
      </c>
      <c r="X143" s="1">
        <f t="shared" si="23"/>
        <v>0</v>
      </c>
      <c r="Y143" s="1">
        <f t="shared" si="24"/>
        <v>0</v>
      </c>
      <c r="Z143" s="1">
        <f t="shared" si="25"/>
        <v>0</v>
      </c>
      <c r="AB143" s="40"/>
      <c r="AC143" s="41"/>
      <c r="AD143" s="1">
        <f t="shared" si="26"/>
        <v>0</v>
      </c>
      <c r="AE143" s="1">
        <f t="shared" si="27"/>
        <v>0</v>
      </c>
      <c r="AF143" s="1">
        <f t="shared" si="28"/>
        <v>0</v>
      </c>
      <c r="AG143" s="1">
        <f t="shared" si="29"/>
        <v>0</v>
      </c>
      <c r="AH143" s="1">
        <f t="shared" si="30"/>
        <v>0</v>
      </c>
      <c r="AI143" s="1">
        <f t="shared" si="31"/>
        <v>0</v>
      </c>
      <c r="AK143" s="40"/>
      <c r="AL143" s="41"/>
      <c r="AM143" s="1">
        <f t="shared" si="32"/>
        <v>0</v>
      </c>
      <c r="AN143" s="1">
        <f t="shared" si="33"/>
        <v>0</v>
      </c>
      <c r="AO143" s="1">
        <f t="shared" si="34"/>
        <v>0</v>
      </c>
      <c r="AP143" s="1">
        <f t="shared" si="35"/>
        <v>0</v>
      </c>
      <c r="AQ143" s="1">
        <f t="shared" si="36"/>
        <v>0</v>
      </c>
      <c r="AR143" s="1">
        <f t="shared" si="37"/>
        <v>0</v>
      </c>
      <c r="AT143" s="40"/>
      <c r="AU143" s="41"/>
      <c r="AV143" s="1">
        <f t="shared" si="38"/>
        <v>0</v>
      </c>
      <c r="AW143" s="1">
        <f t="shared" si="39"/>
        <v>0</v>
      </c>
      <c r="AX143" s="1">
        <f t="shared" si="40"/>
        <v>0</v>
      </c>
      <c r="AY143" s="1">
        <f t="shared" si="41"/>
        <v>0</v>
      </c>
      <c r="AZ143" s="1">
        <f t="shared" si="42"/>
        <v>0</v>
      </c>
      <c r="BA143" s="1">
        <f t="shared" si="43"/>
        <v>0</v>
      </c>
      <c r="BC143" s="40"/>
      <c r="BD143" s="41"/>
      <c r="BE143" s="1">
        <f t="shared" si="44"/>
        <v>0</v>
      </c>
      <c r="BF143" s="1">
        <f t="shared" si="45"/>
        <v>0</v>
      </c>
      <c r="BG143" s="1">
        <f t="shared" si="46"/>
        <v>0</v>
      </c>
      <c r="BH143" s="1">
        <f t="shared" si="47"/>
        <v>0</v>
      </c>
      <c r="BI143" s="1">
        <f t="shared" si="48"/>
        <v>0</v>
      </c>
      <c r="BJ143" s="1">
        <f t="shared" si="49"/>
        <v>0</v>
      </c>
      <c r="BL143" s="40"/>
      <c r="BM143" s="41"/>
      <c r="BN143" s="1">
        <f t="shared" si="50"/>
        <v>0</v>
      </c>
      <c r="BO143" s="1">
        <f t="shared" si="51"/>
        <v>0</v>
      </c>
      <c r="BP143" s="1">
        <f t="shared" si="52"/>
        <v>0</v>
      </c>
      <c r="BQ143" s="1">
        <f t="shared" si="53"/>
        <v>0</v>
      </c>
      <c r="BR143" s="1">
        <f t="shared" si="54"/>
        <v>0</v>
      </c>
      <c r="BS143" s="1">
        <f t="shared" si="55"/>
        <v>0</v>
      </c>
    </row>
    <row r="144" spans="1:71" ht="12.75" x14ac:dyDescent="0.2">
      <c r="A144" s="40"/>
      <c r="B144" s="41"/>
      <c r="C144" s="1">
        <f t="shared" si="8"/>
        <v>0</v>
      </c>
      <c r="D144" s="1">
        <f t="shared" si="9"/>
        <v>0</v>
      </c>
      <c r="E144" s="1">
        <f t="shared" si="10"/>
        <v>0</v>
      </c>
      <c r="F144" s="1">
        <f t="shared" si="11"/>
        <v>0</v>
      </c>
      <c r="G144" s="1">
        <f t="shared" si="12"/>
        <v>0</v>
      </c>
      <c r="H144" s="1">
        <f t="shared" si="13"/>
        <v>0</v>
      </c>
      <c r="J144" s="23"/>
      <c r="K144" s="18"/>
      <c r="L144" s="1">
        <f t="shared" si="14"/>
        <v>0</v>
      </c>
      <c r="M144" s="1">
        <f t="shared" si="15"/>
        <v>0</v>
      </c>
      <c r="N144" s="1">
        <f t="shared" si="16"/>
        <v>0</v>
      </c>
      <c r="O144" s="1">
        <f t="shared" si="17"/>
        <v>0</v>
      </c>
      <c r="P144" s="42">
        <f t="shared" si="18"/>
        <v>0</v>
      </c>
      <c r="Q144" s="1">
        <f t="shared" si="19"/>
        <v>0</v>
      </c>
      <c r="S144" s="40"/>
      <c r="T144" s="41"/>
      <c r="U144" s="1">
        <f t="shared" si="20"/>
        <v>0</v>
      </c>
      <c r="V144" s="1">
        <f t="shared" si="21"/>
        <v>0</v>
      </c>
      <c r="W144" s="1">
        <f t="shared" si="22"/>
        <v>0</v>
      </c>
      <c r="X144" s="1">
        <f t="shared" si="23"/>
        <v>0</v>
      </c>
      <c r="Y144" s="1">
        <f t="shared" si="24"/>
        <v>0</v>
      </c>
      <c r="Z144" s="1">
        <f t="shared" si="25"/>
        <v>0</v>
      </c>
      <c r="AB144" s="40"/>
      <c r="AC144" s="41"/>
      <c r="AD144" s="1">
        <f t="shared" si="26"/>
        <v>0</v>
      </c>
      <c r="AE144" s="1">
        <f t="shared" si="27"/>
        <v>0</v>
      </c>
      <c r="AF144" s="1">
        <f t="shared" si="28"/>
        <v>0</v>
      </c>
      <c r="AG144" s="1">
        <f t="shared" si="29"/>
        <v>0</v>
      </c>
      <c r="AH144" s="1">
        <f t="shared" si="30"/>
        <v>0</v>
      </c>
      <c r="AI144" s="1">
        <f t="shared" si="31"/>
        <v>0</v>
      </c>
      <c r="AK144" s="40"/>
      <c r="AL144" s="41"/>
      <c r="AM144" s="1">
        <f t="shared" si="32"/>
        <v>0</v>
      </c>
      <c r="AN144" s="1">
        <f t="shared" si="33"/>
        <v>0</v>
      </c>
      <c r="AO144" s="1">
        <f t="shared" si="34"/>
        <v>0</v>
      </c>
      <c r="AP144" s="1">
        <f t="shared" si="35"/>
        <v>0</v>
      </c>
      <c r="AQ144" s="1">
        <f t="shared" si="36"/>
        <v>0</v>
      </c>
      <c r="AR144" s="1">
        <f t="shared" si="37"/>
        <v>0</v>
      </c>
      <c r="AT144" s="40"/>
      <c r="AU144" s="41"/>
      <c r="AV144" s="1">
        <f t="shared" si="38"/>
        <v>0</v>
      </c>
      <c r="AW144" s="1">
        <f t="shared" si="39"/>
        <v>0</v>
      </c>
      <c r="AX144" s="1">
        <f t="shared" si="40"/>
        <v>0</v>
      </c>
      <c r="AY144" s="1">
        <f t="shared" si="41"/>
        <v>0</v>
      </c>
      <c r="AZ144" s="1">
        <f t="shared" si="42"/>
        <v>0</v>
      </c>
      <c r="BA144" s="1">
        <f t="shared" si="43"/>
        <v>0</v>
      </c>
      <c r="BC144" s="40"/>
      <c r="BD144" s="41"/>
      <c r="BE144" s="1">
        <f t="shared" si="44"/>
        <v>0</v>
      </c>
      <c r="BF144" s="1">
        <f t="shared" si="45"/>
        <v>0</v>
      </c>
      <c r="BG144" s="1">
        <f t="shared" si="46"/>
        <v>0</v>
      </c>
      <c r="BH144" s="1">
        <f t="shared" si="47"/>
        <v>0</v>
      </c>
      <c r="BI144" s="1">
        <f t="shared" si="48"/>
        <v>0</v>
      </c>
      <c r="BJ144" s="1">
        <f t="shared" si="49"/>
        <v>0</v>
      </c>
      <c r="BL144" s="40"/>
      <c r="BM144" s="41"/>
      <c r="BN144" s="1">
        <f t="shared" si="50"/>
        <v>0</v>
      </c>
      <c r="BO144" s="1">
        <f t="shared" si="51"/>
        <v>0</v>
      </c>
      <c r="BP144" s="1">
        <f t="shared" si="52"/>
        <v>0</v>
      </c>
      <c r="BQ144" s="1">
        <f t="shared" si="53"/>
        <v>0</v>
      </c>
      <c r="BR144" s="1">
        <f t="shared" si="54"/>
        <v>0</v>
      </c>
      <c r="BS144" s="1">
        <f t="shared" si="55"/>
        <v>0</v>
      </c>
    </row>
    <row r="145" spans="1:71" ht="12.75" x14ac:dyDescent="0.2">
      <c r="A145" s="40"/>
      <c r="B145" s="41"/>
      <c r="C145" s="1">
        <f t="shared" si="8"/>
        <v>0</v>
      </c>
      <c r="D145" s="1">
        <f t="shared" si="9"/>
        <v>0</v>
      </c>
      <c r="E145" s="1">
        <f t="shared" si="10"/>
        <v>0</v>
      </c>
      <c r="F145" s="1">
        <f t="shared" si="11"/>
        <v>0</v>
      </c>
      <c r="G145" s="1">
        <f t="shared" si="12"/>
        <v>0</v>
      </c>
      <c r="H145" s="1">
        <f t="shared" si="13"/>
        <v>0</v>
      </c>
      <c r="J145" s="23"/>
      <c r="K145" s="18"/>
      <c r="L145" s="1">
        <f t="shared" si="14"/>
        <v>0</v>
      </c>
      <c r="M145" s="1">
        <f t="shared" si="15"/>
        <v>0</v>
      </c>
      <c r="N145" s="1">
        <f t="shared" si="16"/>
        <v>0</v>
      </c>
      <c r="O145" s="1">
        <f t="shared" si="17"/>
        <v>0</v>
      </c>
      <c r="P145" s="42">
        <f t="shared" si="18"/>
        <v>0</v>
      </c>
      <c r="Q145" s="1">
        <f t="shared" si="19"/>
        <v>0</v>
      </c>
      <c r="S145" s="40"/>
      <c r="T145" s="41"/>
      <c r="U145" s="1">
        <f t="shared" si="20"/>
        <v>0</v>
      </c>
      <c r="V145" s="1">
        <f t="shared" si="21"/>
        <v>0</v>
      </c>
      <c r="W145" s="1">
        <f t="shared" si="22"/>
        <v>0</v>
      </c>
      <c r="X145" s="1">
        <f t="shared" si="23"/>
        <v>0</v>
      </c>
      <c r="Y145" s="1">
        <f t="shared" si="24"/>
        <v>0</v>
      </c>
      <c r="Z145" s="1">
        <f t="shared" si="25"/>
        <v>0</v>
      </c>
      <c r="AB145" s="40"/>
      <c r="AC145" s="41"/>
      <c r="AD145" s="1">
        <f t="shared" si="26"/>
        <v>0</v>
      </c>
      <c r="AE145" s="1">
        <f t="shared" si="27"/>
        <v>0</v>
      </c>
      <c r="AF145" s="1">
        <f t="shared" si="28"/>
        <v>0</v>
      </c>
      <c r="AG145" s="1">
        <f t="shared" si="29"/>
        <v>0</v>
      </c>
      <c r="AH145" s="1">
        <f t="shared" si="30"/>
        <v>0</v>
      </c>
      <c r="AI145" s="1">
        <f t="shared" si="31"/>
        <v>0</v>
      </c>
      <c r="AK145" s="40"/>
      <c r="AL145" s="41"/>
      <c r="AM145" s="1">
        <f t="shared" si="32"/>
        <v>0</v>
      </c>
      <c r="AN145" s="1">
        <f t="shared" si="33"/>
        <v>0</v>
      </c>
      <c r="AO145" s="1">
        <f t="shared" si="34"/>
        <v>0</v>
      </c>
      <c r="AP145" s="1">
        <f t="shared" si="35"/>
        <v>0</v>
      </c>
      <c r="AQ145" s="1">
        <f t="shared" si="36"/>
        <v>0</v>
      </c>
      <c r="AR145" s="1">
        <f t="shared" si="37"/>
        <v>0</v>
      </c>
      <c r="AT145" s="40"/>
      <c r="AU145" s="41"/>
      <c r="AV145" s="1">
        <f t="shared" si="38"/>
        <v>0</v>
      </c>
      <c r="AW145" s="1">
        <f t="shared" si="39"/>
        <v>0</v>
      </c>
      <c r="AX145" s="1">
        <f t="shared" si="40"/>
        <v>0</v>
      </c>
      <c r="AY145" s="1">
        <f t="shared" si="41"/>
        <v>0</v>
      </c>
      <c r="AZ145" s="1">
        <f t="shared" si="42"/>
        <v>0</v>
      </c>
      <c r="BA145" s="1">
        <f t="shared" si="43"/>
        <v>0</v>
      </c>
      <c r="BC145" s="40"/>
      <c r="BD145" s="41"/>
      <c r="BE145" s="1">
        <f t="shared" si="44"/>
        <v>0</v>
      </c>
      <c r="BF145" s="1">
        <f t="shared" si="45"/>
        <v>0</v>
      </c>
      <c r="BG145" s="1">
        <f t="shared" si="46"/>
        <v>0</v>
      </c>
      <c r="BH145" s="1">
        <f t="shared" si="47"/>
        <v>0</v>
      </c>
      <c r="BI145" s="1">
        <f t="shared" si="48"/>
        <v>0</v>
      </c>
      <c r="BJ145" s="1">
        <f t="shared" si="49"/>
        <v>0</v>
      </c>
      <c r="BL145" s="40"/>
      <c r="BM145" s="41"/>
      <c r="BN145" s="1">
        <f t="shared" si="50"/>
        <v>0</v>
      </c>
      <c r="BO145" s="1">
        <f t="shared" si="51"/>
        <v>0</v>
      </c>
      <c r="BP145" s="1">
        <f t="shared" si="52"/>
        <v>0</v>
      </c>
      <c r="BQ145" s="1">
        <f t="shared" si="53"/>
        <v>0</v>
      </c>
      <c r="BR145" s="1">
        <f t="shared" si="54"/>
        <v>0</v>
      </c>
      <c r="BS145" s="1">
        <f t="shared" si="55"/>
        <v>0</v>
      </c>
    </row>
    <row r="146" spans="1:71" ht="12.75" x14ac:dyDescent="0.2">
      <c r="A146" s="40"/>
      <c r="B146" s="41"/>
      <c r="C146" s="1">
        <f t="shared" si="8"/>
        <v>0</v>
      </c>
      <c r="D146" s="1">
        <f t="shared" si="9"/>
        <v>0</v>
      </c>
      <c r="E146" s="1">
        <f t="shared" si="10"/>
        <v>0</v>
      </c>
      <c r="F146" s="1">
        <f t="shared" si="11"/>
        <v>0</v>
      </c>
      <c r="G146" s="1">
        <f t="shared" si="12"/>
        <v>0</v>
      </c>
      <c r="H146" s="1">
        <f t="shared" si="13"/>
        <v>0</v>
      </c>
      <c r="J146" s="23"/>
      <c r="K146" s="18"/>
      <c r="L146" s="1">
        <f t="shared" si="14"/>
        <v>0</v>
      </c>
      <c r="M146" s="1">
        <f t="shared" si="15"/>
        <v>0</v>
      </c>
      <c r="N146" s="1">
        <f t="shared" si="16"/>
        <v>0</v>
      </c>
      <c r="O146" s="1">
        <f t="shared" si="17"/>
        <v>0</v>
      </c>
      <c r="P146" s="42">
        <f t="shared" si="18"/>
        <v>0</v>
      </c>
      <c r="Q146" s="1">
        <f t="shared" si="19"/>
        <v>0</v>
      </c>
      <c r="S146" s="40"/>
      <c r="T146" s="41"/>
      <c r="U146" s="1">
        <f t="shared" si="20"/>
        <v>0</v>
      </c>
      <c r="V146" s="1">
        <f t="shared" si="21"/>
        <v>0</v>
      </c>
      <c r="W146" s="1">
        <f t="shared" si="22"/>
        <v>0</v>
      </c>
      <c r="X146" s="1">
        <f t="shared" si="23"/>
        <v>0</v>
      </c>
      <c r="Y146" s="1">
        <f t="shared" si="24"/>
        <v>0</v>
      </c>
      <c r="Z146" s="1">
        <f t="shared" si="25"/>
        <v>0</v>
      </c>
      <c r="AB146" s="40"/>
      <c r="AC146" s="41"/>
      <c r="AD146" s="1">
        <f t="shared" si="26"/>
        <v>0</v>
      </c>
      <c r="AE146" s="1">
        <f t="shared" si="27"/>
        <v>0</v>
      </c>
      <c r="AF146" s="1">
        <f t="shared" si="28"/>
        <v>0</v>
      </c>
      <c r="AG146" s="1">
        <f t="shared" si="29"/>
        <v>0</v>
      </c>
      <c r="AH146" s="1">
        <f t="shared" si="30"/>
        <v>0</v>
      </c>
      <c r="AI146" s="1">
        <f t="shared" si="31"/>
        <v>0</v>
      </c>
      <c r="AK146" s="40"/>
      <c r="AL146" s="41"/>
      <c r="AM146" s="1">
        <f t="shared" si="32"/>
        <v>0</v>
      </c>
      <c r="AN146" s="1">
        <f t="shared" si="33"/>
        <v>0</v>
      </c>
      <c r="AO146" s="1">
        <f t="shared" si="34"/>
        <v>0</v>
      </c>
      <c r="AP146" s="1">
        <f t="shared" si="35"/>
        <v>0</v>
      </c>
      <c r="AQ146" s="1">
        <f t="shared" si="36"/>
        <v>0</v>
      </c>
      <c r="AR146" s="1">
        <f t="shared" si="37"/>
        <v>0</v>
      </c>
      <c r="AT146" s="40"/>
      <c r="AU146" s="41"/>
      <c r="AV146" s="1">
        <f t="shared" si="38"/>
        <v>0</v>
      </c>
      <c r="AW146" s="1">
        <f t="shared" si="39"/>
        <v>0</v>
      </c>
      <c r="AX146" s="1">
        <f t="shared" si="40"/>
        <v>0</v>
      </c>
      <c r="AY146" s="1">
        <f t="shared" si="41"/>
        <v>0</v>
      </c>
      <c r="AZ146" s="1">
        <f t="shared" si="42"/>
        <v>0</v>
      </c>
      <c r="BA146" s="1">
        <f t="shared" si="43"/>
        <v>0</v>
      </c>
      <c r="BC146" s="40"/>
      <c r="BD146" s="41"/>
      <c r="BE146" s="1">
        <f t="shared" si="44"/>
        <v>0</v>
      </c>
      <c r="BF146" s="1">
        <f t="shared" si="45"/>
        <v>0</v>
      </c>
      <c r="BG146" s="1">
        <f t="shared" si="46"/>
        <v>0</v>
      </c>
      <c r="BH146" s="1">
        <f t="shared" si="47"/>
        <v>0</v>
      </c>
      <c r="BI146" s="1">
        <f t="shared" si="48"/>
        <v>0</v>
      </c>
      <c r="BJ146" s="1">
        <f t="shared" si="49"/>
        <v>0</v>
      </c>
      <c r="BL146" s="40"/>
      <c r="BM146" s="41"/>
      <c r="BN146" s="1">
        <f t="shared" si="50"/>
        <v>0</v>
      </c>
      <c r="BO146" s="1">
        <f t="shared" si="51"/>
        <v>0</v>
      </c>
      <c r="BP146" s="1">
        <f t="shared" si="52"/>
        <v>0</v>
      </c>
      <c r="BQ146" s="1">
        <f t="shared" si="53"/>
        <v>0</v>
      </c>
      <c r="BR146" s="1">
        <f t="shared" si="54"/>
        <v>0</v>
      </c>
      <c r="BS146" s="1">
        <f t="shared" si="55"/>
        <v>0</v>
      </c>
    </row>
    <row r="147" spans="1:71" ht="12.75" x14ac:dyDescent="0.2">
      <c r="A147" s="40"/>
      <c r="B147" s="41"/>
      <c r="C147" s="1">
        <f t="shared" si="8"/>
        <v>0</v>
      </c>
      <c r="D147" s="1">
        <f t="shared" si="9"/>
        <v>0</v>
      </c>
      <c r="E147" s="1">
        <f t="shared" si="10"/>
        <v>0</v>
      </c>
      <c r="F147" s="1">
        <f t="shared" si="11"/>
        <v>0</v>
      </c>
      <c r="G147" s="1">
        <f t="shared" si="12"/>
        <v>0</v>
      </c>
      <c r="H147" s="1">
        <f t="shared" si="13"/>
        <v>0</v>
      </c>
      <c r="J147" s="23"/>
      <c r="K147" s="18"/>
      <c r="L147" s="1">
        <f t="shared" si="14"/>
        <v>0</v>
      </c>
      <c r="M147" s="1">
        <f t="shared" si="15"/>
        <v>0</v>
      </c>
      <c r="N147" s="1">
        <f t="shared" si="16"/>
        <v>0</v>
      </c>
      <c r="O147" s="1">
        <f t="shared" si="17"/>
        <v>0</v>
      </c>
      <c r="P147" s="42">
        <f t="shared" si="18"/>
        <v>0</v>
      </c>
      <c r="Q147" s="1">
        <f t="shared" si="19"/>
        <v>0</v>
      </c>
      <c r="S147" s="40"/>
      <c r="T147" s="41"/>
      <c r="U147" s="1">
        <f t="shared" si="20"/>
        <v>0</v>
      </c>
      <c r="V147" s="1">
        <f t="shared" si="21"/>
        <v>0</v>
      </c>
      <c r="W147" s="1">
        <f t="shared" si="22"/>
        <v>0</v>
      </c>
      <c r="X147" s="1">
        <f t="shared" si="23"/>
        <v>0</v>
      </c>
      <c r="Y147" s="1">
        <f t="shared" si="24"/>
        <v>0</v>
      </c>
      <c r="Z147" s="1">
        <f t="shared" si="25"/>
        <v>0</v>
      </c>
      <c r="AB147" s="40"/>
      <c r="AC147" s="41"/>
      <c r="AD147" s="1">
        <f t="shared" si="26"/>
        <v>0</v>
      </c>
      <c r="AE147" s="1">
        <f t="shared" si="27"/>
        <v>0</v>
      </c>
      <c r="AF147" s="1">
        <f t="shared" si="28"/>
        <v>0</v>
      </c>
      <c r="AG147" s="1">
        <f t="shared" si="29"/>
        <v>0</v>
      </c>
      <c r="AH147" s="1">
        <f t="shared" si="30"/>
        <v>0</v>
      </c>
      <c r="AI147" s="1">
        <f t="shared" si="31"/>
        <v>0</v>
      </c>
      <c r="AK147" s="40"/>
      <c r="AL147" s="41"/>
      <c r="AM147" s="1">
        <f t="shared" si="32"/>
        <v>0</v>
      </c>
      <c r="AN147" s="1">
        <f t="shared" si="33"/>
        <v>0</v>
      </c>
      <c r="AO147" s="1">
        <f t="shared" si="34"/>
        <v>0</v>
      </c>
      <c r="AP147" s="1">
        <f t="shared" si="35"/>
        <v>0</v>
      </c>
      <c r="AQ147" s="1">
        <f t="shared" si="36"/>
        <v>0</v>
      </c>
      <c r="AR147" s="1">
        <f t="shared" si="37"/>
        <v>0</v>
      </c>
      <c r="AT147" s="40"/>
      <c r="AU147" s="41"/>
      <c r="AV147" s="1">
        <f t="shared" si="38"/>
        <v>0</v>
      </c>
      <c r="AW147" s="1">
        <f t="shared" si="39"/>
        <v>0</v>
      </c>
      <c r="AX147" s="1">
        <f t="shared" si="40"/>
        <v>0</v>
      </c>
      <c r="AY147" s="1">
        <f t="shared" si="41"/>
        <v>0</v>
      </c>
      <c r="AZ147" s="1">
        <f t="shared" si="42"/>
        <v>0</v>
      </c>
      <c r="BA147" s="1">
        <f t="shared" si="43"/>
        <v>0</v>
      </c>
      <c r="BC147" s="40"/>
      <c r="BD147" s="41"/>
      <c r="BE147" s="1">
        <f t="shared" si="44"/>
        <v>0</v>
      </c>
      <c r="BF147" s="1">
        <f t="shared" si="45"/>
        <v>0</v>
      </c>
      <c r="BG147" s="1">
        <f t="shared" si="46"/>
        <v>0</v>
      </c>
      <c r="BH147" s="1">
        <f t="shared" si="47"/>
        <v>0</v>
      </c>
      <c r="BI147" s="1">
        <f t="shared" si="48"/>
        <v>0</v>
      </c>
      <c r="BJ147" s="1">
        <f t="shared" si="49"/>
        <v>0</v>
      </c>
      <c r="BL147" s="40"/>
      <c r="BM147" s="41"/>
      <c r="BN147" s="1">
        <f t="shared" si="50"/>
        <v>0</v>
      </c>
      <c r="BO147" s="1">
        <f t="shared" si="51"/>
        <v>0</v>
      </c>
      <c r="BP147" s="1">
        <f t="shared" si="52"/>
        <v>0</v>
      </c>
      <c r="BQ147" s="1">
        <f t="shared" si="53"/>
        <v>0</v>
      </c>
      <c r="BR147" s="1">
        <f t="shared" si="54"/>
        <v>0</v>
      </c>
      <c r="BS147" s="1">
        <f t="shared" si="55"/>
        <v>0</v>
      </c>
    </row>
    <row r="148" spans="1:71" ht="12.75" x14ac:dyDescent="0.2">
      <c r="A148" s="40"/>
      <c r="B148" s="41"/>
      <c r="C148" s="1">
        <f t="shared" si="8"/>
        <v>0</v>
      </c>
      <c r="D148" s="1">
        <f t="shared" si="9"/>
        <v>0</v>
      </c>
      <c r="E148" s="1">
        <f t="shared" si="10"/>
        <v>0</v>
      </c>
      <c r="F148" s="1">
        <f t="shared" si="11"/>
        <v>0</v>
      </c>
      <c r="G148" s="1">
        <f t="shared" si="12"/>
        <v>0</v>
      </c>
      <c r="H148" s="1">
        <f t="shared" si="13"/>
        <v>0</v>
      </c>
      <c r="J148" s="23"/>
      <c r="K148" s="18"/>
      <c r="L148" s="1">
        <f t="shared" si="14"/>
        <v>0</v>
      </c>
      <c r="M148" s="1">
        <f t="shared" si="15"/>
        <v>0</v>
      </c>
      <c r="N148" s="1">
        <f t="shared" si="16"/>
        <v>0</v>
      </c>
      <c r="O148" s="1">
        <f t="shared" si="17"/>
        <v>0</v>
      </c>
      <c r="P148" s="42">
        <f t="shared" si="18"/>
        <v>0</v>
      </c>
      <c r="Q148" s="1">
        <f t="shared" si="19"/>
        <v>0</v>
      </c>
      <c r="S148" s="40"/>
      <c r="T148" s="41"/>
      <c r="U148" s="1">
        <f t="shared" si="20"/>
        <v>0</v>
      </c>
      <c r="V148" s="1">
        <f t="shared" si="21"/>
        <v>0</v>
      </c>
      <c r="W148" s="1">
        <f t="shared" si="22"/>
        <v>0</v>
      </c>
      <c r="X148" s="1">
        <f t="shared" si="23"/>
        <v>0</v>
      </c>
      <c r="Y148" s="1">
        <f t="shared" si="24"/>
        <v>0</v>
      </c>
      <c r="Z148" s="1">
        <f t="shared" si="25"/>
        <v>0</v>
      </c>
      <c r="AB148" s="40"/>
      <c r="AC148" s="41"/>
      <c r="AD148" s="1">
        <f t="shared" si="26"/>
        <v>0</v>
      </c>
      <c r="AE148" s="1">
        <f t="shared" si="27"/>
        <v>0</v>
      </c>
      <c r="AF148" s="1">
        <f t="shared" si="28"/>
        <v>0</v>
      </c>
      <c r="AG148" s="1">
        <f t="shared" si="29"/>
        <v>0</v>
      </c>
      <c r="AH148" s="1">
        <f t="shared" si="30"/>
        <v>0</v>
      </c>
      <c r="AI148" s="1">
        <f t="shared" si="31"/>
        <v>0</v>
      </c>
      <c r="AK148" s="40"/>
      <c r="AL148" s="41"/>
      <c r="AM148" s="1">
        <f t="shared" si="32"/>
        <v>0</v>
      </c>
      <c r="AN148" s="1">
        <f t="shared" si="33"/>
        <v>0</v>
      </c>
      <c r="AO148" s="1">
        <f t="shared" si="34"/>
        <v>0</v>
      </c>
      <c r="AP148" s="1">
        <f t="shared" si="35"/>
        <v>0</v>
      </c>
      <c r="AQ148" s="1">
        <f t="shared" si="36"/>
        <v>0</v>
      </c>
      <c r="AR148" s="1">
        <f t="shared" si="37"/>
        <v>0</v>
      </c>
      <c r="AT148" s="40"/>
      <c r="AU148" s="41"/>
      <c r="AV148" s="1">
        <f t="shared" si="38"/>
        <v>0</v>
      </c>
      <c r="AW148" s="1">
        <f t="shared" si="39"/>
        <v>0</v>
      </c>
      <c r="AX148" s="1">
        <f t="shared" si="40"/>
        <v>0</v>
      </c>
      <c r="AY148" s="1">
        <f t="shared" si="41"/>
        <v>0</v>
      </c>
      <c r="AZ148" s="1">
        <f t="shared" si="42"/>
        <v>0</v>
      </c>
      <c r="BA148" s="1">
        <f t="shared" si="43"/>
        <v>0</v>
      </c>
      <c r="BC148" s="40"/>
      <c r="BD148" s="41"/>
      <c r="BE148" s="1">
        <f t="shared" si="44"/>
        <v>0</v>
      </c>
      <c r="BF148" s="1">
        <f t="shared" si="45"/>
        <v>0</v>
      </c>
      <c r="BG148" s="1">
        <f t="shared" si="46"/>
        <v>0</v>
      </c>
      <c r="BH148" s="1">
        <f t="shared" si="47"/>
        <v>0</v>
      </c>
      <c r="BI148" s="1">
        <f t="shared" si="48"/>
        <v>0</v>
      </c>
      <c r="BJ148" s="1">
        <f t="shared" si="49"/>
        <v>0</v>
      </c>
      <c r="BL148" s="40"/>
      <c r="BM148" s="41"/>
      <c r="BN148" s="1">
        <f t="shared" si="50"/>
        <v>0</v>
      </c>
      <c r="BO148" s="1">
        <f t="shared" si="51"/>
        <v>0</v>
      </c>
      <c r="BP148" s="1">
        <f t="shared" si="52"/>
        <v>0</v>
      </c>
      <c r="BQ148" s="1">
        <f t="shared" si="53"/>
        <v>0</v>
      </c>
      <c r="BR148" s="1">
        <f t="shared" si="54"/>
        <v>0</v>
      </c>
      <c r="BS148" s="1">
        <f t="shared" si="55"/>
        <v>0</v>
      </c>
    </row>
    <row r="149" spans="1:71" ht="12.75" x14ac:dyDescent="0.2">
      <c r="A149" s="40"/>
      <c r="B149" s="41"/>
      <c r="C149" s="1">
        <f t="shared" si="8"/>
        <v>0</v>
      </c>
      <c r="D149" s="1">
        <f t="shared" si="9"/>
        <v>0</v>
      </c>
      <c r="E149" s="1">
        <f t="shared" si="10"/>
        <v>0</v>
      </c>
      <c r="F149" s="1">
        <f t="shared" si="11"/>
        <v>0</v>
      </c>
      <c r="G149" s="1">
        <f t="shared" si="12"/>
        <v>0</v>
      </c>
      <c r="H149" s="1">
        <f t="shared" si="13"/>
        <v>0</v>
      </c>
      <c r="J149" s="23"/>
      <c r="K149" s="18"/>
      <c r="L149" s="1">
        <f t="shared" si="14"/>
        <v>0</v>
      </c>
      <c r="M149" s="1">
        <f t="shared" si="15"/>
        <v>0</v>
      </c>
      <c r="N149" s="1">
        <f t="shared" si="16"/>
        <v>0</v>
      </c>
      <c r="O149" s="1">
        <f t="shared" si="17"/>
        <v>0</v>
      </c>
      <c r="P149" s="42">
        <f t="shared" si="18"/>
        <v>0</v>
      </c>
      <c r="Q149" s="1">
        <f t="shared" si="19"/>
        <v>0</v>
      </c>
      <c r="S149" s="40"/>
      <c r="T149" s="41"/>
      <c r="U149" s="1">
        <f t="shared" si="20"/>
        <v>0</v>
      </c>
      <c r="V149" s="1">
        <f t="shared" si="21"/>
        <v>0</v>
      </c>
      <c r="W149" s="1">
        <f t="shared" si="22"/>
        <v>0</v>
      </c>
      <c r="X149" s="1">
        <f t="shared" si="23"/>
        <v>0</v>
      </c>
      <c r="Y149" s="1">
        <f t="shared" si="24"/>
        <v>0</v>
      </c>
      <c r="Z149" s="1">
        <f t="shared" si="25"/>
        <v>0</v>
      </c>
      <c r="AB149" s="40"/>
      <c r="AC149" s="41"/>
      <c r="AD149" s="1">
        <f t="shared" si="26"/>
        <v>0</v>
      </c>
      <c r="AE149" s="1">
        <f t="shared" si="27"/>
        <v>0</v>
      </c>
      <c r="AF149" s="1">
        <f t="shared" si="28"/>
        <v>0</v>
      </c>
      <c r="AG149" s="1">
        <f t="shared" si="29"/>
        <v>0</v>
      </c>
      <c r="AH149" s="1">
        <f t="shared" si="30"/>
        <v>0</v>
      </c>
      <c r="AI149" s="1">
        <f t="shared" si="31"/>
        <v>0</v>
      </c>
      <c r="AK149" s="40"/>
      <c r="AL149" s="41"/>
      <c r="AM149" s="1">
        <f t="shared" si="32"/>
        <v>0</v>
      </c>
      <c r="AN149" s="1">
        <f t="shared" si="33"/>
        <v>0</v>
      </c>
      <c r="AO149" s="1">
        <f t="shared" si="34"/>
        <v>0</v>
      </c>
      <c r="AP149" s="1">
        <f t="shared" si="35"/>
        <v>0</v>
      </c>
      <c r="AQ149" s="1">
        <f t="shared" si="36"/>
        <v>0</v>
      </c>
      <c r="AR149" s="1">
        <f t="shared" si="37"/>
        <v>0</v>
      </c>
      <c r="AT149" s="40"/>
      <c r="AU149" s="41"/>
      <c r="AV149" s="1">
        <f t="shared" si="38"/>
        <v>0</v>
      </c>
      <c r="AW149" s="1">
        <f t="shared" si="39"/>
        <v>0</v>
      </c>
      <c r="AX149" s="1">
        <f t="shared" si="40"/>
        <v>0</v>
      </c>
      <c r="AY149" s="1">
        <f t="shared" si="41"/>
        <v>0</v>
      </c>
      <c r="AZ149" s="1">
        <f t="shared" si="42"/>
        <v>0</v>
      </c>
      <c r="BA149" s="1">
        <f t="shared" si="43"/>
        <v>0</v>
      </c>
      <c r="BC149" s="40"/>
      <c r="BD149" s="41"/>
      <c r="BE149" s="1">
        <f t="shared" si="44"/>
        <v>0</v>
      </c>
      <c r="BF149" s="1">
        <f t="shared" si="45"/>
        <v>0</v>
      </c>
      <c r="BG149" s="1">
        <f t="shared" si="46"/>
        <v>0</v>
      </c>
      <c r="BH149" s="1">
        <f t="shared" si="47"/>
        <v>0</v>
      </c>
      <c r="BI149" s="1">
        <f t="shared" si="48"/>
        <v>0</v>
      </c>
      <c r="BJ149" s="1">
        <f t="shared" si="49"/>
        <v>0</v>
      </c>
      <c r="BL149" s="40"/>
      <c r="BM149" s="41"/>
      <c r="BN149" s="1">
        <f t="shared" si="50"/>
        <v>0</v>
      </c>
      <c r="BO149" s="1">
        <f t="shared" si="51"/>
        <v>0</v>
      </c>
      <c r="BP149" s="1">
        <f t="shared" si="52"/>
        <v>0</v>
      </c>
      <c r="BQ149" s="1">
        <f t="shared" si="53"/>
        <v>0</v>
      </c>
      <c r="BR149" s="1">
        <f t="shared" si="54"/>
        <v>0</v>
      </c>
      <c r="BS149" s="1">
        <f t="shared" si="55"/>
        <v>0</v>
      </c>
    </row>
    <row r="150" spans="1:71" ht="12.75" x14ac:dyDescent="0.2">
      <c r="A150" s="40"/>
      <c r="B150" s="41"/>
      <c r="C150" s="1">
        <f t="shared" si="8"/>
        <v>0</v>
      </c>
      <c r="D150" s="1">
        <f t="shared" si="9"/>
        <v>0</v>
      </c>
      <c r="E150" s="1">
        <f t="shared" si="10"/>
        <v>0</v>
      </c>
      <c r="F150" s="1">
        <f t="shared" si="11"/>
        <v>0</v>
      </c>
      <c r="G150" s="1">
        <f t="shared" si="12"/>
        <v>0</v>
      </c>
      <c r="H150" s="1">
        <f t="shared" si="13"/>
        <v>0</v>
      </c>
      <c r="J150" s="23"/>
      <c r="K150" s="18"/>
      <c r="L150" s="1">
        <f t="shared" si="14"/>
        <v>0</v>
      </c>
      <c r="M150" s="1">
        <f t="shared" si="15"/>
        <v>0</v>
      </c>
      <c r="N150" s="1">
        <f t="shared" si="16"/>
        <v>0</v>
      </c>
      <c r="O150" s="1">
        <f t="shared" si="17"/>
        <v>0</v>
      </c>
      <c r="P150" s="42">
        <f t="shared" si="18"/>
        <v>0</v>
      </c>
      <c r="Q150" s="1">
        <f t="shared" si="19"/>
        <v>0</v>
      </c>
      <c r="S150" s="40"/>
      <c r="T150" s="41"/>
      <c r="U150" s="1">
        <f t="shared" si="20"/>
        <v>0</v>
      </c>
      <c r="V150" s="1">
        <f t="shared" si="21"/>
        <v>0</v>
      </c>
      <c r="W150" s="1">
        <f t="shared" si="22"/>
        <v>0</v>
      </c>
      <c r="X150" s="1">
        <f t="shared" si="23"/>
        <v>0</v>
      </c>
      <c r="Y150" s="1">
        <f t="shared" si="24"/>
        <v>0</v>
      </c>
      <c r="Z150" s="1">
        <f t="shared" si="25"/>
        <v>0</v>
      </c>
      <c r="AB150" s="40"/>
      <c r="AC150" s="41"/>
      <c r="AD150" s="1">
        <f t="shared" si="26"/>
        <v>0</v>
      </c>
      <c r="AE150" s="1">
        <f t="shared" si="27"/>
        <v>0</v>
      </c>
      <c r="AF150" s="1">
        <f t="shared" si="28"/>
        <v>0</v>
      </c>
      <c r="AG150" s="1">
        <f t="shared" si="29"/>
        <v>0</v>
      </c>
      <c r="AH150" s="1">
        <f t="shared" si="30"/>
        <v>0</v>
      </c>
      <c r="AI150" s="1">
        <f t="shared" si="31"/>
        <v>0</v>
      </c>
      <c r="AK150" s="40"/>
      <c r="AL150" s="41"/>
      <c r="AM150" s="1">
        <f t="shared" si="32"/>
        <v>0</v>
      </c>
      <c r="AN150" s="1">
        <f t="shared" si="33"/>
        <v>0</v>
      </c>
      <c r="AO150" s="1">
        <f t="shared" si="34"/>
        <v>0</v>
      </c>
      <c r="AP150" s="1">
        <f t="shared" si="35"/>
        <v>0</v>
      </c>
      <c r="AQ150" s="1">
        <f t="shared" si="36"/>
        <v>0</v>
      </c>
      <c r="AR150" s="1">
        <f t="shared" si="37"/>
        <v>0</v>
      </c>
      <c r="AT150" s="40"/>
      <c r="AU150" s="41"/>
      <c r="AV150" s="1">
        <f t="shared" si="38"/>
        <v>0</v>
      </c>
      <c r="AW150" s="1">
        <f t="shared" si="39"/>
        <v>0</v>
      </c>
      <c r="AX150" s="1">
        <f t="shared" si="40"/>
        <v>0</v>
      </c>
      <c r="AY150" s="1">
        <f t="shared" si="41"/>
        <v>0</v>
      </c>
      <c r="AZ150" s="1">
        <f t="shared" si="42"/>
        <v>0</v>
      </c>
      <c r="BA150" s="1">
        <f t="shared" si="43"/>
        <v>0</v>
      </c>
      <c r="BC150" s="40"/>
      <c r="BD150" s="41"/>
      <c r="BE150" s="1">
        <f t="shared" si="44"/>
        <v>0</v>
      </c>
      <c r="BF150" s="1">
        <f t="shared" si="45"/>
        <v>0</v>
      </c>
      <c r="BG150" s="1">
        <f t="shared" si="46"/>
        <v>0</v>
      </c>
      <c r="BH150" s="1">
        <f t="shared" si="47"/>
        <v>0</v>
      </c>
      <c r="BI150" s="1">
        <f t="shared" si="48"/>
        <v>0</v>
      </c>
      <c r="BJ150" s="1">
        <f t="shared" si="49"/>
        <v>0</v>
      </c>
      <c r="BL150" s="40"/>
      <c r="BM150" s="41"/>
      <c r="BN150" s="1">
        <f t="shared" si="50"/>
        <v>0</v>
      </c>
      <c r="BO150" s="1">
        <f t="shared" si="51"/>
        <v>0</v>
      </c>
      <c r="BP150" s="1">
        <f t="shared" si="52"/>
        <v>0</v>
      </c>
      <c r="BQ150" s="1">
        <f t="shared" si="53"/>
        <v>0</v>
      </c>
      <c r="BR150" s="1">
        <f t="shared" si="54"/>
        <v>0</v>
      </c>
      <c r="BS150" s="1">
        <f t="shared" si="55"/>
        <v>0</v>
      </c>
    </row>
    <row r="151" spans="1:71" ht="12.75" x14ac:dyDescent="0.2">
      <c r="A151" s="40"/>
      <c r="B151" s="41"/>
      <c r="C151" s="1">
        <f t="shared" si="8"/>
        <v>0</v>
      </c>
      <c r="D151" s="1">
        <f t="shared" si="9"/>
        <v>0</v>
      </c>
      <c r="E151" s="1">
        <f t="shared" si="10"/>
        <v>0</v>
      </c>
      <c r="F151" s="1">
        <f t="shared" si="11"/>
        <v>0</v>
      </c>
      <c r="G151" s="1">
        <f t="shared" si="12"/>
        <v>0</v>
      </c>
      <c r="H151" s="1">
        <f t="shared" si="13"/>
        <v>0</v>
      </c>
      <c r="J151" s="23"/>
      <c r="K151" s="18"/>
      <c r="L151" s="1">
        <f t="shared" si="14"/>
        <v>0</v>
      </c>
      <c r="M151" s="1">
        <f t="shared" si="15"/>
        <v>0</v>
      </c>
      <c r="N151" s="1">
        <f t="shared" si="16"/>
        <v>0</v>
      </c>
      <c r="O151" s="1">
        <f t="shared" si="17"/>
        <v>0</v>
      </c>
      <c r="P151" s="42">
        <f t="shared" si="18"/>
        <v>0</v>
      </c>
      <c r="Q151" s="1">
        <f t="shared" si="19"/>
        <v>0</v>
      </c>
      <c r="S151" s="40"/>
      <c r="T151" s="41"/>
      <c r="U151" s="1">
        <f t="shared" si="20"/>
        <v>0</v>
      </c>
      <c r="V151" s="1">
        <f t="shared" si="21"/>
        <v>0</v>
      </c>
      <c r="W151" s="1">
        <f t="shared" si="22"/>
        <v>0</v>
      </c>
      <c r="X151" s="1">
        <f t="shared" si="23"/>
        <v>0</v>
      </c>
      <c r="Y151" s="1">
        <f t="shared" si="24"/>
        <v>0</v>
      </c>
      <c r="Z151" s="1">
        <f t="shared" si="25"/>
        <v>0</v>
      </c>
      <c r="AB151" s="40"/>
      <c r="AC151" s="41"/>
      <c r="AD151" s="1">
        <f t="shared" si="26"/>
        <v>0</v>
      </c>
      <c r="AE151" s="1">
        <f t="shared" si="27"/>
        <v>0</v>
      </c>
      <c r="AF151" s="1">
        <f t="shared" si="28"/>
        <v>0</v>
      </c>
      <c r="AG151" s="1">
        <f t="shared" si="29"/>
        <v>0</v>
      </c>
      <c r="AH151" s="1">
        <f t="shared" si="30"/>
        <v>0</v>
      </c>
      <c r="AI151" s="1">
        <f t="shared" si="31"/>
        <v>0</v>
      </c>
      <c r="AK151" s="40"/>
      <c r="AL151" s="41"/>
      <c r="AM151" s="1">
        <f t="shared" si="32"/>
        <v>0</v>
      </c>
      <c r="AN151" s="1">
        <f t="shared" si="33"/>
        <v>0</v>
      </c>
      <c r="AO151" s="1">
        <f t="shared" si="34"/>
        <v>0</v>
      </c>
      <c r="AP151" s="1">
        <f t="shared" si="35"/>
        <v>0</v>
      </c>
      <c r="AQ151" s="1">
        <f t="shared" si="36"/>
        <v>0</v>
      </c>
      <c r="AR151" s="1">
        <f t="shared" si="37"/>
        <v>0</v>
      </c>
      <c r="AT151" s="40"/>
      <c r="AU151" s="41"/>
      <c r="AV151" s="1">
        <f t="shared" si="38"/>
        <v>0</v>
      </c>
      <c r="AW151" s="1">
        <f t="shared" si="39"/>
        <v>0</v>
      </c>
      <c r="AX151" s="1">
        <f t="shared" si="40"/>
        <v>0</v>
      </c>
      <c r="AY151" s="1">
        <f t="shared" si="41"/>
        <v>0</v>
      </c>
      <c r="AZ151" s="1">
        <f t="shared" si="42"/>
        <v>0</v>
      </c>
      <c r="BA151" s="1">
        <f t="shared" si="43"/>
        <v>0</v>
      </c>
      <c r="BC151" s="40"/>
      <c r="BD151" s="41"/>
      <c r="BE151" s="1">
        <f t="shared" si="44"/>
        <v>0</v>
      </c>
      <c r="BF151" s="1">
        <f t="shared" si="45"/>
        <v>0</v>
      </c>
      <c r="BG151" s="1">
        <f t="shared" si="46"/>
        <v>0</v>
      </c>
      <c r="BH151" s="1">
        <f t="shared" si="47"/>
        <v>0</v>
      </c>
      <c r="BI151" s="1">
        <f t="shared" si="48"/>
        <v>0</v>
      </c>
      <c r="BJ151" s="1">
        <f t="shared" si="49"/>
        <v>0</v>
      </c>
      <c r="BL151" s="40"/>
      <c r="BM151" s="41"/>
      <c r="BN151" s="1">
        <f t="shared" si="50"/>
        <v>0</v>
      </c>
      <c r="BO151" s="1">
        <f t="shared" si="51"/>
        <v>0</v>
      </c>
      <c r="BP151" s="1">
        <f t="shared" si="52"/>
        <v>0</v>
      </c>
      <c r="BQ151" s="1">
        <f t="shared" si="53"/>
        <v>0</v>
      </c>
      <c r="BR151" s="1">
        <f t="shared" si="54"/>
        <v>0</v>
      </c>
      <c r="BS151" s="1">
        <f t="shared" si="55"/>
        <v>0</v>
      </c>
    </row>
    <row r="152" spans="1:71" ht="12.75" x14ac:dyDescent="0.2">
      <c r="A152" s="40"/>
      <c r="B152" s="41"/>
      <c r="C152" s="1">
        <f t="shared" si="8"/>
        <v>0</v>
      </c>
      <c r="D152" s="1">
        <f t="shared" si="9"/>
        <v>0</v>
      </c>
      <c r="E152" s="1">
        <f t="shared" si="10"/>
        <v>0</v>
      </c>
      <c r="F152" s="1">
        <f t="shared" si="11"/>
        <v>0</v>
      </c>
      <c r="G152" s="1">
        <f t="shared" si="12"/>
        <v>0</v>
      </c>
      <c r="H152" s="1">
        <f t="shared" si="13"/>
        <v>0</v>
      </c>
      <c r="J152" s="23"/>
      <c r="K152" s="18"/>
      <c r="L152" s="1">
        <f t="shared" si="14"/>
        <v>0</v>
      </c>
      <c r="M152" s="1">
        <f t="shared" si="15"/>
        <v>0</v>
      </c>
      <c r="N152" s="1">
        <f t="shared" si="16"/>
        <v>0</v>
      </c>
      <c r="O152" s="1">
        <f t="shared" si="17"/>
        <v>0</v>
      </c>
      <c r="P152" s="42">
        <f t="shared" si="18"/>
        <v>0</v>
      </c>
      <c r="Q152" s="1">
        <f t="shared" si="19"/>
        <v>0</v>
      </c>
      <c r="S152" s="40"/>
      <c r="T152" s="41"/>
      <c r="U152" s="1">
        <f t="shared" si="20"/>
        <v>0</v>
      </c>
      <c r="V152" s="1">
        <f t="shared" si="21"/>
        <v>0</v>
      </c>
      <c r="W152" s="1">
        <f t="shared" si="22"/>
        <v>0</v>
      </c>
      <c r="X152" s="1">
        <f t="shared" si="23"/>
        <v>0</v>
      </c>
      <c r="Y152" s="1">
        <f t="shared" si="24"/>
        <v>0</v>
      </c>
      <c r="Z152" s="1">
        <f t="shared" si="25"/>
        <v>0</v>
      </c>
      <c r="AB152" s="40"/>
      <c r="AC152" s="41"/>
      <c r="AD152" s="1">
        <f t="shared" si="26"/>
        <v>0</v>
      </c>
      <c r="AE152" s="1">
        <f t="shared" si="27"/>
        <v>0</v>
      </c>
      <c r="AF152" s="1">
        <f t="shared" si="28"/>
        <v>0</v>
      </c>
      <c r="AG152" s="1">
        <f t="shared" si="29"/>
        <v>0</v>
      </c>
      <c r="AH152" s="1">
        <f t="shared" si="30"/>
        <v>0</v>
      </c>
      <c r="AI152" s="1">
        <f t="shared" si="31"/>
        <v>0</v>
      </c>
      <c r="AK152" s="40"/>
      <c r="AL152" s="41"/>
      <c r="AM152" s="1">
        <f t="shared" si="32"/>
        <v>0</v>
      </c>
      <c r="AN152" s="1">
        <f t="shared" si="33"/>
        <v>0</v>
      </c>
      <c r="AO152" s="1">
        <f t="shared" si="34"/>
        <v>0</v>
      </c>
      <c r="AP152" s="1">
        <f t="shared" si="35"/>
        <v>0</v>
      </c>
      <c r="AQ152" s="1">
        <f t="shared" si="36"/>
        <v>0</v>
      </c>
      <c r="AR152" s="1">
        <f t="shared" si="37"/>
        <v>0</v>
      </c>
      <c r="AT152" s="40"/>
      <c r="AU152" s="41"/>
      <c r="AV152" s="1">
        <f t="shared" si="38"/>
        <v>0</v>
      </c>
      <c r="AW152" s="1">
        <f t="shared" si="39"/>
        <v>0</v>
      </c>
      <c r="AX152" s="1">
        <f t="shared" si="40"/>
        <v>0</v>
      </c>
      <c r="AY152" s="1">
        <f t="shared" si="41"/>
        <v>0</v>
      </c>
      <c r="AZ152" s="1">
        <f t="shared" si="42"/>
        <v>0</v>
      </c>
      <c r="BA152" s="1">
        <f t="shared" si="43"/>
        <v>0</v>
      </c>
      <c r="BC152" s="40"/>
      <c r="BD152" s="41"/>
      <c r="BE152" s="1">
        <f t="shared" si="44"/>
        <v>0</v>
      </c>
      <c r="BF152" s="1">
        <f t="shared" si="45"/>
        <v>0</v>
      </c>
      <c r="BG152" s="1">
        <f t="shared" si="46"/>
        <v>0</v>
      </c>
      <c r="BH152" s="1">
        <f t="shared" si="47"/>
        <v>0</v>
      </c>
      <c r="BI152" s="1">
        <f t="shared" si="48"/>
        <v>0</v>
      </c>
      <c r="BJ152" s="1">
        <f t="shared" si="49"/>
        <v>0</v>
      </c>
      <c r="BL152" s="40"/>
      <c r="BM152" s="41"/>
      <c r="BN152" s="1">
        <f t="shared" si="50"/>
        <v>0</v>
      </c>
      <c r="BO152" s="1">
        <f t="shared" si="51"/>
        <v>0</v>
      </c>
      <c r="BP152" s="1">
        <f t="shared" si="52"/>
        <v>0</v>
      </c>
      <c r="BQ152" s="1">
        <f t="shared" si="53"/>
        <v>0</v>
      </c>
      <c r="BR152" s="1">
        <f t="shared" si="54"/>
        <v>0</v>
      </c>
      <c r="BS152" s="1">
        <f t="shared" si="55"/>
        <v>0</v>
      </c>
    </row>
    <row r="153" spans="1:71" ht="12.75" x14ac:dyDescent="0.2">
      <c r="A153" s="40"/>
      <c r="B153" s="41"/>
      <c r="C153" s="1">
        <f t="shared" si="8"/>
        <v>0</v>
      </c>
      <c r="D153" s="1">
        <f t="shared" si="9"/>
        <v>0</v>
      </c>
      <c r="E153" s="1">
        <f t="shared" si="10"/>
        <v>0</v>
      </c>
      <c r="F153" s="1">
        <f t="shared" si="11"/>
        <v>0</v>
      </c>
      <c r="G153" s="1">
        <f t="shared" si="12"/>
        <v>0</v>
      </c>
      <c r="H153" s="1">
        <f t="shared" si="13"/>
        <v>0</v>
      </c>
      <c r="J153" s="23"/>
      <c r="K153" s="18"/>
      <c r="L153" s="1">
        <f t="shared" si="14"/>
        <v>0</v>
      </c>
      <c r="M153" s="1">
        <f t="shared" si="15"/>
        <v>0</v>
      </c>
      <c r="N153" s="1">
        <f t="shared" si="16"/>
        <v>0</v>
      </c>
      <c r="O153" s="1">
        <f t="shared" si="17"/>
        <v>0</v>
      </c>
      <c r="P153" s="42">
        <f t="shared" si="18"/>
        <v>0</v>
      </c>
      <c r="Q153" s="1">
        <f t="shared" si="19"/>
        <v>0</v>
      </c>
      <c r="S153" s="40"/>
      <c r="T153" s="41"/>
      <c r="U153" s="1">
        <f t="shared" si="20"/>
        <v>0</v>
      </c>
      <c r="V153" s="1">
        <f t="shared" si="21"/>
        <v>0</v>
      </c>
      <c r="W153" s="1">
        <f t="shared" si="22"/>
        <v>0</v>
      </c>
      <c r="X153" s="1">
        <f t="shared" si="23"/>
        <v>0</v>
      </c>
      <c r="Y153" s="1">
        <f t="shared" si="24"/>
        <v>0</v>
      </c>
      <c r="Z153" s="1">
        <f t="shared" si="25"/>
        <v>0</v>
      </c>
      <c r="AB153" s="40"/>
      <c r="AC153" s="41"/>
      <c r="AD153" s="1">
        <f t="shared" si="26"/>
        <v>0</v>
      </c>
      <c r="AE153" s="1">
        <f t="shared" si="27"/>
        <v>0</v>
      </c>
      <c r="AF153" s="1">
        <f t="shared" si="28"/>
        <v>0</v>
      </c>
      <c r="AG153" s="1">
        <f t="shared" si="29"/>
        <v>0</v>
      </c>
      <c r="AH153" s="1">
        <f t="shared" si="30"/>
        <v>0</v>
      </c>
      <c r="AI153" s="1">
        <f t="shared" si="31"/>
        <v>0</v>
      </c>
      <c r="AK153" s="40"/>
      <c r="AL153" s="41"/>
      <c r="AM153" s="1">
        <f t="shared" si="32"/>
        <v>0</v>
      </c>
      <c r="AN153" s="1">
        <f t="shared" si="33"/>
        <v>0</v>
      </c>
      <c r="AO153" s="1">
        <f t="shared" si="34"/>
        <v>0</v>
      </c>
      <c r="AP153" s="1">
        <f t="shared" si="35"/>
        <v>0</v>
      </c>
      <c r="AQ153" s="1">
        <f t="shared" si="36"/>
        <v>0</v>
      </c>
      <c r="AR153" s="1">
        <f t="shared" si="37"/>
        <v>0</v>
      </c>
      <c r="AT153" s="40"/>
      <c r="AU153" s="41"/>
      <c r="AV153" s="1">
        <f t="shared" si="38"/>
        <v>0</v>
      </c>
      <c r="AW153" s="1">
        <f t="shared" si="39"/>
        <v>0</v>
      </c>
      <c r="AX153" s="1">
        <f t="shared" si="40"/>
        <v>0</v>
      </c>
      <c r="AY153" s="1">
        <f t="shared" si="41"/>
        <v>0</v>
      </c>
      <c r="AZ153" s="1">
        <f t="shared" si="42"/>
        <v>0</v>
      </c>
      <c r="BA153" s="1">
        <f t="shared" si="43"/>
        <v>0</v>
      </c>
      <c r="BC153" s="40"/>
      <c r="BD153" s="41"/>
      <c r="BE153" s="1">
        <f t="shared" si="44"/>
        <v>0</v>
      </c>
      <c r="BF153" s="1">
        <f t="shared" si="45"/>
        <v>0</v>
      </c>
      <c r="BG153" s="1">
        <f t="shared" si="46"/>
        <v>0</v>
      </c>
      <c r="BH153" s="1">
        <f t="shared" si="47"/>
        <v>0</v>
      </c>
      <c r="BI153" s="1">
        <f t="shared" si="48"/>
        <v>0</v>
      </c>
      <c r="BJ153" s="1">
        <f t="shared" si="49"/>
        <v>0</v>
      </c>
      <c r="BL153" s="40"/>
      <c r="BM153" s="41"/>
      <c r="BN153" s="1">
        <f t="shared" si="50"/>
        <v>0</v>
      </c>
      <c r="BO153" s="1">
        <f t="shared" si="51"/>
        <v>0</v>
      </c>
      <c r="BP153" s="1">
        <f t="shared" si="52"/>
        <v>0</v>
      </c>
      <c r="BQ153" s="1">
        <f t="shared" si="53"/>
        <v>0</v>
      </c>
      <c r="BR153" s="1">
        <f t="shared" si="54"/>
        <v>0</v>
      </c>
      <c r="BS153" s="1">
        <f t="shared" si="55"/>
        <v>0</v>
      </c>
    </row>
    <row r="154" spans="1:71" ht="12.75" x14ac:dyDescent="0.2">
      <c r="A154" s="40"/>
      <c r="B154" s="41"/>
      <c r="C154" s="1">
        <f t="shared" si="8"/>
        <v>0</v>
      </c>
      <c r="D154" s="1">
        <f t="shared" si="9"/>
        <v>0</v>
      </c>
      <c r="E154" s="1">
        <f t="shared" si="10"/>
        <v>0</v>
      </c>
      <c r="F154" s="1">
        <f t="shared" si="11"/>
        <v>0</v>
      </c>
      <c r="G154" s="1">
        <f t="shared" si="12"/>
        <v>0</v>
      </c>
      <c r="H154" s="1">
        <f t="shared" si="13"/>
        <v>0</v>
      </c>
      <c r="J154" s="23"/>
      <c r="K154" s="18"/>
      <c r="L154" s="1">
        <f t="shared" si="14"/>
        <v>0</v>
      </c>
      <c r="M154" s="1">
        <f t="shared" si="15"/>
        <v>0</v>
      </c>
      <c r="N154" s="1">
        <f t="shared" si="16"/>
        <v>0</v>
      </c>
      <c r="O154" s="1">
        <f t="shared" si="17"/>
        <v>0</v>
      </c>
      <c r="P154" s="42">
        <f t="shared" si="18"/>
        <v>0</v>
      </c>
      <c r="Q154" s="1">
        <f t="shared" si="19"/>
        <v>0</v>
      </c>
      <c r="S154" s="40"/>
      <c r="T154" s="41"/>
      <c r="U154" s="1">
        <f t="shared" si="20"/>
        <v>0</v>
      </c>
      <c r="V154" s="1">
        <f t="shared" si="21"/>
        <v>0</v>
      </c>
      <c r="W154" s="1">
        <f t="shared" si="22"/>
        <v>0</v>
      </c>
      <c r="X154" s="1">
        <f t="shared" si="23"/>
        <v>0</v>
      </c>
      <c r="Y154" s="1">
        <f t="shared" si="24"/>
        <v>0</v>
      </c>
      <c r="Z154" s="1">
        <f t="shared" si="25"/>
        <v>0</v>
      </c>
      <c r="AB154" s="40"/>
      <c r="AC154" s="41"/>
      <c r="AD154" s="1">
        <f t="shared" si="26"/>
        <v>0</v>
      </c>
      <c r="AE154" s="1">
        <f t="shared" si="27"/>
        <v>0</v>
      </c>
      <c r="AF154" s="1">
        <f t="shared" si="28"/>
        <v>0</v>
      </c>
      <c r="AG154" s="1">
        <f t="shared" si="29"/>
        <v>0</v>
      </c>
      <c r="AH154" s="1">
        <f t="shared" si="30"/>
        <v>0</v>
      </c>
      <c r="AI154" s="1">
        <f t="shared" si="31"/>
        <v>0</v>
      </c>
      <c r="AK154" s="40"/>
      <c r="AL154" s="41"/>
      <c r="AM154" s="1">
        <f t="shared" si="32"/>
        <v>0</v>
      </c>
      <c r="AN154" s="1">
        <f t="shared" si="33"/>
        <v>0</v>
      </c>
      <c r="AO154" s="1">
        <f t="shared" si="34"/>
        <v>0</v>
      </c>
      <c r="AP154" s="1">
        <f t="shared" si="35"/>
        <v>0</v>
      </c>
      <c r="AQ154" s="1">
        <f t="shared" si="36"/>
        <v>0</v>
      </c>
      <c r="AR154" s="1">
        <f t="shared" si="37"/>
        <v>0</v>
      </c>
      <c r="AT154" s="40"/>
      <c r="AU154" s="41"/>
      <c r="AV154" s="1">
        <f t="shared" si="38"/>
        <v>0</v>
      </c>
      <c r="AW154" s="1">
        <f t="shared" si="39"/>
        <v>0</v>
      </c>
      <c r="AX154" s="1">
        <f t="shared" si="40"/>
        <v>0</v>
      </c>
      <c r="AY154" s="1">
        <f t="shared" si="41"/>
        <v>0</v>
      </c>
      <c r="AZ154" s="1">
        <f t="shared" si="42"/>
        <v>0</v>
      </c>
      <c r="BA154" s="1">
        <f t="shared" si="43"/>
        <v>0</v>
      </c>
      <c r="BC154" s="40"/>
      <c r="BD154" s="41"/>
      <c r="BE154" s="1">
        <f t="shared" si="44"/>
        <v>0</v>
      </c>
      <c r="BF154" s="1">
        <f t="shared" si="45"/>
        <v>0</v>
      </c>
      <c r="BG154" s="1">
        <f t="shared" si="46"/>
        <v>0</v>
      </c>
      <c r="BH154" s="1">
        <f t="shared" si="47"/>
        <v>0</v>
      </c>
      <c r="BI154" s="1">
        <f t="shared" si="48"/>
        <v>0</v>
      </c>
      <c r="BJ154" s="1">
        <f t="shared" si="49"/>
        <v>0</v>
      </c>
      <c r="BL154" s="40"/>
      <c r="BM154" s="41"/>
      <c r="BN154" s="1">
        <f t="shared" si="50"/>
        <v>0</v>
      </c>
      <c r="BO154" s="1">
        <f t="shared" si="51"/>
        <v>0</v>
      </c>
      <c r="BP154" s="1">
        <f t="shared" si="52"/>
        <v>0</v>
      </c>
      <c r="BQ154" s="1">
        <f t="shared" si="53"/>
        <v>0</v>
      </c>
      <c r="BR154" s="1">
        <f t="shared" si="54"/>
        <v>0</v>
      </c>
      <c r="BS154" s="1">
        <f t="shared" si="55"/>
        <v>0</v>
      </c>
    </row>
    <row r="155" spans="1:71" ht="12.75" x14ac:dyDescent="0.2">
      <c r="A155" s="40"/>
      <c r="B155" s="41"/>
      <c r="C155" s="1">
        <f t="shared" si="8"/>
        <v>0</v>
      </c>
      <c r="D155" s="1">
        <f t="shared" si="9"/>
        <v>0</v>
      </c>
      <c r="E155" s="1">
        <f t="shared" si="10"/>
        <v>0</v>
      </c>
      <c r="F155" s="1">
        <f t="shared" si="11"/>
        <v>0</v>
      </c>
      <c r="G155" s="1">
        <f t="shared" si="12"/>
        <v>0</v>
      </c>
      <c r="H155" s="1">
        <f t="shared" si="13"/>
        <v>0</v>
      </c>
      <c r="J155" s="23"/>
      <c r="K155" s="18"/>
      <c r="L155" s="1">
        <f t="shared" si="14"/>
        <v>0</v>
      </c>
      <c r="M155" s="1">
        <f t="shared" si="15"/>
        <v>0</v>
      </c>
      <c r="N155" s="1">
        <f t="shared" si="16"/>
        <v>0</v>
      </c>
      <c r="O155" s="1">
        <f t="shared" si="17"/>
        <v>0</v>
      </c>
      <c r="P155" s="42">
        <f t="shared" si="18"/>
        <v>0</v>
      </c>
      <c r="Q155" s="1">
        <f t="shared" si="19"/>
        <v>0</v>
      </c>
      <c r="S155" s="40"/>
      <c r="T155" s="41"/>
      <c r="U155" s="1">
        <f t="shared" si="20"/>
        <v>0</v>
      </c>
      <c r="V155" s="1">
        <f t="shared" si="21"/>
        <v>0</v>
      </c>
      <c r="W155" s="1">
        <f t="shared" si="22"/>
        <v>0</v>
      </c>
      <c r="X155" s="1">
        <f t="shared" si="23"/>
        <v>0</v>
      </c>
      <c r="Y155" s="1">
        <f t="shared" si="24"/>
        <v>0</v>
      </c>
      <c r="Z155" s="1">
        <f t="shared" si="25"/>
        <v>0</v>
      </c>
      <c r="AB155" s="40"/>
      <c r="AC155" s="41"/>
      <c r="AD155" s="1">
        <f t="shared" si="26"/>
        <v>0</v>
      </c>
      <c r="AE155" s="1">
        <f t="shared" si="27"/>
        <v>0</v>
      </c>
      <c r="AF155" s="1">
        <f t="shared" si="28"/>
        <v>0</v>
      </c>
      <c r="AG155" s="1">
        <f t="shared" si="29"/>
        <v>0</v>
      </c>
      <c r="AH155" s="1">
        <f t="shared" si="30"/>
        <v>0</v>
      </c>
      <c r="AI155" s="1">
        <f t="shared" si="31"/>
        <v>0</v>
      </c>
      <c r="AK155" s="40"/>
      <c r="AL155" s="41"/>
      <c r="AM155" s="1">
        <f t="shared" si="32"/>
        <v>0</v>
      </c>
      <c r="AN155" s="1">
        <f t="shared" si="33"/>
        <v>0</v>
      </c>
      <c r="AO155" s="1">
        <f t="shared" si="34"/>
        <v>0</v>
      </c>
      <c r="AP155" s="1">
        <f t="shared" si="35"/>
        <v>0</v>
      </c>
      <c r="AQ155" s="1">
        <f t="shared" si="36"/>
        <v>0</v>
      </c>
      <c r="AR155" s="1">
        <f t="shared" si="37"/>
        <v>0</v>
      </c>
      <c r="AT155" s="40"/>
      <c r="AU155" s="41"/>
      <c r="AV155" s="1">
        <f t="shared" si="38"/>
        <v>0</v>
      </c>
      <c r="AW155" s="1">
        <f t="shared" si="39"/>
        <v>0</v>
      </c>
      <c r="AX155" s="1">
        <f t="shared" si="40"/>
        <v>0</v>
      </c>
      <c r="AY155" s="1">
        <f t="shared" si="41"/>
        <v>0</v>
      </c>
      <c r="AZ155" s="1">
        <f t="shared" si="42"/>
        <v>0</v>
      </c>
      <c r="BA155" s="1">
        <f t="shared" si="43"/>
        <v>0</v>
      </c>
      <c r="BC155" s="40"/>
      <c r="BD155" s="41"/>
      <c r="BE155" s="1">
        <f t="shared" si="44"/>
        <v>0</v>
      </c>
      <c r="BF155" s="1">
        <f t="shared" si="45"/>
        <v>0</v>
      </c>
      <c r="BG155" s="1">
        <f t="shared" si="46"/>
        <v>0</v>
      </c>
      <c r="BH155" s="1">
        <f t="shared" si="47"/>
        <v>0</v>
      </c>
      <c r="BI155" s="1">
        <f t="shared" si="48"/>
        <v>0</v>
      </c>
      <c r="BJ155" s="1">
        <f t="shared" si="49"/>
        <v>0</v>
      </c>
      <c r="BL155" s="40"/>
      <c r="BM155" s="41"/>
      <c r="BN155" s="1">
        <f t="shared" si="50"/>
        <v>0</v>
      </c>
      <c r="BO155" s="1">
        <f t="shared" si="51"/>
        <v>0</v>
      </c>
      <c r="BP155" s="1">
        <f t="shared" si="52"/>
        <v>0</v>
      </c>
      <c r="BQ155" s="1">
        <f t="shared" si="53"/>
        <v>0</v>
      </c>
      <c r="BR155" s="1">
        <f t="shared" si="54"/>
        <v>0</v>
      </c>
      <c r="BS155" s="1">
        <f t="shared" si="55"/>
        <v>0</v>
      </c>
    </row>
    <row r="156" spans="1:71" ht="12.75" x14ac:dyDescent="0.2">
      <c r="A156" s="40"/>
      <c r="B156" s="41"/>
      <c r="C156" s="1">
        <f t="shared" si="8"/>
        <v>0</v>
      </c>
      <c r="D156" s="1">
        <f t="shared" si="9"/>
        <v>0</v>
      </c>
      <c r="E156" s="1">
        <f t="shared" si="10"/>
        <v>0</v>
      </c>
      <c r="F156" s="1">
        <f t="shared" si="11"/>
        <v>0</v>
      </c>
      <c r="G156" s="1">
        <f t="shared" si="12"/>
        <v>0</v>
      </c>
      <c r="H156" s="1">
        <f t="shared" si="13"/>
        <v>0</v>
      </c>
      <c r="J156" s="23"/>
      <c r="K156" s="18"/>
      <c r="L156" s="1">
        <f t="shared" si="14"/>
        <v>0</v>
      </c>
      <c r="M156" s="1">
        <f t="shared" si="15"/>
        <v>0</v>
      </c>
      <c r="N156" s="1">
        <f t="shared" si="16"/>
        <v>0</v>
      </c>
      <c r="O156" s="1">
        <f t="shared" si="17"/>
        <v>0</v>
      </c>
      <c r="P156" s="42">
        <f t="shared" si="18"/>
        <v>0</v>
      </c>
      <c r="Q156" s="1">
        <f t="shared" si="19"/>
        <v>0</v>
      </c>
      <c r="S156" s="40"/>
      <c r="T156" s="41"/>
      <c r="U156" s="1">
        <f t="shared" si="20"/>
        <v>0</v>
      </c>
      <c r="V156" s="1">
        <f t="shared" si="21"/>
        <v>0</v>
      </c>
      <c r="W156" s="1">
        <f t="shared" si="22"/>
        <v>0</v>
      </c>
      <c r="X156" s="1">
        <f t="shared" si="23"/>
        <v>0</v>
      </c>
      <c r="Y156" s="1">
        <f t="shared" si="24"/>
        <v>0</v>
      </c>
      <c r="Z156" s="1">
        <f t="shared" si="25"/>
        <v>0</v>
      </c>
      <c r="AB156" s="40"/>
      <c r="AC156" s="41"/>
      <c r="AD156" s="1">
        <f t="shared" si="26"/>
        <v>0</v>
      </c>
      <c r="AE156" s="1">
        <f t="shared" si="27"/>
        <v>0</v>
      </c>
      <c r="AF156" s="1">
        <f t="shared" si="28"/>
        <v>0</v>
      </c>
      <c r="AG156" s="1">
        <f t="shared" si="29"/>
        <v>0</v>
      </c>
      <c r="AH156" s="1">
        <f t="shared" si="30"/>
        <v>0</v>
      </c>
      <c r="AI156" s="1">
        <f t="shared" si="31"/>
        <v>0</v>
      </c>
      <c r="AK156" s="40"/>
      <c r="AL156" s="41"/>
      <c r="AM156" s="1">
        <f t="shared" si="32"/>
        <v>0</v>
      </c>
      <c r="AN156" s="1">
        <f t="shared" si="33"/>
        <v>0</v>
      </c>
      <c r="AO156" s="1">
        <f t="shared" si="34"/>
        <v>0</v>
      </c>
      <c r="AP156" s="1">
        <f t="shared" si="35"/>
        <v>0</v>
      </c>
      <c r="AQ156" s="1">
        <f t="shared" si="36"/>
        <v>0</v>
      </c>
      <c r="AR156" s="1">
        <f t="shared" si="37"/>
        <v>0</v>
      </c>
      <c r="AT156" s="40"/>
      <c r="AU156" s="41"/>
      <c r="AV156" s="1">
        <f t="shared" si="38"/>
        <v>0</v>
      </c>
      <c r="AW156" s="1">
        <f t="shared" si="39"/>
        <v>0</v>
      </c>
      <c r="AX156" s="1">
        <f t="shared" si="40"/>
        <v>0</v>
      </c>
      <c r="AY156" s="1">
        <f t="shared" si="41"/>
        <v>0</v>
      </c>
      <c r="AZ156" s="1">
        <f t="shared" si="42"/>
        <v>0</v>
      </c>
      <c r="BA156" s="1">
        <f t="shared" si="43"/>
        <v>0</v>
      </c>
      <c r="BC156" s="40"/>
      <c r="BD156" s="41"/>
      <c r="BE156" s="1">
        <f t="shared" si="44"/>
        <v>0</v>
      </c>
      <c r="BF156" s="1">
        <f t="shared" si="45"/>
        <v>0</v>
      </c>
      <c r="BG156" s="1">
        <f t="shared" si="46"/>
        <v>0</v>
      </c>
      <c r="BH156" s="1">
        <f t="shared" si="47"/>
        <v>0</v>
      </c>
      <c r="BI156" s="1">
        <f t="shared" si="48"/>
        <v>0</v>
      </c>
      <c r="BJ156" s="1">
        <f t="shared" si="49"/>
        <v>0</v>
      </c>
      <c r="BL156" s="40"/>
      <c r="BM156" s="41"/>
      <c r="BN156" s="1">
        <f t="shared" si="50"/>
        <v>0</v>
      </c>
      <c r="BO156" s="1">
        <f t="shared" si="51"/>
        <v>0</v>
      </c>
      <c r="BP156" s="1">
        <f t="shared" si="52"/>
        <v>0</v>
      </c>
      <c r="BQ156" s="1">
        <f t="shared" si="53"/>
        <v>0</v>
      </c>
      <c r="BR156" s="1">
        <f t="shared" si="54"/>
        <v>0</v>
      </c>
      <c r="BS156" s="1">
        <f t="shared" si="55"/>
        <v>0</v>
      </c>
    </row>
    <row r="157" spans="1:71" ht="12.75" x14ac:dyDescent="0.2">
      <c r="A157" s="40"/>
      <c r="B157" s="41"/>
      <c r="C157" s="1">
        <f t="shared" si="8"/>
        <v>0</v>
      </c>
      <c r="D157" s="1">
        <f t="shared" si="9"/>
        <v>0</v>
      </c>
      <c r="E157" s="1">
        <f t="shared" si="10"/>
        <v>0</v>
      </c>
      <c r="F157" s="1">
        <f t="shared" si="11"/>
        <v>0</v>
      </c>
      <c r="G157" s="1">
        <f t="shared" si="12"/>
        <v>0</v>
      </c>
      <c r="H157" s="1">
        <f t="shared" si="13"/>
        <v>0</v>
      </c>
      <c r="J157" s="23"/>
      <c r="K157" s="18"/>
      <c r="L157" s="1">
        <f t="shared" si="14"/>
        <v>0</v>
      </c>
      <c r="M157" s="1">
        <f t="shared" si="15"/>
        <v>0</v>
      </c>
      <c r="N157" s="1">
        <f t="shared" si="16"/>
        <v>0</v>
      </c>
      <c r="O157" s="1">
        <f t="shared" si="17"/>
        <v>0</v>
      </c>
      <c r="P157" s="42">
        <f t="shared" si="18"/>
        <v>0</v>
      </c>
      <c r="Q157" s="1">
        <f t="shared" si="19"/>
        <v>0</v>
      </c>
      <c r="S157" s="40"/>
      <c r="T157" s="41"/>
      <c r="U157" s="1">
        <f t="shared" si="20"/>
        <v>0</v>
      </c>
      <c r="V157" s="1">
        <f t="shared" si="21"/>
        <v>0</v>
      </c>
      <c r="W157" s="1">
        <f t="shared" si="22"/>
        <v>0</v>
      </c>
      <c r="X157" s="1">
        <f t="shared" si="23"/>
        <v>0</v>
      </c>
      <c r="Y157" s="1">
        <f t="shared" si="24"/>
        <v>0</v>
      </c>
      <c r="Z157" s="1">
        <f t="shared" si="25"/>
        <v>0</v>
      </c>
      <c r="AB157" s="40"/>
      <c r="AC157" s="41"/>
      <c r="AD157" s="1">
        <f t="shared" si="26"/>
        <v>0</v>
      </c>
      <c r="AE157" s="1">
        <f t="shared" si="27"/>
        <v>0</v>
      </c>
      <c r="AF157" s="1">
        <f t="shared" si="28"/>
        <v>0</v>
      </c>
      <c r="AG157" s="1">
        <f t="shared" si="29"/>
        <v>0</v>
      </c>
      <c r="AH157" s="1">
        <f t="shared" si="30"/>
        <v>0</v>
      </c>
      <c r="AI157" s="1">
        <f t="shared" si="31"/>
        <v>0</v>
      </c>
      <c r="AK157" s="40"/>
      <c r="AL157" s="41"/>
      <c r="AM157" s="1">
        <f t="shared" si="32"/>
        <v>0</v>
      </c>
      <c r="AN157" s="1">
        <f t="shared" si="33"/>
        <v>0</v>
      </c>
      <c r="AO157" s="1">
        <f t="shared" si="34"/>
        <v>0</v>
      </c>
      <c r="AP157" s="1">
        <f t="shared" si="35"/>
        <v>0</v>
      </c>
      <c r="AQ157" s="1">
        <f t="shared" si="36"/>
        <v>0</v>
      </c>
      <c r="AR157" s="1">
        <f t="shared" si="37"/>
        <v>0</v>
      </c>
      <c r="AT157" s="40"/>
      <c r="AU157" s="41"/>
      <c r="AV157" s="1">
        <f t="shared" si="38"/>
        <v>0</v>
      </c>
      <c r="AW157" s="1">
        <f t="shared" si="39"/>
        <v>0</v>
      </c>
      <c r="AX157" s="1">
        <f t="shared" si="40"/>
        <v>0</v>
      </c>
      <c r="AY157" s="1">
        <f t="shared" si="41"/>
        <v>0</v>
      </c>
      <c r="AZ157" s="1">
        <f t="shared" si="42"/>
        <v>0</v>
      </c>
      <c r="BA157" s="1">
        <f t="shared" si="43"/>
        <v>0</v>
      </c>
      <c r="BC157" s="40"/>
      <c r="BD157" s="41"/>
      <c r="BE157" s="1">
        <f t="shared" si="44"/>
        <v>0</v>
      </c>
      <c r="BF157" s="1">
        <f t="shared" si="45"/>
        <v>0</v>
      </c>
      <c r="BG157" s="1">
        <f t="shared" si="46"/>
        <v>0</v>
      </c>
      <c r="BH157" s="1">
        <f t="shared" si="47"/>
        <v>0</v>
      </c>
      <c r="BI157" s="1">
        <f t="shared" si="48"/>
        <v>0</v>
      </c>
      <c r="BJ157" s="1">
        <f t="shared" si="49"/>
        <v>0</v>
      </c>
      <c r="BL157" s="40"/>
      <c r="BM157" s="41"/>
      <c r="BN157" s="1">
        <f t="shared" si="50"/>
        <v>0</v>
      </c>
      <c r="BO157" s="1">
        <f t="shared" si="51"/>
        <v>0</v>
      </c>
      <c r="BP157" s="1">
        <f t="shared" si="52"/>
        <v>0</v>
      </c>
      <c r="BQ157" s="1">
        <f t="shared" si="53"/>
        <v>0</v>
      </c>
      <c r="BR157" s="1">
        <f t="shared" si="54"/>
        <v>0</v>
      </c>
      <c r="BS157" s="1">
        <f t="shared" si="55"/>
        <v>0</v>
      </c>
    </row>
    <row r="158" spans="1:71" ht="12.75" x14ac:dyDescent="0.2">
      <c r="A158" s="40"/>
      <c r="B158" s="41"/>
      <c r="C158" s="1">
        <f t="shared" si="8"/>
        <v>0</v>
      </c>
      <c r="D158" s="1">
        <f t="shared" si="9"/>
        <v>0</v>
      </c>
      <c r="E158" s="1">
        <f t="shared" si="10"/>
        <v>0</v>
      </c>
      <c r="F158" s="1">
        <f t="shared" si="11"/>
        <v>0</v>
      </c>
      <c r="G158" s="1">
        <f t="shared" si="12"/>
        <v>0</v>
      </c>
      <c r="H158" s="1">
        <f t="shared" si="13"/>
        <v>0</v>
      </c>
      <c r="J158" s="23"/>
      <c r="K158" s="18"/>
      <c r="L158" s="1">
        <f t="shared" si="14"/>
        <v>0</v>
      </c>
      <c r="M158" s="1">
        <f t="shared" si="15"/>
        <v>0</v>
      </c>
      <c r="N158" s="1">
        <f t="shared" si="16"/>
        <v>0</v>
      </c>
      <c r="O158" s="1">
        <f t="shared" si="17"/>
        <v>0</v>
      </c>
      <c r="P158" s="42">
        <f t="shared" si="18"/>
        <v>0</v>
      </c>
      <c r="Q158" s="1">
        <f t="shared" si="19"/>
        <v>0</v>
      </c>
      <c r="S158" s="40"/>
      <c r="T158" s="41"/>
      <c r="U158" s="1">
        <f t="shared" si="20"/>
        <v>0</v>
      </c>
      <c r="V158" s="1">
        <f t="shared" si="21"/>
        <v>0</v>
      </c>
      <c r="W158" s="1">
        <f t="shared" si="22"/>
        <v>0</v>
      </c>
      <c r="X158" s="1">
        <f t="shared" si="23"/>
        <v>0</v>
      </c>
      <c r="Y158" s="1">
        <f t="shared" si="24"/>
        <v>0</v>
      </c>
      <c r="Z158" s="1">
        <f t="shared" si="25"/>
        <v>0</v>
      </c>
      <c r="AB158" s="40"/>
      <c r="AC158" s="41"/>
      <c r="AD158" s="1">
        <f t="shared" si="26"/>
        <v>0</v>
      </c>
      <c r="AE158" s="1">
        <f t="shared" si="27"/>
        <v>0</v>
      </c>
      <c r="AF158" s="1">
        <f t="shared" si="28"/>
        <v>0</v>
      </c>
      <c r="AG158" s="1">
        <f t="shared" si="29"/>
        <v>0</v>
      </c>
      <c r="AH158" s="1">
        <f t="shared" si="30"/>
        <v>0</v>
      </c>
      <c r="AI158" s="1">
        <f t="shared" si="31"/>
        <v>0</v>
      </c>
      <c r="AK158" s="40"/>
      <c r="AL158" s="41"/>
      <c r="AM158" s="1">
        <f t="shared" si="32"/>
        <v>0</v>
      </c>
      <c r="AN158" s="1">
        <f t="shared" si="33"/>
        <v>0</v>
      </c>
      <c r="AO158" s="1">
        <f t="shared" si="34"/>
        <v>0</v>
      </c>
      <c r="AP158" s="1">
        <f t="shared" si="35"/>
        <v>0</v>
      </c>
      <c r="AQ158" s="1">
        <f t="shared" si="36"/>
        <v>0</v>
      </c>
      <c r="AR158" s="1">
        <f t="shared" si="37"/>
        <v>0</v>
      </c>
      <c r="AT158" s="40"/>
      <c r="AU158" s="41"/>
      <c r="AV158" s="1">
        <f t="shared" si="38"/>
        <v>0</v>
      </c>
      <c r="AW158" s="1">
        <f t="shared" si="39"/>
        <v>0</v>
      </c>
      <c r="AX158" s="1">
        <f t="shared" si="40"/>
        <v>0</v>
      </c>
      <c r="AY158" s="1">
        <f t="shared" si="41"/>
        <v>0</v>
      </c>
      <c r="AZ158" s="1">
        <f t="shared" si="42"/>
        <v>0</v>
      </c>
      <c r="BA158" s="1">
        <f t="shared" si="43"/>
        <v>0</v>
      </c>
      <c r="BC158" s="40"/>
      <c r="BD158" s="41"/>
      <c r="BE158" s="1">
        <f t="shared" si="44"/>
        <v>0</v>
      </c>
      <c r="BF158" s="1">
        <f t="shared" si="45"/>
        <v>0</v>
      </c>
      <c r="BG158" s="1">
        <f t="shared" si="46"/>
        <v>0</v>
      </c>
      <c r="BH158" s="1">
        <f t="shared" si="47"/>
        <v>0</v>
      </c>
      <c r="BI158" s="1">
        <f t="shared" si="48"/>
        <v>0</v>
      </c>
      <c r="BJ158" s="1">
        <f t="shared" si="49"/>
        <v>0</v>
      </c>
      <c r="BL158" s="40"/>
      <c r="BM158" s="41"/>
      <c r="BN158" s="1">
        <f t="shared" si="50"/>
        <v>0</v>
      </c>
      <c r="BO158" s="1">
        <f t="shared" si="51"/>
        <v>0</v>
      </c>
      <c r="BP158" s="1">
        <f t="shared" si="52"/>
        <v>0</v>
      </c>
      <c r="BQ158" s="1">
        <f t="shared" si="53"/>
        <v>0</v>
      </c>
      <c r="BR158" s="1">
        <f t="shared" si="54"/>
        <v>0</v>
      </c>
      <c r="BS158" s="1">
        <f t="shared" si="55"/>
        <v>0</v>
      </c>
    </row>
    <row r="159" spans="1:71" ht="12.75" x14ac:dyDescent="0.2">
      <c r="A159" s="40"/>
      <c r="B159" s="41"/>
      <c r="C159" s="1">
        <f t="shared" si="8"/>
        <v>0</v>
      </c>
      <c r="D159" s="1">
        <f t="shared" si="9"/>
        <v>0</v>
      </c>
      <c r="E159" s="1">
        <f t="shared" si="10"/>
        <v>0</v>
      </c>
      <c r="F159" s="1">
        <f t="shared" si="11"/>
        <v>0</v>
      </c>
      <c r="G159" s="1">
        <f t="shared" si="12"/>
        <v>0</v>
      </c>
      <c r="H159" s="1">
        <f t="shared" si="13"/>
        <v>0</v>
      </c>
      <c r="J159" s="23"/>
      <c r="K159" s="18"/>
      <c r="L159" s="1">
        <f t="shared" si="14"/>
        <v>0</v>
      </c>
      <c r="M159" s="1">
        <f t="shared" si="15"/>
        <v>0</v>
      </c>
      <c r="N159" s="1">
        <f t="shared" si="16"/>
        <v>0</v>
      </c>
      <c r="O159" s="1">
        <f t="shared" si="17"/>
        <v>0</v>
      </c>
      <c r="P159" s="42">
        <f t="shared" si="18"/>
        <v>0</v>
      </c>
      <c r="Q159" s="1">
        <f t="shared" si="19"/>
        <v>0</v>
      </c>
      <c r="S159" s="40"/>
      <c r="T159" s="41"/>
      <c r="U159" s="1">
        <f t="shared" si="20"/>
        <v>0</v>
      </c>
      <c r="V159" s="1">
        <f t="shared" si="21"/>
        <v>0</v>
      </c>
      <c r="W159" s="1">
        <f t="shared" si="22"/>
        <v>0</v>
      </c>
      <c r="X159" s="1">
        <f t="shared" si="23"/>
        <v>0</v>
      </c>
      <c r="Y159" s="1">
        <f t="shared" si="24"/>
        <v>0</v>
      </c>
      <c r="Z159" s="1">
        <f t="shared" si="25"/>
        <v>0</v>
      </c>
      <c r="AB159" s="40"/>
      <c r="AC159" s="41"/>
      <c r="AD159" s="1">
        <f t="shared" si="26"/>
        <v>0</v>
      </c>
      <c r="AE159" s="1">
        <f t="shared" si="27"/>
        <v>0</v>
      </c>
      <c r="AF159" s="1">
        <f t="shared" si="28"/>
        <v>0</v>
      </c>
      <c r="AG159" s="1">
        <f t="shared" si="29"/>
        <v>0</v>
      </c>
      <c r="AH159" s="1">
        <f t="shared" si="30"/>
        <v>0</v>
      </c>
      <c r="AI159" s="1">
        <f t="shared" si="31"/>
        <v>0</v>
      </c>
      <c r="AK159" s="40"/>
      <c r="AL159" s="41"/>
      <c r="AM159" s="1">
        <f t="shared" si="32"/>
        <v>0</v>
      </c>
      <c r="AN159" s="1">
        <f t="shared" si="33"/>
        <v>0</v>
      </c>
      <c r="AO159" s="1">
        <f t="shared" si="34"/>
        <v>0</v>
      </c>
      <c r="AP159" s="1">
        <f t="shared" si="35"/>
        <v>0</v>
      </c>
      <c r="AQ159" s="1">
        <f t="shared" si="36"/>
        <v>0</v>
      </c>
      <c r="AR159" s="1">
        <f t="shared" si="37"/>
        <v>0</v>
      </c>
      <c r="AT159" s="40"/>
      <c r="AU159" s="41"/>
      <c r="AV159" s="1">
        <f t="shared" si="38"/>
        <v>0</v>
      </c>
      <c r="AW159" s="1">
        <f t="shared" si="39"/>
        <v>0</v>
      </c>
      <c r="AX159" s="1">
        <f t="shared" si="40"/>
        <v>0</v>
      </c>
      <c r="AY159" s="1">
        <f t="shared" si="41"/>
        <v>0</v>
      </c>
      <c r="AZ159" s="1">
        <f t="shared" si="42"/>
        <v>0</v>
      </c>
      <c r="BA159" s="1">
        <f t="shared" si="43"/>
        <v>0</v>
      </c>
      <c r="BC159" s="40"/>
      <c r="BD159" s="41"/>
      <c r="BE159" s="1">
        <f t="shared" si="44"/>
        <v>0</v>
      </c>
      <c r="BF159" s="1">
        <f t="shared" si="45"/>
        <v>0</v>
      </c>
      <c r="BG159" s="1">
        <f t="shared" si="46"/>
        <v>0</v>
      </c>
      <c r="BH159" s="1">
        <f t="shared" si="47"/>
        <v>0</v>
      </c>
      <c r="BI159" s="1">
        <f t="shared" si="48"/>
        <v>0</v>
      </c>
      <c r="BJ159" s="1">
        <f t="shared" si="49"/>
        <v>0</v>
      </c>
      <c r="BL159" s="40"/>
      <c r="BM159" s="41"/>
      <c r="BN159" s="1">
        <f t="shared" si="50"/>
        <v>0</v>
      </c>
      <c r="BO159" s="1">
        <f t="shared" si="51"/>
        <v>0</v>
      </c>
      <c r="BP159" s="1">
        <f t="shared" si="52"/>
        <v>0</v>
      </c>
      <c r="BQ159" s="1">
        <f t="shared" si="53"/>
        <v>0</v>
      </c>
      <c r="BR159" s="1">
        <f t="shared" si="54"/>
        <v>0</v>
      </c>
      <c r="BS159" s="1">
        <f t="shared" si="55"/>
        <v>0</v>
      </c>
    </row>
    <row r="160" spans="1:71" ht="12.75" x14ac:dyDescent="0.2">
      <c r="A160" s="40"/>
      <c r="B160" s="41"/>
      <c r="C160" s="1">
        <f t="shared" si="8"/>
        <v>0</v>
      </c>
      <c r="D160" s="1">
        <f t="shared" si="9"/>
        <v>0</v>
      </c>
      <c r="E160" s="1">
        <f t="shared" si="10"/>
        <v>0</v>
      </c>
      <c r="F160" s="1">
        <f t="shared" si="11"/>
        <v>0</v>
      </c>
      <c r="G160" s="1">
        <f t="shared" si="12"/>
        <v>0</v>
      </c>
      <c r="H160" s="1">
        <f t="shared" si="13"/>
        <v>0</v>
      </c>
      <c r="J160" s="23"/>
      <c r="K160" s="18"/>
      <c r="L160" s="1">
        <f t="shared" si="14"/>
        <v>0</v>
      </c>
      <c r="M160" s="1">
        <f t="shared" si="15"/>
        <v>0</v>
      </c>
      <c r="N160" s="1">
        <f t="shared" si="16"/>
        <v>0</v>
      </c>
      <c r="O160" s="1">
        <f t="shared" si="17"/>
        <v>0</v>
      </c>
      <c r="P160" s="42">
        <f t="shared" si="18"/>
        <v>0</v>
      </c>
      <c r="Q160" s="1">
        <f t="shared" si="19"/>
        <v>0</v>
      </c>
      <c r="S160" s="40"/>
      <c r="T160" s="41"/>
      <c r="U160" s="1">
        <f t="shared" si="20"/>
        <v>0</v>
      </c>
      <c r="V160" s="1">
        <f t="shared" si="21"/>
        <v>0</v>
      </c>
      <c r="W160" s="1">
        <f t="shared" si="22"/>
        <v>0</v>
      </c>
      <c r="X160" s="1">
        <f t="shared" si="23"/>
        <v>0</v>
      </c>
      <c r="Y160" s="1">
        <f t="shared" si="24"/>
        <v>0</v>
      </c>
      <c r="Z160" s="1">
        <f t="shared" si="25"/>
        <v>0</v>
      </c>
      <c r="AB160" s="40"/>
      <c r="AC160" s="41"/>
      <c r="AD160" s="1">
        <f t="shared" si="26"/>
        <v>0</v>
      </c>
      <c r="AE160" s="1">
        <f t="shared" si="27"/>
        <v>0</v>
      </c>
      <c r="AF160" s="1">
        <f t="shared" si="28"/>
        <v>0</v>
      </c>
      <c r="AG160" s="1">
        <f t="shared" si="29"/>
        <v>0</v>
      </c>
      <c r="AH160" s="1">
        <f t="shared" si="30"/>
        <v>0</v>
      </c>
      <c r="AI160" s="1">
        <f t="shared" si="31"/>
        <v>0</v>
      </c>
      <c r="AK160" s="40"/>
      <c r="AL160" s="41"/>
      <c r="AM160" s="1">
        <f t="shared" si="32"/>
        <v>0</v>
      </c>
      <c r="AN160" s="1">
        <f t="shared" si="33"/>
        <v>0</v>
      </c>
      <c r="AO160" s="1">
        <f t="shared" si="34"/>
        <v>0</v>
      </c>
      <c r="AP160" s="1">
        <f t="shared" si="35"/>
        <v>0</v>
      </c>
      <c r="AQ160" s="1">
        <f t="shared" si="36"/>
        <v>0</v>
      </c>
      <c r="AR160" s="1">
        <f t="shared" si="37"/>
        <v>0</v>
      </c>
      <c r="AT160" s="40"/>
      <c r="AU160" s="41"/>
      <c r="AV160" s="1">
        <f t="shared" si="38"/>
        <v>0</v>
      </c>
      <c r="AW160" s="1">
        <f t="shared" si="39"/>
        <v>0</v>
      </c>
      <c r="AX160" s="1">
        <f t="shared" si="40"/>
        <v>0</v>
      </c>
      <c r="AY160" s="1">
        <f t="shared" si="41"/>
        <v>0</v>
      </c>
      <c r="AZ160" s="1">
        <f t="shared" si="42"/>
        <v>0</v>
      </c>
      <c r="BA160" s="1">
        <f t="shared" si="43"/>
        <v>0</v>
      </c>
      <c r="BC160" s="40"/>
      <c r="BD160" s="41"/>
      <c r="BE160" s="1">
        <f t="shared" si="44"/>
        <v>0</v>
      </c>
      <c r="BF160" s="1">
        <f t="shared" si="45"/>
        <v>0</v>
      </c>
      <c r="BG160" s="1">
        <f t="shared" si="46"/>
        <v>0</v>
      </c>
      <c r="BH160" s="1">
        <f t="shared" si="47"/>
        <v>0</v>
      </c>
      <c r="BI160" s="1">
        <f t="shared" si="48"/>
        <v>0</v>
      </c>
      <c r="BJ160" s="1">
        <f t="shared" si="49"/>
        <v>0</v>
      </c>
      <c r="BL160" s="40"/>
      <c r="BM160" s="41"/>
      <c r="BN160" s="1">
        <f t="shared" si="50"/>
        <v>0</v>
      </c>
      <c r="BO160" s="1">
        <f t="shared" si="51"/>
        <v>0</v>
      </c>
      <c r="BP160" s="1">
        <f t="shared" si="52"/>
        <v>0</v>
      </c>
      <c r="BQ160" s="1">
        <f t="shared" si="53"/>
        <v>0</v>
      </c>
      <c r="BR160" s="1">
        <f t="shared" si="54"/>
        <v>0</v>
      </c>
      <c r="BS160" s="1">
        <f t="shared" si="55"/>
        <v>0</v>
      </c>
    </row>
    <row r="161" spans="1:71" ht="12.75" x14ac:dyDescent="0.2">
      <c r="A161" s="40"/>
      <c r="B161" s="41"/>
      <c r="C161" s="1">
        <f t="shared" si="8"/>
        <v>0</v>
      </c>
      <c r="D161" s="1">
        <f t="shared" si="9"/>
        <v>0</v>
      </c>
      <c r="E161" s="1">
        <f t="shared" si="10"/>
        <v>0</v>
      </c>
      <c r="F161" s="1">
        <f t="shared" si="11"/>
        <v>0</v>
      </c>
      <c r="G161" s="1">
        <f t="shared" si="12"/>
        <v>0</v>
      </c>
      <c r="H161" s="1">
        <f t="shared" si="13"/>
        <v>0</v>
      </c>
      <c r="J161" s="23"/>
      <c r="K161" s="18"/>
      <c r="L161" s="1">
        <f t="shared" si="14"/>
        <v>0</v>
      </c>
      <c r="M161" s="1">
        <f t="shared" si="15"/>
        <v>0</v>
      </c>
      <c r="N161" s="1">
        <f t="shared" si="16"/>
        <v>0</v>
      </c>
      <c r="O161" s="1">
        <f t="shared" si="17"/>
        <v>0</v>
      </c>
      <c r="P161" s="42">
        <f t="shared" si="18"/>
        <v>0</v>
      </c>
      <c r="Q161" s="1">
        <f t="shared" si="19"/>
        <v>0</v>
      </c>
      <c r="S161" s="40"/>
      <c r="T161" s="41"/>
      <c r="U161" s="1">
        <f t="shared" si="20"/>
        <v>0</v>
      </c>
      <c r="V161" s="1">
        <f t="shared" si="21"/>
        <v>0</v>
      </c>
      <c r="W161" s="1">
        <f t="shared" si="22"/>
        <v>0</v>
      </c>
      <c r="X161" s="1">
        <f t="shared" si="23"/>
        <v>0</v>
      </c>
      <c r="Y161" s="1">
        <f t="shared" si="24"/>
        <v>0</v>
      </c>
      <c r="Z161" s="1">
        <f t="shared" si="25"/>
        <v>0</v>
      </c>
      <c r="AB161" s="40"/>
      <c r="AC161" s="41"/>
      <c r="AD161" s="1">
        <f t="shared" si="26"/>
        <v>0</v>
      </c>
      <c r="AE161" s="1">
        <f t="shared" si="27"/>
        <v>0</v>
      </c>
      <c r="AF161" s="1">
        <f t="shared" si="28"/>
        <v>0</v>
      </c>
      <c r="AG161" s="1">
        <f t="shared" si="29"/>
        <v>0</v>
      </c>
      <c r="AH161" s="1">
        <f t="shared" si="30"/>
        <v>0</v>
      </c>
      <c r="AI161" s="1">
        <f t="shared" si="31"/>
        <v>0</v>
      </c>
      <c r="AK161" s="40"/>
      <c r="AL161" s="41"/>
      <c r="AM161" s="1">
        <f t="shared" si="32"/>
        <v>0</v>
      </c>
      <c r="AN161" s="1">
        <f t="shared" si="33"/>
        <v>0</v>
      </c>
      <c r="AO161" s="1">
        <f t="shared" si="34"/>
        <v>0</v>
      </c>
      <c r="AP161" s="1">
        <f t="shared" si="35"/>
        <v>0</v>
      </c>
      <c r="AQ161" s="1">
        <f t="shared" si="36"/>
        <v>0</v>
      </c>
      <c r="AR161" s="1">
        <f t="shared" si="37"/>
        <v>0</v>
      </c>
      <c r="AT161" s="40"/>
      <c r="AU161" s="41"/>
      <c r="AV161" s="1">
        <f t="shared" si="38"/>
        <v>0</v>
      </c>
      <c r="AW161" s="1">
        <f t="shared" si="39"/>
        <v>0</v>
      </c>
      <c r="AX161" s="1">
        <f t="shared" si="40"/>
        <v>0</v>
      </c>
      <c r="AY161" s="1">
        <f t="shared" si="41"/>
        <v>0</v>
      </c>
      <c r="AZ161" s="1">
        <f t="shared" si="42"/>
        <v>0</v>
      </c>
      <c r="BA161" s="1">
        <f t="shared" si="43"/>
        <v>0</v>
      </c>
      <c r="BC161" s="40"/>
      <c r="BD161" s="41"/>
      <c r="BE161" s="1">
        <f t="shared" si="44"/>
        <v>0</v>
      </c>
      <c r="BF161" s="1">
        <f t="shared" si="45"/>
        <v>0</v>
      </c>
      <c r="BG161" s="1">
        <f t="shared" si="46"/>
        <v>0</v>
      </c>
      <c r="BH161" s="1">
        <f t="shared" si="47"/>
        <v>0</v>
      </c>
      <c r="BI161" s="1">
        <f t="shared" si="48"/>
        <v>0</v>
      </c>
      <c r="BJ161" s="1">
        <f t="shared" si="49"/>
        <v>0</v>
      </c>
      <c r="BL161" s="40"/>
      <c r="BM161" s="41"/>
      <c r="BN161" s="1">
        <f t="shared" si="50"/>
        <v>0</v>
      </c>
      <c r="BO161" s="1">
        <f t="shared" si="51"/>
        <v>0</v>
      </c>
      <c r="BP161" s="1">
        <f t="shared" si="52"/>
        <v>0</v>
      </c>
      <c r="BQ161" s="1">
        <f t="shared" si="53"/>
        <v>0</v>
      </c>
      <c r="BR161" s="1">
        <f t="shared" si="54"/>
        <v>0</v>
      </c>
      <c r="BS161" s="1">
        <f t="shared" si="55"/>
        <v>0</v>
      </c>
    </row>
    <row r="162" spans="1:71" ht="12.75" x14ac:dyDescent="0.2">
      <c r="A162" s="40"/>
      <c r="B162" s="41"/>
      <c r="C162" s="1">
        <f t="shared" si="8"/>
        <v>0</v>
      </c>
      <c r="D162" s="1">
        <f t="shared" si="9"/>
        <v>0</v>
      </c>
      <c r="E162" s="1">
        <f t="shared" si="10"/>
        <v>0</v>
      </c>
      <c r="F162" s="1">
        <f t="shared" si="11"/>
        <v>0</v>
      </c>
      <c r="G162" s="1">
        <f t="shared" si="12"/>
        <v>0</v>
      </c>
      <c r="H162" s="1">
        <f t="shared" si="13"/>
        <v>0</v>
      </c>
      <c r="J162" s="23"/>
      <c r="K162" s="18"/>
      <c r="L162" s="1">
        <f t="shared" si="14"/>
        <v>0</v>
      </c>
      <c r="M162" s="1">
        <f t="shared" si="15"/>
        <v>0</v>
      </c>
      <c r="N162" s="1">
        <f t="shared" si="16"/>
        <v>0</v>
      </c>
      <c r="O162" s="1">
        <f t="shared" si="17"/>
        <v>0</v>
      </c>
      <c r="P162" s="42">
        <f t="shared" si="18"/>
        <v>0</v>
      </c>
      <c r="Q162" s="1">
        <f t="shared" si="19"/>
        <v>0</v>
      </c>
      <c r="S162" s="40"/>
      <c r="T162" s="41"/>
      <c r="U162" s="1">
        <f t="shared" si="20"/>
        <v>0</v>
      </c>
      <c r="V162" s="1">
        <f t="shared" si="21"/>
        <v>0</v>
      </c>
      <c r="W162" s="1">
        <f t="shared" si="22"/>
        <v>0</v>
      </c>
      <c r="X162" s="1">
        <f t="shared" si="23"/>
        <v>0</v>
      </c>
      <c r="Y162" s="1">
        <f t="shared" si="24"/>
        <v>0</v>
      </c>
      <c r="Z162" s="1">
        <f t="shared" si="25"/>
        <v>0</v>
      </c>
      <c r="AB162" s="40"/>
      <c r="AC162" s="41"/>
      <c r="AD162" s="1">
        <f t="shared" si="26"/>
        <v>0</v>
      </c>
      <c r="AE162" s="1">
        <f t="shared" si="27"/>
        <v>0</v>
      </c>
      <c r="AF162" s="1">
        <f t="shared" si="28"/>
        <v>0</v>
      </c>
      <c r="AG162" s="1">
        <f t="shared" si="29"/>
        <v>0</v>
      </c>
      <c r="AH162" s="1">
        <f t="shared" si="30"/>
        <v>0</v>
      </c>
      <c r="AI162" s="1">
        <f t="shared" si="31"/>
        <v>0</v>
      </c>
      <c r="AK162" s="40"/>
      <c r="AL162" s="41"/>
      <c r="AM162" s="1">
        <f t="shared" si="32"/>
        <v>0</v>
      </c>
      <c r="AN162" s="1">
        <f t="shared" si="33"/>
        <v>0</v>
      </c>
      <c r="AO162" s="1">
        <f t="shared" si="34"/>
        <v>0</v>
      </c>
      <c r="AP162" s="1">
        <f t="shared" si="35"/>
        <v>0</v>
      </c>
      <c r="AQ162" s="1">
        <f t="shared" si="36"/>
        <v>0</v>
      </c>
      <c r="AR162" s="1">
        <f t="shared" si="37"/>
        <v>0</v>
      </c>
      <c r="AT162" s="40"/>
      <c r="AU162" s="41"/>
      <c r="AV162" s="1">
        <f t="shared" si="38"/>
        <v>0</v>
      </c>
      <c r="AW162" s="1">
        <f t="shared" si="39"/>
        <v>0</v>
      </c>
      <c r="AX162" s="1">
        <f t="shared" si="40"/>
        <v>0</v>
      </c>
      <c r="AY162" s="1">
        <f t="shared" si="41"/>
        <v>0</v>
      </c>
      <c r="AZ162" s="1">
        <f t="shared" si="42"/>
        <v>0</v>
      </c>
      <c r="BA162" s="1">
        <f t="shared" si="43"/>
        <v>0</v>
      </c>
      <c r="BC162" s="40"/>
      <c r="BD162" s="41"/>
      <c r="BE162" s="1">
        <f t="shared" si="44"/>
        <v>0</v>
      </c>
      <c r="BF162" s="1">
        <f t="shared" si="45"/>
        <v>0</v>
      </c>
      <c r="BG162" s="1">
        <f t="shared" si="46"/>
        <v>0</v>
      </c>
      <c r="BH162" s="1">
        <f t="shared" si="47"/>
        <v>0</v>
      </c>
      <c r="BI162" s="1">
        <f t="shared" si="48"/>
        <v>0</v>
      </c>
      <c r="BJ162" s="1">
        <f t="shared" si="49"/>
        <v>0</v>
      </c>
      <c r="BL162" s="40"/>
      <c r="BM162" s="41"/>
      <c r="BN162" s="1">
        <f t="shared" si="50"/>
        <v>0</v>
      </c>
      <c r="BO162" s="1">
        <f t="shared" si="51"/>
        <v>0</v>
      </c>
      <c r="BP162" s="1">
        <f t="shared" si="52"/>
        <v>0</v>
      </c>
      <c r="BQ162" s="1">
        <f t="shared" si="53"/>
        <v>0</v>
      </c>
      <c r="BR162" s="1">
        <f t="shared" si="54"/>
        <v>0</v>
      </c>
      <c r="BS162" s="1">
        <f t="shared" si="55"/>
        <v>0</v>
      </c>
    </row>
    <row r="163" spans="1:71" ht="12.75" x14ac:dyDescent="0.2">
      <c r="A163" s="40"/>
      <c r="B163" s="41"/>
      <c r="C163" s="1">
        <f t="shared" si="8"/>
        <v>0</v>
      </c>
      <c r="D163" s="1">
        <f t="shared" si="9"/>
        <v>0</v>
      </c>
      <c r="E163" s="1">
        <f t="shared" si="10"/>
        <v>0</v>
      </c>
      <c r="F163" s="1">
        <f t="shared" si="11"/>
        <v>0</v>
      </c>
      <c r="G163" s="1">
        <f t="shared" si="12"/>
        <v>0</v>
      </c>
      <c r="H163" s="1">
        <f t="shared" si="13"/>
        <v>0</v>
      </c>
      <c r="J163" s="23"/>
      <c r="K163" s="18"/>
      <c r="L163" s="1">
        <f t="shared" si="14"/>
        <v>0</v>
      </c>
      <c r="M163" s="1">
        <f t="shared" si="15"/>
        <v>0</v>
      </c>
      <c r="N163" s="1">
        <f t="shared" si="16"/>
        <v>0</v>
      </c>
      <c r="O163" s="1">
        <f t="shared" si="17"/>
        <v>0</v>
      </c>
      <c r="P163" s="42">
        <f t="shared" si="18"/>
        <v>0</v>
      </c>
      <c r="Q163" s="1">
        <f t="shared" si="19"/>
        <v>0</v>
      </c>
      <c r="S163" s="40"/>
      <c r="T163" s="41"/>
      <c r="U163" s="1">
        <f t="shared" si="20"/>
        <v>0</v>
      </c>
      <c r="V163" s="1">
        <f t="shared" si="21"/>
        <v>0</v>
      </c>
      <c r="W163" s="1">
        <f t="shared" si="22"/>
        <v>0</v>
      </c>
      <c r="X163" s="1">
        <f t="shared" si="23"/>
        <v>0</v>
      </c>
      <c r="Y163" s="1">
        <f t="shared" si="24"/>
        <v>0</v>
      </c>
      <c r="Z163" s="1">
        <f t="shared" si="25"/>
        <v>0</v>
      </c>
      <c r="AB163" s="40"/>
      <c r="AC163" s="41"/>
      <c r="AD163" s="1">
        <f t="shared" si="26"/>
        <v>0</v>
      </c>
      <c r="AE163" s="1">
        <f t="shared" si="27"/>
        <v>0</v>
      </c>
      <c r="AF163" s="1">
        <f t="shared" si="28"/>
        <v>0</v>
      </c>
      <c r="AG163" s="1">
        <f t="shared" si="29"/>
        <v>0</v>
      </c>
      <c r="AH163" s="1">
        <f t="shared" si="30"/>
        <v>0</v>
      </c>
      <c r="AI163" s="1">
        <f t="shared" si="31"/>
        <v>0</v>
      </c>
      <c r="AK163" s="40"/>
      <c r="AL163" s="41"/>
      <c r="AM163" s="1">
        <f t="shared" si="32"/>
        <v>0</v>
      </c>
      <c r="AN163" s="1">
        <f t="shared" si="33"/>
        <v>0</v>
      </c>
      <c r="AO163" s="1">
        <f t="shared" si="34"/>
        <v>0</v>
      </c>
      <c r="AP163" s="1">
        <f t="shared" si="35"/>
        <v>0</v>
      </c>
      <c r="AQ163" s="1">
        <f t="shared" si="36"/>
        <v>0</v>
      </c>
      <c r="AR163" s="1">
        <f t="shared" si="37"/>
        <v>0</v>
      </c>
      <c r="AT163" s="40"/>
      <c r="AU163" s="41"/>
      <c r="AV163" s="1">
        <f t="shared" si="38"/>
        <v>0</v>
      </c>
      <c r="AW163" s="1">
        <f t="shared" si="39"/>
        <v>0</v>
      </c>
      <c r="AX163" s="1">
        <f t="shared" si="40"/>
        <v>0</v>
      </c>
      <c r="AY163" s="1">
        <f t="shared" si="41"/>
        <v>0</v>
      </c>
      <c r="AZ163" s="1">
        <f t="shared" si="42"/>
        <v>0</v>
      </c>
      <c r="BA163" s="1">
        <f t="shared" si="43"/>
        <v>0</v>
      </c>
      <c r="BC163" s="40"/>
      <c r="BD163" s="41"/>
      <c r="BE163" s="1">
        <f t="shared" si="44"/>
        <v>0</v>
      </c>
      <c r="BF163" s="1">
        <f t="shared" si="45"/>
        <v>0</v>
      </c>
      <c r="BG163" s="1">
        <f t="shared" si="46"/>
        <v>0</v>
      </c>
      <c r="BH163" s="1">
        <f t="shared" si="47"/>
        <v>0</v>
      </c>
      <c r="BI163" s="1">
        <f t="shared" si="48"/>
        <v>0</v>
      </c>
      <c r="BJ163" s="1">
        <f t="shared" si="49"/>
        <v>0</v>
      </c>
      <c r="BL163" s="40"/>
      <c r="BM163" s="41"/>
      <c r="BN163" s="1">
        <f t="shared" si="50"/>
        <v>0</v>
      </c>
      <c r="BO163" s="1">
        <f t="shared" si="51"/>
        <v>0</v>
      </c>
      <c r="BP163" s="1">
        <f t="shared" si="52"/>
        <v>0</v>
      </c>
      <c r="BQ163" s="1">
        <f t="shared" si="53"/>
        <v>0</v>
      </c>
      <c r="BR163" s="1">
        <f t="shared" si="54"/>
        <v>0</v>
      </c>
      <c r="BS163" s="1">
        <f t="shared" si="55"/>
        <v>0</v>
      </c>
    </row>
    <row r="164" spans="1:71" ht="12.75" x14ac:dyDescent="0.2">
      <c r="A164" s="40"/>
      <c r="B164" s="41"/>
      <c r="C164" s="1">
        <f t="shared" si="8"/>
        <v>0</v>
      </c>
      <c r="D164" s="1">
        <f t="shared" si="9"/>
        <v>0</v>
      </c>
      <c r="E164" s="1">
        <f t="shared" si="10"/>
        <v>0</v>
      </c>
      <c r="F164" s="1">
        <f t="shared" si="11"/>
        <v>0</v>
      </c>
      <c r="G164" s="1">
        <f t="shared" si="12"/>
        <v>0</v>
      </c>
      <c r="H164" s="1">
        <f t="shared" si="13"/>
        <v>0</v>
      </c>
      <c r="J164" s="23"/>
      <c r="K164" s="18"/>
      <c r="L164" s="1">
        <f t="shared" si="14"/>
        <v>0</v>
      </c>
      <c r="M164" s="1">
        <f t="shared" si="15"/>
        <v>0</v>
      </c>
      <c r="N164" s="1">
        <f t="shared" si="16"/>
        <v>0</v>
      </c>
      <c r="O164" s="1">
        <f t="shared" si="17"/>
        <v>0</v>
      </c>
      <c r="P164" s="42">
        <f t="shared" si="18"/>
        <v>0</v>
      </c>
      <c r="Q164" s="1">
        <f t="shared" si="19"/>
        <v>0</v>
      </c>
      <c r="S164" s="40"/>
      <c r="T164" s="41"/>
      <c r="U164" s="1">
        <f t="shared" si="20"/>
        <v>0</v>
      </c>
      <c r="V164" s="1">
        <f t="shared" si="21"/>
        <v>0</v>
      </c>
      <c r="W164" s="1">
        <f t="shared" si="22"/>
        <v>0</v>
      </c>
      <c r="X164" s="1">
        <f t="shared" si="23"/>
        <v>0</v>
      </c>
      <c r="Y164" s="1">
        <f t="shared" si="24"/>
        <v>0</v>
      </c>
      <c r="Z164" s="1">
        <f t="shared" si="25"/>
        <v>0</v>
      </c>
      <c r="AB164" s="40"/>
      <c r="AC164" s="41"/>
      <c r="AD164" s="1">
        <f t="shared" si="26"/>
        <v>0</v>
      </c>
      <c r="AE164" s="1">
        <f t="shared" si="27"/>
        <v>0</v>
      </c>
      <c r="AF164" s="1">
        <f t="shared" si="28"/>
        <v>0</v>
      </c>
      <c r="AG164" s="1">
        <f t="shared" si="29"/>
        <v>0</v>
      </c>
      <c r="AH164" s="1">
        <f t="shared" si="30"/>
        <v>0</v>
      </c>
      <c r="AI164" s="1">
        <f t="shared" si="31"/>
        <v>0</v>
      </c>
      <c r="AK164" s="40"/>
      <c r="AL164" s="41"/>
      <c r="AM164" s="1">
        <f t="shared" si="32"/>
        <v>0</v>
      </c>
      <c r="AN164" s="1">
        <f t="shared" si="33"/>
        <v>0</v>
      </c>
      <c r="AO164" s="1">
        <f t="shared" si="34"/>
        <v>0</v>
      </c>
      <c r="AP164" s="1">
        <f t="shared" si="35"/>
        <v>0</v>
      </c>
      <c r="AQ164" s="1">
        <f t="shared" si="36"/>
        <v>0</v>
      </c>
      <c r="AR164" s="1">
        <f t="shared" si="37"/>
        <v>0</v>
      </c>
      <c r="AT164" s="40"/>
      <c r="AU164" s="41"/>
      <c r="AV164" s="1">
        <f t="shared" si="38"/>
        <v>0</v>
      </c>
      <c r="AW164" s="1">
        <f t="shared" si="39"/>
        <v>0</v>
      </c>
      <c r="AX164" s="1">
        <f t="shared" si="40"/>
        <v>0</v>
      </c>
      <c r="AY164" s="1">
        <f t="shared" si="41"/>
        <v>0</v>
      </c>
      <c r="AZ164" s="1">
        <f t="shared" si="42"/>
        <v>0</v>
      </c>
      <c r="BA164" s="1">
        <f t="shared" si="43"/>
        <v>0</v>
      </c>
      <c r="BC164" s="40"/>
      <c r="BD164" s="41"/>
      <c r="BE164" s="1">
        <f t="shared" si="44"/>
        <v>0</v>
      </c>
      <c r="BF164" s="1">
        <f t="shared" si="45"/>
        <v>0</v>
      </c>
      <c r="BG164" s="1">
        <f t="shared" si="46"/>
        <v>0</v>
      </c>
      <c r="BH164" s="1">
        <f t="shared" si="47"/>
        <v>0</v>
      </c>
      <c r="BI164" s="1">
        <f t="shared" si="48"/>
        <v>0</v>
      </c>
      <c r="BJ164" s="1">
        <f t="shared" si="49"/>
        <v>0</v>
      </c>
      <c r="BL164" s="40"/>
      <c r="BM164" s="41"/>
      <c r="BN164" s="1">
        <f t="shared" si="50"/>
        <v>0</v>
      </c>
      <c r="BO164" s="1">
        <f t="shared" si="51"/>
        <v>0</v>
      </c>
      <c r="BP164" s="1">
        <f t="shared" si="52"/>
        <v>0</v>
      </c>
      <c r="BQ164" s="1">
        <f t="shared" si="53"/>
        <v>0</v>
      </c>
      <c r="BR164" s="1">
        <f t="shared" si="54"/>
        <v>0</v>
      </c>
      <c r="BS164" s="1">
        <f t="shared" si="55"/>
        <v>0</v>
      </c>
    </row>
    <row r="165" spans="1:71" ht="12.75" x14ac:dyDescent="0.2">
      <c r="A165" s="40"/>
      <c r="B165" s="41"/>
      <c r="C165" s="1">
        <f t="shared" si="8"/>
        <v>0</v>
      </c>
      <c r="D165" s="1">
        <f t="shared" si="9"/>
        <v>0</v>
      </c>
      <c r="E165" s="1">
        <f t="shared" si="10"/>
        <v>0</v>
      </c>
      <c r="F165" s="1">
        <f t="shared" si="11"/>
        <v>0</v>
      </c>
      <c r="G165" s="1">
        <f t="shared" si="12"/>
        <v>0</v>
      </c>
      <c r="H165" s="1">
        <f t="shared" si="13"/>
        <v>0</v>
      </c>
      <c r="J165" s="23"/>
      <c r="K165" s="18"/>
      <c r="L165" s="1">
        <f t="shared" si="14"/>
        <v>0</v>
      </c>
      <c r="M165" s="1">
        <f t="shared" si="15"/>
        <v>0</v>
      </c>
      <c r="N165" s="1">
        <f t="shared" si="16"/>
        <v>0</v>
      </c>
      <c r="O165" s="1">
        <f t="shared" si="17"/>
        <v>0</v>
      </c>
      <c r="P165" s="42">
        <f t="shared" si="18"/>
        <v>0</v>
      </c>
      <c r="Q165" s="1">
        <f t="shared" si="19"/>
        <v>0</v>
      </c>
      <c r="S165" s="40"/>
      <c r="T165" s="41"/>
      <c r="U165" s="1">
        <f t="shared" si="20"/>
        <v>0</v>
      </c>
      <c r="V165" s="1">
        <f t="shared" si="21"/>
        <v>0</v>
      </c>
      <c r="W165" s="1">
        <f t="shared" si="22"/>
        <v>0</v>
      </c>
      <c r="X165" s="1">
        <f t="shared" si="23"/>
        <v>0</v>
      </c>
      <c r="Y165" s="1">
        <f t="shared" si="24"/>
        <v>0</v>
      </c>
      <c r="Z165" s="1">
        <f t="shared" si="25"/>
        <v>0</v>
      </c>
      <c r="AB165" s="40"/>
      <c r="AC165" s="41"/>
      <c r="AD165" s="1">
        <f t="shared" si="26"/>
        <v>0</v>
      </c>
      <c r="AE165" s="1">
        <f t="shared" si="27"/>
        <v>0</v>
      </c>
      <c r="AF165" s="1">
        <f t="shared" si="28"/>
        <v>0</v>
      </c>
      <c r="AG165" s="1">
        <f t="shared" si="29"/>
        <v>0</v>
      </c>
      <c r="AH165" s="1">
        <f t="shared" si="30"/>
        <v>0</v>
      </c>
      <c r="AI165" s="1">
        <f t="shared" si="31"/>
        <v>0</v>
      </c>
      <c r="AK165" s="40"/>
      <c r="AL165" s="41"/>
      <c r="AM165" s="1">
        <f t="shared" si="32"/>
        <v>0</v>
      </c>
      <c r="AN165" s="1">
        <f t="shared" si="33"/>
        <v>0</v>
      </c>
      <c r="AO165" s="1">
        <f t="shared" si="34"/>
        <v>0</v>
      </c>
      <c r="AP165" s="1">
        <f t="shared" si="35"/>
        <v>0</v>
      </c>
      <c r="AQ165" s="1">
        <f t="shared" si="36"/>
        <v>0</v>
      </c>
      <c r="AR165" s="1">
        <f t="shared" si="37"/>
        <v>0</v>
      </c>
      <c r="AT165" s="40"/>
      <c r="AU165" s="41"/>
      <c r="AV165" s="1">
        <f t="shared" si="38"/>
        <v>0</v>
      </c>
      <c r="AW165" s="1">
        <f t="shared" si="39"/>
        <v>0</v>
      </c>
      <c r="AX165" s="1">
        <f t="shared" si="40"/>
        <v>0</v>
      </c>
      <c r="AY165" s="1">
        <f t="shared" si="41"/>
        <v>0</v>
      </c>
      <c r="AZ165" s="1">
        <f t="shared" si="42"/>
        <v>0</v>
      </c>
      <c r="BA165" s="1">
        <f t="shared" si="43"/>
        <v>0</v>
      </c>
      <c r="BC165" s="40"/>
      <c r="BD165" s="41"/>
      <c r="BE165" s="1">
        <f t="shared" si="44"/>
        <v>0</v>
      </c>
      <c r="BF165" s="1">
        <f t="shared" si="45"/>
        <v>0</v>
      </c>
      <c r="BG165" s="1">
        <f t="shared" si="46"/>
        <v>0</v>
      </c>
      <c r="BH165" s="1">
        <f t="shared" si="47"/>
        <v>0</v>
      </c>
      <c r="BI165" s="1">
        <f t="shared" si="48"/>
        <v>0</v>
      </c>
      <c r="BJ165" s="1">
        <f t="shared" si="49"/>
        <v>0</v>
      </c>
      <c r="BL165" s="40"/>
      <c r="BM165" s="41"/>
      <c r="BN165" s="1">
        <f t="shared" si="50"/>
        <v>0</v>
      </c>
      <c r="BO165" s="1">
        <f t="shared" si="51"/>
        <v>0</v>
      </c>
      <c r="BP165" s="1">
        <f t="shared" si="52"/>
        <v>0</v>
      </c>
      <c r="BQ165" s="1">
        <f t="shared" si="53"/>
        <v>0</v>
      </c>
      <c r="BR165" s="1">
        <f t="shared" si="54"/>
        <v>0</v>
      </c>
      <c r="BS165" s="1">
        <f t="shared" si="55"/>
        <v>0</v>
      </c>
    </row>
    <row r="166" spans="1:71" ht="12.75" x14ac:dyDescent="0.2">
      <c r="A166" s="40"/>
      <c r="B166" s="41"/>
      <c r="C166" s="1">
        <f t="shared" si="8"/>
        <v>0</v>
      </c>
      <c r="D166" s="1">
        <f t="shared" si="9"/>
        <v>0</v>
      </c>
      <c r="E166" s="1">
        <f t="shared" si="10"/>
        <v>0</v>
      </c>
      <c r="F166" s="1">
        <f t="shared" si="11"/>
        <v>0</v>
      </c>
      <c r="G166" s="1">
        <f t="shared" si="12"/>
        <v>0</v>
      </c>
      <c r="H166" s="1">
        <f t="shared" si="13"/>
        <v>0</v>
      </c>
      <c r="J166" s="23"/>
      <c r="K166" s="18"/>
      <c r="L166" s="1">
        <f t="shared" si="14"/>
        <v>0</v>
      </c>
      <c r="M166" s="1">
        <f t="shared" si="15"/>
        <v>0</v>
      </c>
      <c r="N166" s="1">
        <f t="shared" si="16"/>
        <v>0</v>
      </c>
      <c r="O166" s="1">
        <f t="shared" si="17"/>
        <v>0</v>
      </c>
      <c r="P166" s="42">
        <f t="shared" si="18"/>
        <v>0</v>
      </c>
      <c r="Q166" s="1">
        <f t="shared" si="19"/>
        <v>0</v>
      </c>
      <c r="S166" s="40"/>
      <c r="T166" s="41"/>
      <c r="U166" s="1">
        <f t="shared" si="20"/>
        <v>0</v>
      </c>
      <c r="V166" s="1">
        <f t="shared" si="21"/>
        <v>0</v>
      </c>
      <c r="W166" s="1">
        <f t="shared" si="22"/>
        <v>0</v>
      </c>
      <c r="X166" s="1">
        <f t="shared" si="23"/>
        <v>0</v>
      </c>
      <c r="Y166" s="1">
        <f t="shared" si="24"/>
        <v>0</v>
      </c>
      <c r="Z166" s="1">
        <f t="shared" si="25"/>
        <v>0</v>
      </c>
      <c r="AB166" s="40"/>
      <c r="AC166" s="41"/>
      <c r="AD166" s="1">
        <f t="shared" si="26"/>
        <v>0</v>
      </c>
      <c r="AE166" s="1">
        <f t="shared" si="27"/>
        <v>0</v>
      </c>
      <c r="AF166" s="1">
        <f t="shared" si="28"/>
        <v>0</v>
      </c>
      <c r="AG166" s="1">
        <f t="shared" si="29"/>
        <v>0</v>
      </c>
      <c r="AH166" s="1">
        <f t="shared" si="30"/>
        <v>0</v>
      </c>
      <c r="AI166" s="1">
        <f t="shared" si="31"/>
        <v>0</v>
      </c>
      <c r="AK166" s="40"/>
      <c r="AL166" s="41"/>
      <c r="AM166" s="1">
        <f t="shared" si="32"/>
        <v>0</v>
      </c>
      <c r="AN166" s="1">
        <f t="shared" si="33"/>
        <v>0</v>
      </c>
      <c r="AO166" s="1">
        <f t="shared" si="34"/>
        <v>0</v>
      </c>
      <c r="AP166" s="1">
        <f t="shared" si="35"/>
        <v>0</v>
      </c>
      <c r="AQ166" s="1">
        <f t="shared" si="36"/>
        <v>0</v>
      </c>
      <c r="AR166" s="1">
        <f t="shared" si="37"/>
        <v>0</v>
      </c>
      <c r="AT166" s="40"/>
      <c r="AU166" s="41"/>
      <c r="AV166" s="1">
        <f t="shared" si="38"/>
        <v>0</v>
      </c>
      <c r="AW166" s="1">
        <f t="shared" si="39"/>
        <v>0</v>
      </c>
      <c r="AX166" s="1">
        <f t="shared" si="40"/>
        <v>0</v>
      </c>
      <c r="AY166" s="1">
        <f t="shared" si="41"/>
        <v>0</v>
      </c>
      <c r="AZ166" s="1">
        <f t="shared" si="42"/>
        <v>0</v>
      </c>
      <c r="BA166" s="1">
        <f t="shared" si="43"/>
        <v>0</v>
      </c>
      <c r="BC166" s="40"/>
      <c r="BD166" s="41"/>
      <c r="BE166" s="1">
        <f t="shared" si="44"/>
        <v>0</v>
      </c>
      <c r="BF166" s="1">
        <f t="shared" si="45"/>
        <v>0</v>
      </c>
      <c r="BG166" s="1">
        <f t="shared" si="46"/>
        <v>0</v>
      </c>
      <c r="BH166" s="1">
        <f t="shared" si="47"/>
        <v>0</v>
      </c>
      <c r="BI166" s="1">
        <f t="shared" si="48"/>
        <v>0</v>
      </c>
      <c r="BJ166" s="1">
        <f t="shared" si="49"/>
        <v>0</v>
      </c>
      <c r="BL166" s="40"/>
      <c r="BM166" s="41"/>
      <c r="BN166" s="1">
        <f t="shared" si="50"/>
        <v>0</v>
      </c>
      <c r="BO166" s="1">
        <f t="shared" si="51"/>
        <v>0</v>
      </c>
      <c r="BP166" s="1">
        <f t="shared" si="52"/>
        <v>0</v>
      </c>
      <c r="BQ166" s="1">
        <f t="shared" si="53"/>
        <v>0</v>
      </c>
      <c r="BR166" s="1">
        <f t="shared" si="54"/>
        <v>0</v>
      </c>
      <c r="BS166" s="1">
        <f t="shared" si="55"/>
        <v>0</v>
      </c>
    </row>
    <row r="167" spans="1:71" ht="12.75" x14ac:dyDescent="0.2">
      <c r="A167" s="40"/>
      <c r="B167" s="41"/>
      <c r="C167" s="1">
        <f t="shared" si="8"/>
        <v>0</v>
      </c>
      <c r="D167" s="1">
        <f t="shared" si="9"/>
        <v>0</v>
      </c>
      <c r="E167" s="1">
        <f t="shared" si="10"/>
        <v>0</v>
      </c>
      <c r="F167" s="1">
        <f t="shared" si="11"/>
        <v>0</v>
      </c>
      <c r="G167" s="1">
        <f t="shared" si="12"/>
        <v>0</v>
      </c>
      <c r="H167" s="1">
        <f t="shared" si="13"/>
        <v>0</v>
      </c>
      <c r="J167" s="23"/>
      <c r="K167" s="18"/>
      <c r="L167" s="1">
        <f t="shared" si="14"/>
        <v>0</v>
      </c>
      <c r="M167" s="1">
        <f t="shared" si="15"/>
        <v>0</v>
      </c>
      <c r="N167" s="1">
        <f t="shared" si="16"/>
        <v>0</v>
      </c>
      <c r="O167" s="1">
        <f t="shared" si="17"/>
        <v>0</v>
      </c>
      <c r="P167" s="42">
        <f t="shared" si="18"/>
        <v>0</v>
      </c>
      <c r="Q167" s="1">
        <f t="shared" si="19"/>
        <v>0</v>
      </c>
      <c r="S167" s="40"/>
      <c r="T167" s="41"/>
      <c r="U167" s="1">
        <f t="shared" si="20"/>
        <v>0</v>
      </c>
      <c r="V167" s="1">
        <f t="shared" si="21"/>
        <v>0</v>
      </c>
      <c r="W167" s="1">
        <f t="shared" si="22"/>
        <v>0</v>
      </c>
      <c r="X167" s="1">
        <f t="shared" si="23"/>
        <v>0</v>
      </c>
      <c r="Y167" s="1">
        <f t="shared" si="24"/>
        <v>0</v>
      </c>
      <c r="Z167" s="1">
        <f t="shared" si="25"/>
        <v>0</v>
      </c>
      <c r="AB167" s="40"/>
      <c r="AC167" s="41"/>
      <c r="AD167" s="1">
        <f t="shared" si="26"/>
        <v>0</v>
      </c>
      <c r="AE167" s="1">
        <f t="shared" si="27"/>
        <v>0</v>
      </c>
      <c r="AF167" s="1">
        <f t="shared" si="28"/>
        <v>0</v>
      </c>
      <c r="AG167" s="1">
        <f t="shared" si="29"/>
        <v>0</v>
      </c>
      <c r="AH167" s="1">
        <f t="shared" si="30"/>
        <v>0</v>
      </c>
      <c r="AI167" s="1">
        <f t="shared" si="31"/>
        <v>0</v>
      </c>
      <c r="AK167" s="40"/>
      <c r="AL167" s="41"/>
      <c r="AM167" s="1">
        <f t="shared" si="32"/>
        <v>0</v>
      </c>
      <c r="AN167" s="1">
        <f t="shared" si="33"/>
        <v>0</v>
      </c>
      <c r="AO167" s="1">
        <f t="shared" si="34"/>
        <v>0</v>
      </c>
      <c r="AP167" s="1">
        <f t="shared" si="35"/>
        <v>0</v>
      </c>
      <c r="AQ167" s="1">
        <f t="shared" si="36"/>
        <v>0</v>
      </c>
      <c r="AR167" s="1">
        <f t="shared" si="37"/>
        <v>0</v>
      </c>
      <c r="AT167" s="40"/>
      <c r="AU167" s="41"/>
      <c r="AV167" s="1">
        <f t="shared" si="38"/>
        <v>0</v>
      </c>
      <c r="AW167" s="1">
        <f t="shared" si="39"/>
        <v>0</v>
      </c>
      <c r="AX167" s="1">
        <f t="shared" si="40"/>
        <v>0</v>
      </c>
      <c r="AY167" s="1">
        <f t="shared" si="41"/>
        <v>0</v>
      </c>
      <c r="AZ167" s="1">
        <f t="shared" si="42"/>
        <v>0</v>
      </c>
      <c r="BA167" s="1">
        <f t="shared" si="43"/>
        <v>0</v>
      </c>
      <c r="BC167" s="40"/>
      <c r="BD167" s="41"/>
      <c r="BE167" s="1">
        <f t="shared" si="44"/>
        <v>0</v>
      </c>
      <c r="BF167" s="1">
        <f t="shared" si="45"/>
        <v>0</v>
      </c>
      <c r="BG167" s="1">
        <f t="shared" si="46"/>
        <v>0</v>
      </c>
      <c r="BH167" s="1">
        <f t="shared" si="47"/>
        <v>0</v>
      </c>
      <c r="BI167" s="1">
        <f t="shared" si="48"/>
        <v>0</v>
      </c>
      <c r="BJ167" s="1">
        <f t="shared" si="49"/>
        <v>0</v>
      </c>
      <c r="BL167" s="40"/>
      <c r="BM167" s="41"/>
      <c r="BN167" s="1">
        <f t="shared" si="50"/>
        <v>0</v>
      </c>
      <c r="BO167" s="1">
        <f t="shared" si="51"/>
        <v>0</v>
      </c>
      <c r="BP167" s="1">
        <f t="shared" si="52"/>
        <v>0</v>
      </c>
      <c r="BQ167" s="1">
        <f t="shared" si="53"/>
        <v>0</v>
      </c>
      <c r="BR167" s="1">
        <f t="shared" si="54"/>
        <v>0</v>
      </c>
      <c r="BS167" s="1">
        <f t="shared" si="55"/>
        <v>0</v>
      </c>
    </row>
    <row r="168" spans="1:71" ht="12.75" x14ac:dyDescent="0.2">
      <c r="A168" s="40"/>
      <c r="B168" s="41"/>
      <c r="C168" s="1">
        <f t="shared" si="8"/>
        <v>0</v>
      </c>
      <c r="D168" s="1">
        <f t="shared" si="9"/>
        <v>0</v>
      </c>
      <c r="E168" s="1">
        <f t="shared" si="10"/>
        <v>0</v>
      </c>
      <c r="F168" s="1">
        <f t="shared" si="11"/>
        <v>0</v>
      </c>
      <c r="G168" s="1">
        <f t="shared" si="12"/>
        <v>0</v>
      </c>
      <c r="H168" s="1">
        <f t="shared" si="13"/>
        <v>0</v>
      </c>
      <c r="J168" s="23"/>
      <c r="K168" s="18"/>
      <c r="L168" s="1">
        <f t="shared" si="14"/>
        <v>0</v>
      </c>
      <c r="M168" s="1">
        <f t="shared" si="15"/>
        <v>0</v>
      </c>
      <c r="N168" s="1">
        <f t="shared" si="16"/>
        <v>0</v>
      </c>
      <c r="O168" s="1">
        <f t="shared" si="17"/>
        <v>0</v>
      </c>
      <c r="P168" s="42">
        <f t="shared" si="18"/>
        <v>0</v>
      </c>
      <c r="Q168" s="1">
        <f t="shared" si="19"/>
        <v>0</v>
      </c>
      <c r="S168" s="40"/>
      <c r="T168" s="41"/>
      <c r="U168" s="1">
        <f t="shared" si="20"/>
        <v>0</v>
      </c>
      <c r="V168" s="1">
        <f t="shared" si="21"/>
        <v>0</v>
      </c>
      <c r="W168" s="1">
        <f t="shared" si="22"/>
        <v>0</v>
      </c>
      <c r="X168" s="1">
        <f t="shared" si="23"/>
        <v>0</v>
      </c>
      <c r="Y168" s="1">
        <f t="shared" si="24"/>
        <v>0</v>
      </c>
      <c r="Z168" s="1">
        <f t="shared" si="25"/>
        <v>0</v>
      </c>
      <c r="AB168" s="40"/>
      <c r="AC168" s="41"/>
      <c r="AD168" s="1">
        <f t="shared" si="26"/>
        <v>0</v>
      </c>
      <c r="AE168" s="1">
        <f t="shared" si="27"/>
        <v>0</v>
      </c>
      <c r="AF168" s="1">
        <f t="shared" si="28"/>
        <v>0</v>
      </c>
      <c r="AG168" s="1">
        <f t="shared" si="29"/>
        <v>0</v>
      </c>
      <c r="AH168" s="1">
        <f t="shared" si="30"/>
        <v>0</v>
      </c>
      <c r="AI168" s="1">
        <f t="shared" si="31"/>
        <v>0</v>
      </c>
      <c r="AK168" s="40"/>
      <c r="AL168" s="41"/>
      <c r="AM168" s="1">
        <f t="shared" si="32"/>
        <v>0</v>
      </c>
      <c r="AN168" s="1">
        <f t="shared" si="33"/>
        <v>0</v>
      </c>
      <c r="AO168" s="1">
        <f t="shared" si="34"/>
        <v>0</v>
      </c>
      <c r="AP168" s="1">
        <f t="shared" si="35"/>
        <v>0</v>
      </c>
      <c r="AQ168" s="1">
        <f t="shared" si="36"/>
        <v>0</v>
      </c>
      <c r="AR168" s="1">
        <f t="shared" si="37"/>
        <v>0</v>
      </c>
      <c r="AT168" s="40"/>
      <c r="AU168" s="41"/>
      <c r="AV168" s="1">
        <f t="shared" si="38"/>
        <v>0</v>
      </c>
      <c r="AW168" s="1">
        <f t="shared" si="39"/>
        <v>0</v>
      </c>
      <c r="AX168" s="1">
        <f t="shared" si="40"/>
        <v>0</v>
      </c>
      <c r="AY168" s="1">
        <f t="shared" si="41"/>
        <v>0</v>
      </c>
      <c r="AZ168" s="1">
        <f t="shared" si="42"/>
        <v>0</v>
      </c>
      <c r="BA168" s="1">
        <f t="shared" si="43"/>
        <v>0</v>
      </c>
      <c r="BC168" s="40"/>
      <c r="BD168" s="41"/>
      <c r="BE168" s="1">
        <f t="shared" si="44"/>
        <v>0</v>
      </c>
      <c r="BF168" s="1">
        <f t="shared" si="45"/>
        <v>0</v>
      </c>
      <c r="BG168" s="1">
        <f t="shared" si="46"/>
        <v>0</v>
      </c>
      <c r="BH168" s="1">
        <f t="shared" si="47"/>
        <v>0</v>
      </c>
      <c r="BI168" s="1">
        <f t="shared" si="48"/>
        <v>0</v>
      </c>
      <c r="BJ168" s="1">
        <f t="shared" si="49"/>
        <v>0</v>
      </c>
      <c r="BL168" s="40"/>
      <c r="BM168" s="41"/>
      <c r="BN168" s="1">
        <f t="shared" si="50"/>
        <v>0</v>
      </c>
      <c r="BO168" s="1">
        <f t="shared" si="51"/>
        <v>0</v>
      </c>
      <c r="BP168" s="1">
        <f t="shared" si="52"/>
        <v>0</v>
      </c>
      <c r="BQ168" s="1">
        <f t="shared" si="53"/>
        <v>0</v>
      </c>
      <c r="BR168" s="1">
        <f t="shared" si="54"/>
        <v>0</v>
      </c>
      <c r="BS168" s="1">
        <f t="shared" si="55"/>
        <v>0</v>
      </c>
    </row>
    <row r="169" spans="1:71" ht="12.75" x14ac:dyDescent="0.2">
      <c r="A169" s="40"/>
      <c r="B169" s="41"/>
      <c r="C169" s="1">
        <f t="shared" si="8"/>
        <v>0</v>
      </c>
      <c r="D169" s="1">
        <f t="shared" si="9"/>
        <v>0</v>
      </c>
      <c r="E169" s="1">
        <f t="shared" si="10"/>
        <v>0</v>
      </c>
      <c r="F169" s="1">
        <f t="shared" si="11"/>
        <v>0</v>
      </c>
      <c r="G169" s="1">
        <f t="shared" si="12"/>
        <v>0</v>
      </c>
      <c r="H169" s="1">
        <f t="shared" si="13"/>
        <v>0</v>
      </c>
      <c r="J169" s="23"/>
      <c r="K169" s="18"/>
      <c r="L169" s="1">
        <f t="shared" si="14"/>
        <v>0</v>
      </c>
      <c r="M169" s="1">
        <f t="shared" si="15"/>
        <v>0</v>
      </c>
      <c r="N169" s="1">
        <f t="shared" si="16"/>
        <v>0</v>
      </c>
      <c r="O169" s="1">
        <f t="shared" si="17"/>
        <v>0</v>
      </c>
      <c r="P169" s="42">
        <f t="shared" si="18"/>
        <v>0</v>
      </c>
      <c r="Q169" s="1">
        <f t="shared" si="19"/>
        <v>0</v>
      </c>
      <c r="S169" s="40"/>
      <c r="T169" s="41"/>
      <c r="U169" s="1">
        <f t="shared" si="20"/>
        <v>0</v>
      </c>
      <c r="V169" s="1">
        <f t="shared" si="21"/>
        <v>0</v>
      </c>
      <c r="W169" s="1">
        <f t="shared" si="22"/>
        <v>0</v>
      </c>
      <c r="X169" s="1">
        <f t="shared" si="23"/>
        <v>0</v>
      </c>
      <c r="Y169" s="1">
        <f t="shared" si="24"/>
        <v>0</v>
      </c>
      <c r="Z169" s="1">
        <f t="shared" si="25"/>
        <v>0</v>
      </c>
      <c r="AB169" s="40"/>
      <c r="AC169" s="41"/>
      <c r="AD169" s="1">
        <f t="shared" si="26"/>
        <v>0</v>
      </c>
      <c r="AE169" s="1">
        <f t="shared" si="27"/>
        <v>0</v>
      </c>
      <c r="AF169" s="1">
        <f t="shared" si="28"/>
        <v>0</v>
      </c>
      <c r="AG169" s="1">
        <f t="shared" si="29"/>
        <v>0</v>
      </c>
      <c r="AH169" s="1">
        <f t="shared" si="30"/>
        <v>0</v>
      </c>
      <c r="AI169" s="1">
        <f t="shared" si="31"/>
        <v>0</v>
      </c>
      <c r="AK169" s="40"/>
      <c r="AL169" s="41"/>
      <c r="AM169" s="1">
        <f t="shared" si="32"/>
        <v>0</v>
      </c>
      <c r="AN169" s="1">
        <f t="shared" si="33"/>
        <v>0</v>
      </c>
      <c r="AO169" s="1">
        <f t="shared" si="34"/>
        <v>0</v>
      </c>
      <c r="AP169" s="1">
        <f t="shared" si="35"/>
        <v>0</v>
      </c>
      <c r="AQ169" s="1">
        <f t="shared" si="36"/>
        <v>0</v>
      </c>
      <c r="AR169" s="1">
        <f t="shared" si="37"/>
        <v>0</v>
      </c>
      <c r="AT169" s="40"/>
      <c r="AU169" s="41"/>
      <c r="AV169" s="1">
        <f t="shared" si="38"/>
        <v>0</v>
      </c>
      <c r="AW169" s="1">
        <f t="shared" si="39"/>
        <v>0</v>
      </c>
      <c r="AX169" s="1">
        <f t="shared" si="40"/>
        <v>0</v>
      </c>
      <c r="AY169" s="1">
        <f t="shared" si="41"/>
        <v>0</v>
      </c>
      <c r="AZ169" s="1">
        <f t="shared" si="42"/>
        <v>0</v>
      </c>
      <c r="BA169" s="1">
        <f t="shared" si="43"/>
        <v>0</v>
      </c>
      <c r="BC169" s="40"/>
      <c r="BD169" s="41"/>
      <c r="BE169" s="1">
        <f t="shared" si="44"/>
        <v>0</v>
      </c>
      <c r="BF169" s="1">
        <f t="shared" si="45"/>
        <v>0</v>
      </c>
      <c r="BG169" s="1">
        <f t="shared" si="46"/>
        <v>0</v>
      </c>
      <c r="BH169" s="1">
        <f t="shared" si="47"/>
        <v>0</v>
      </c>
      <c r="BI169" s="1">
        <f t="shared" si="48"/>
        <v>0</v>
      </c>
      <c r="BJ169" s="1">
        <f t="shared" si="49"/>
        <v>0</v>
      </c>
      <c r="BL169" s="40"/>
      <c r="BM169" s="41"/>
      <c r="BN169" s="1">
        <f t="shared" si="50"/>
        <v>0</v>
      </c>
      <c r="BO169" s="1">
        <f t="shared" si="51"/>
        <v>0</v>
      </c>
      <c r="BP169" s="1">
        <f t="shared" si="52"/>
        <v>0</v>
      </c>
      <c r="BQ169" s="1">
        <f t="shared" si="53"/>
        <v>0</v>
      </c>
      <c r="BR169" s="1">
        <f t="shared" si="54"/>
        <v>0</v>
      </c>
      <c r="BS169" s="1">
        <f t="shared" si="55"/>
        <v>0</v>
      </c>
    </row>
    <row r="170" spans="1:71" ht="12.75" x14ac:dyDescent="0.2">
      <c r="A170" s="40"/>
      <c r="B170" s="41"/>
      <c r="C170" s="1">
        <f t="shared" si="8"/>
        <v>0</v>
      </c>
      <c r="D170" s="1">
        <f t="shared" si="9"/>
        <v>0</v>
      </c>
      <c r="E170" s="1">
        <f t="shared" si="10"/>
        <v>0</v>
      </c>
      <c r="F170" s="1">
        <f t="shared" si="11"/>
        <v>0</v>
      </c>
      <c r="G170" s="1">
        <f t="shared" si="12"/>
        <v>0</v>
      </c>
      <c r="H170" s="1">
        <f t="shared" si="13"/>
        <v>0</v>
      </c>
      <c r="J170" s="23"/>
      <c r="K170" s="18"/>
      <c r="L170" s="1">
        <f t="shared" si="14"/>
        <v>0</v>
      </c>
      <c r="M170" s="1">
        <f t="shared" si="15"/>
        <v>0</v>
      </c>
      <c r="N170" s="1">
        <f t="shared" si="16"/>
        <v>0</v>
      </c>
      <c r="O170" s="1">
        <f t="shared" si="17"/>
        <v>0</v>
      </c>
      <c r="P170" s="42">
        <f t="shared" si="18"/>
        <v>0</v>
      </c>
      <c r="Q170" s="1">
        <f t="shared" si="19"/>
        <v>0</v>
      </c>
      <c r="S170" s="40"/>
      <c r="T170" s="41"/>
      <c r="U170" s="1">
        <f t="shared" si="20"/>
        <v>0</v>
      </c>
      <c r="V170" s="1">
        <f t="shared" si="21"/>
        <v>0</v>
      </c>
      <c r="W170" s="1">
        <f t="shared" si="22"/>
        <v>0</v>
      </c>
      <c r="X170" s="1">
        <f t="shared" si="23"/>
        <v>0</v>
      </c>
      <c r="Y170" s="1">
        <f t="shared" si="24"/>
        <v>0</v>
      </c>
      <c r="Z170" s="1">
        <f t="shared" si="25"/>
        <v>0</v>
      </c>
      <c r="AB170" s="40"/>
      <c r="AC170" s="41"/>
      <c r="AD170" s="1">
        <f t="shared" si="26"/>
        <v>0</v>
      </c>
      <c r="AE170" s="1">
        <f t="shared" si="27"/>
        <v>0</v>
      </c>
      <c r="AF170" s="1">
        <f t="shared" si="28"/>
        <v>0</v>
      </c>
      <c r="AG170" s="1">
        <f t="shared" si="29"/>
        <v>0</v>
      </c>
      <c r="AH170" s="1">
        <f t="shared" si="30"/>
        <v>0</v>
      </c>
      <c r="AI170" s="1">
        <f t="shared" si="31"/>
        <v>0</v>
      </c>
      <c r="AK170" s="40"/>
      <c r="AL170" s="41"/>
      <c r="AM170" s="1">
        <f t="shared" si="32"/>
        <v>0</v>
      </c>
      <c r="AN170" s="1">
        <f t="shared" si="33"/>
        <v>0</v>
      </c>
      <c r="AO170" s="1">
        <f t="shared" si="34"/>
        <v>0</v>
      </c>
      <c r="AP170" s="1">
        <f t="shared" si="35"/>
        <v>0</v>
      </c>
      <c r="AQ170" s="1">
        <f t="shared" si="36"/>
        <v>0</v>
      </c>
      <c r="AR170" s="1">
        <f t="shared" si="37"/>
        <v>0</v>
      </c>
      <c r="AT170" s="40"/>
      <c r="AU170" s="41"/>
      <c r="AV170" s="1">
        <f t="shared" si="38"/>
        <v>0</v>
      </c>
      <c r="AW170" s="1">
        <f t="shared" si="39"/>
        <v>0</v>
      </c>
      <c r="AX170" s="1">
        <f t="shared" si="40"/>
        <v>0</v>
      </c>
      <c r="AY170" s="1">
        <f t="shared" si="41"/>
        <v>0</v>
      </c>
      <c r="AZ170" s="1">
        <f t="shared" si="42"/>
        <v>0</v>
      </c>
      <c r="BA170" s="1">
        <f t="shared" si="43"/>
        <v>0</v>
      </c>
      <c r="BC170" s="40"/>
      <c r="BD170" s="41"/>
      <c r="BE170" s="1">
        <f t="shared" si="44"/>
        <v>0</v>
      </c>
      <c r="BF170" s="1">
        <f t="shared" si="45"/>
        <v>0</v>
      </c>
      <c r="BG170" s="1">
        <f t="shared" si="46"/>
        <v>0</v>
      </c>
      <c r="BH170" s="1">
        <f t="shared" si="47"/>
        <v>0</v>
      </c>
      <c r="BI170" s="1">
        <f t="shared" si="48"/>
        <v>0</v>
      </c>
      <c r="BJ170" s="1">
        <f t="shared" si="49"/>
        <v>0</v>
      </c>
      <c r="BL170" s="40"/>
      <c r="BM170" s="41"/>
      <c r="BN170" s="1">
        <f t="shared" si="50"/>
        <v>0</v>
      </c>
      <c r="BO170" s="1">
        <f t="shared" si="51"/>
        <v>0</v>
      </c>
      <c r="BP170" s="1">
        <f t="shared" si="52"/>
        <v>0</v>
      </c>
      <c r="BQ170" s="1">
        <f t="shared" si="53"/>
        <v>0</v>
      </c>
      <c r="BR170" s="1">
        <f t="shared" si="54"/>
        <v>0</v>
      </c>
      <c r="BS170" s="1">
        <f t="shared" si="55"/>
        <v>0</v>
      </c>
    </row>
    <row r="171" spans="1:71" ht="12.75" x14ac:dyDescent="0.2">
      <c r="A171" s="40"/>
      <c r="B171" s="41"/>
      <c r="C171" s="1">
        <f t="shared" si="8"/>
        <v>0</v>
      </c>
      <c r="D171" s="1">
        <f t="shared" si="9"/>
        <v>0</v>
      </c>
      <c r="E171" s="1">
        <f t="shared" si="10"/>
        <v>0</v>
      </c>
      <c r="F171" s="1">
        <f t="shared" si="11"/>
        <v>0</v>
      </c>
      <c r="G171" s="1">
        <f t="shared" si="12"/>
        <v>0</v>
      </c>
      <c r="H171" s="1">
        <f t="shared" si="13"/>
        <v>0</v>
      </c>
      <c r="J171" s="23"/>
      <c r="K171" s="18"/>
      <c r="L171" s="1">
        <f t="shared" si="14"/>
        <v>0</v>
      </c>
      <c r="M171" s="1">
        <f t="shared" si="15"/>
        <v>0</v>
      </c>
      <c r="N171" s="1">
        <f t="shared" si="16"/>
        <v>0</v>
      </c>
      <c r="O171" s="1">
        <f t="shared" si="17"/>
        <v>0</v>
      </c>
      <c r="P171" s="42">
        <f t="shared" si="18"/>
        <v>0</v>
      </c>
      <c r="Q171" s="1">
        <f t="shared" si="19"/>
        <v>0</v>
      </c>
      <c r="S171" s="40"/>
      <c r="T171" s="41"/>
      <c r="U171" s="1">
        <f t="shared" si="20"/>
        <v>0</v>
      </c>
      <c r="V171" s="1">
        <f t="shared" si="21"/>
        <v>0</v>
      </c>
      <c r="W171" s="1">
        <f t="shared" si="22"/>
        <v>0</v>
      </c>
      <c r="X171" s="1">
        <f t="shared" si="23"/>
        <v>0</v>
      </c>
      <c r="Y171" s="1">
        <f t="shared" si="24"/>
        <v>0</v>
      </c>
      <c r="Z171" s="1">
        <f t="shared" si="25"/>
        <v>0</v>
      </c>
      <c r="AB171" s="40"/>
      <c r="AC171" s="41"/>
      <c r="AD171" s="1">
        <f t="shared" si="26"/>
        <v>0</v>
      </c>
      <c r="AE171" s="1">
        <f t="shared" si="27"/>
        <v>0</v>
      </c>
      <c r="AF171" s="1">
        <f t="shared" si="28"/>
        <v>0</v>
      </c>
      <c r="AG171" s="1">
        <f t="shared" si="29"/>
        <v>0</v>
      </c>
      <c r="AH171" s="1">
        <f t="shared" si="30"/>
        <v>0</v>
      </c>
      <c r="AI171" s="1">
        <f t="shared" si="31"/>
        <v>0</v>
      </c>
      <c r="AK171" s="40"/>
      <c r="AL171" s="41"/>
      <c r="AM171" s="1">
        <f t="shared" si="32"/>
        <v>0</v>
      </c>
      <c r="AN171" s="1">
        <f t="shared" si="33"/>
        <v>0</v>
      </c>
      <c r="AO171" s="1">
        <f t="shared" si="34"/>
        <v>0</v>
      </c>
      <c r="AP171" s="1">
        <f t="shared" si="35"/>
        <v>0</v>
      </c>
      <c r="AQ171" s="1">
        <f t="shared" si="36"/>
        <v>0</v>
      </c>
      <c r="AR171" s="1">
        <f t="shared" si="37"/>
        <v>0</v>
      </c>
      <c r="AT171" s="40"/>
      <c r="AU171" s="41"/>
      <c r="AV171" s="1">
        <f t="shared" si="38"/>
        <v>0</v>
      </c>
      <c r="AW171" s="1">
        <f t="shared" si="39"/>
        <v>0</v>
      </c>
      <c r="AX171" s="1">
        <f t="shared" si="40"/>
        <v>0</v>
      </c>
      <c r="AY171" s="1">
        <f t="shared" si="41"/>
        <v>0</v>
      </c>
      <c r="AZ171" s="1">
        <f t="shared" si="42"/>
        <v>0</v>
      </c>
      <c r="BA171" s="1">
        <f t="shared" si="43"/>
        <v>0</v>
      </c>
      <c r="BC171" s="40"/>
      <c r="BD171" s="41"/>
      <c r="BE171" s="1">
        <f t="shared" si="44"/>
        <v>0</v>
      </c>
      <c r="BF171" s="1">
        <f t="shared" si="45"/>
        <v>0</v>
      </c>
      <c r="BG171" s="1">
        <f t="shared" si="46"/>
        <v>0</v>
      </c>
      <c r="BH171" s="1">
        <f t="shared" si="47"/>
        <v>0</v>
      </c>
      <c r="BI171" s="1">
        <f t="shared" si="48"/>
        <v>0</v>
      </c>
      <c r="BJ171" s="1">
        <f t="shared" si="49"/>
        <v>0</v>
      </c>
      <c r="BL171" s="40"/>
      <c r="BM171" s="41"/>
      <c r="BN171" s="1">
        <f t="shared" si="50"/>
        <v>0</v>
      </c>
      <c r="BO171" s="1">
        <f t="shared" si="51"/>
        <v>0</v>
      </c>
      <c r="BP171" s="1">
        <f t="shared" si="52"/>
        <v>0</v>
      </c>
      <c r="BQ171" s="1">
        <f t="shared" si="53"/>
        <v>0</v>
      </c>
      <c r="BR171" s="1">
        <f t="shared" si="54"/>
        <v>0</v>
      </c>
      <c r="BS171" s="1">
        <f t="shared" si="55"/>
        <v>0</v>
      </c>
    </row>
    <row r="172" spans="1:71" ht="12.75" x14ac:dyDescent="0.2">
      <c r="A172" s="40"/>
      <c r="B172" s="41"/>
      <c r="C172" s="1">
        <f t="shared" si="8"/>
        <v>0</v>
      </c>
      <c r="D172" s="1">
        <f t="shared" si="9"/>
        <v>0</v>
      </c>
      <c r="E172" s="1">
        <f t="shared" si="10"/>
        <v>0</v>
      </c>
      <c r="F172" s="1">
        <f t="shared" si="11"/>
        <v>0</v>
      </c>
      <c r="G172" s="1">
        <f t="shared" si="12"/>
        <v>0</v>
      </c>
      <c r="H172" s="1">
        <f t="shared" si="13"/>
        <v>0</v>
      </c>
      <c r="J172" s="23"/>
      <c r="K172" s="18"/>
      <c r="L172" s="1">
        <f t="shared" si="14"/>
        <v>0</v>
      </c>
      <c r="M172" s="1">
        <f t="shared" si="15"/>
        <v>0</v>
      </c>
      <c r="N172" s="1">
        <f t="shared" si="16"/>
        <v>0</v>
      </c>
      <c r="O172" s="1">
        <f t="shared" si="17"/>
        <v>0</v>
      </c>
      <c r="P172" s="42">
        <f t="shared" si="18"/>
        <v>0</v>
      </c>
      <c r="Q172" s="1">
        <f t="shared" si="19"/>
        <v>0</v>
      </c>
      <c r="S172" s="40"/>
      <c r="T172" s="41"/>
      <c r="U172" s="1">
        <f t="shared" si="20"/>
        <v>0</v>
      </c>
      <c r="V172" s="1">
        <f t="shared" si="21"/>
        <v>0</v>
      </c>
      <c r="W172" s="1">
        <f t="shared" si="22"/>
        <v>0</v>
      </c>
      <c r="X172" s="1">
        <f t="shared" si="23"/>
        <v>0</v>
      </c>
      <c r="Y172" s="1">
        <f t="shared" si="24"/>
        <v>0</v>
      </c>
      <c r="Z172" s="1">
        <f t="shared" si="25"/>
        <v>0</v>
      </c>
      <c r="AB172" s="40"/>
      <c r="AC172" s="41"/>
      <c r="AD172" s="1">
        <f t="shared" si="26"/>
        <v>0</v>
      </c>
      <c r="AE172" s="1">
        <f t="shared" si="27"/>
        <v>0</v>
      </c>
      <c r="AF172" s="1">
        <f t="shared" si="28"/>
        <v>0</v>
      </c>
      <c r="AG172" s="1">
        <f t="shared" si="29"/>
        <v>0</v>
      </c>
      <c r="AH172" s="1">
        <f t="shared" si="30"/>
        <v>0</v>
      </c>
      <c r="AI172" s="1">
        <f t="shared" si="31"/>
        <v>0</v>
      </c>
      <c r="AK172" s="40"/>
      <c r="AL172" s="41"/>
      <c r="AM172" s="1">
        <f t="shared" si="32"/>
        <v>0</v>
      </c>
      <c r="AN172" s="1">
        <f t="shared" si="33"/>
        <v>0</v>
      </c>
      <c r="AO172" s="1">
        <f t="shared" si="34"/>
        <v>0</v>
      </c>
      <c r="AP172" s="1">
        <f t="shared" si="35"/>
        <v>0</v>
      </c>
      <c r="AQ172" s="1">
        <f t="shared" si="36"/>
        <v>0</v>
      </c>
      <c r="AR172" s="1">
        <f t="shared" si="37"/>
        <v>0</v>
      </c>
      <c r="AT172" s="40"/>
      <c r="AU172" s="41"/>
      <c r="AV172" s="1">
        <f t="shared" si="38"/>
        <v>0</v>
      </c>
      <c r="AW172" s="1">
        <f t="shared" si="39"/>
        <v>0</v>
      </c>
      <c r="AX172" s="1">
        <f t="shared" si="40"/>
        <v>0</v>
      </c>
      <c r="AY172" s="1">
        <f t="shared" si="41"/>
        <v>0</v>
      </c>
      <c r="AZ172" s="1">
        <f t="shared" si="42"/>
        <v>0</v>
      </c>
      <c r="BA172" s="1">
        <f t="shared" si="43"/>
        <v>0</v>
      </c>
      <c r="BC172" s="40"/>
      <c r="BD172" s="41"/>
      <c r="BE172" s="1">
        <f t="shared" si="44"/>
        <v>0</v>
      </c>
      <c r="BF172" s="1">
        <f t="shared" si="45"/>
        <v>0</v>
      </c>
      <c r="BG172" s="1">
        <f t="shared" si="46"/>
        <v>0</v>
      </c>
      <c r="BH172" s="1">
        <f t="shared" si="47"/>
        <v>0</v>
      </c>
      <c r="BI172" s="1">
        <f t="shared" si="48"/>
        <v>0</v>
      </c>
      <c r="BJ172" s="1">
        <f t="shared" si="49"/>
        <v>0</v>
      </c>
      <c r="BL172" s="40"/>
      <c r="BM172" s="41"/>
      <c r="BN172" s="1">
        <f t="shared" si="50"/>
        <v>0</v>
      </c>
      <c r="BO172" s="1">
        <f t="shared" si="51"/>
        <v>0</v>
      </c>
      <c r="BP172" s="1">
        <f t="shared" si="52"/>
        <v>0</v>
      </c>
      <c r="BQ172" s="1">
        <f t="shared" si="53"/>
        <v>0</v>
      </c>
      <c r="BR172" s="1">
        <f t="shared" si="54"/>
        <v>0</v>
      </c>
      <c r="BS172" s="1">
        <f t="shared" si="55"/>
        <v>0</v>
      </c>
    </row>
    <row r="173" spans="1:71" ht="12.75" x14ac:dyDescent="0.2">
      <c r="A173" s="40"/>
      <c r="B173" s="41"/>
      <c r="C173" s="1">
        <f t="shared" si="8"/>
        <v>0</v>
      </c>
      <c r="D173" s="1">
        <f t="shared" si="9"/>
        <v>0</v>
      </c>
      <c r="E173" s="1">
        <f t="shared" si="10"/>
        <v>0</v>
      </c>
      <c r="F173" s="1">
        <f t="shared" si="11"/>
        <v>0</v>
      </c>
      <c r="G173" s="1">
        <f t="shared" si="12"/>
        <v>0</v>
      </c>
      <c r="H173" s="1">
        <f t="shared" si="13"/>
        <v>0</v>
      </c>
      <c r="J173" s="23"/>
      <c r="K173" s="18"/>
      <c r="L173" s="1">
        <f t="shared" si="14"/>
        <v>0</v>
      </c>
      <c r="M173" s="1">
        <f t="shared" si="15"/>
        <v>0</v>
      </c>
      <c r="N173" s="1">
        <f t="shared" si="16"/>
        <v>0</v>
      </c>
      <c r="O173" s="1">
        <f t="shared" si="17"/>
        <v>0</v>
      </c>
      <c r="P173" s="42">
        <f t="shared" si="18"/>
        <v>0</v>
      </c>
      <c r="Q173" s="1">
        <f t="shared" si="19"/>
        <v>0</v>
      </c>
      <c r="S173" s="40"/>
      <c r="T173" s="41"/>
      <c r="U173" s="1">
        <f t="shared" si="20"/>
        <v>0</v>
      </c>
      <c r="V173" s="1">
        <f t="shared" si="21"/>
        <v>0</v>
      </c>
      <c r="W173" s="1">
        <f t="shared" si="22"/>
        <v>0</v>
      </c>
      <c r="X173" s="1">
        <f t="shared" si="23"/>
        <v>0</v>
      </c>
      <c r="Y173" s="1">
        <f t="shared" si="24"/>
        <v>0</v>
      </c>
      <c r="Z173" s="1">
        <f t="shared" si="25"/>
        <v>0</v>
      </c>
      <c r="AB173" s="40"/>
      <c r="AC173" s="41"/>
      <c r="AD173" s="1">
        <f t="shared" si="26"/>
        <v>0</v>
      </c>
      <c r="AE173" s="1">
        <f t="shared" si="27"/>
        <v>0</v>
      </c>
      <c r="AF173" s="1">
        <f t="shared" si="28"/>
        <v>0</v>
      </c>
      <c r="AG173" s="1">
        <f t="shared" si="29"/>
        <v>0</v>
      </c>
      <c r="AH173" s="1">
        <f t="shared" si="30"/>
        <v>0</v>
      </c>
      <c r="AI173" s="1">
        <f t="shared" si="31"/>
        <v>0</v>
      </c>
      <c r="AK173" s="40"/>
      <c r="AL173" s="41"/>
      <c r="AM173" s="1">
        <f t="shared" si="32"/>
        <v>0</v>
      </c>
      <c r="AN173" s="1">
        <f t="shared" si="33"/>
        <v>0</v>
      </c>
      <c r="AO173" s="1">
        <f t="shared" si="34"/>
        <v>0</v>
      </c>
      <c r="AP173" s="1">
        <f t="shared" si="35"/>
        <v>0</v>
      </c>
      <c r="AQ173" s="1">
        <f t="shared" si="36"/>
        <v>0</v>
      </c>
      <c r="AR173" s="1">
        <f t="shared" si="37"/>
        <v>0</v>
      </c>
      <c r="AT173" s="40"/>
      <c r="AU173" s="41"/>
      <c r="AV173" s="1">
        <f t="shared" si="38"/>
        <v>0</v>
      </c>
      <c r="AW173" s="1">
        <f t="shared" si="39"/>
        <v>0</v>
      </c>
      <c r="AX173" s="1">
        <f t="shared" si="40"/>
        <v>0</v>
      </c>
      <c r="AY173" s="1">
        <f t="shared" si="41"/>
        <v>0</v>
      </c>
      <c r="AZ173" s="1">
        <f t="shared" si="42"/>
        <v>0</v>
      </c>
      <c r="BA173" s="1">
        <f t="shared" si="43"/>
        <v>0</v>
      </c>
      <c r="BC173" s="40"/>
      <c r="BD173" s="41"/>
      <c r="BE173" s="1">
        <f t="shared" si="44"/>
        <v>0</v>
      </c>
      <c r="BF173" s="1">
        <f t="shared" si="45"/>
        <v>0</v>
      </c>
      <c r="BG173" s="1">
        <f t="shared" si="46"/>
        <v>0</v>
      </c>
      <c r="BH173" s="1">
        <f t="shared" si="47"/>
        <v>0</v>
      </c>
      <c r="BI173" s="1">
        <f t="shared" si="48"/>
        <v>0</v>
      </c>
      <c r="BJ173" s="1">
        <f t="shared" si="49"/>
        <v>0</v>
      </c>
      <c r="BL173" s="40"/>
      <c r="BM173" s="41"/>
      <c r="BN173" s="1">
        <f t="shared" si="50"/>
        <v>0</v>
      </c>
      <c r="BO173" s="1">
        <f t="shared" si="51"/>
        <v>0</v>
      </c>
      <c r="BP173" s="1">
        <f t="shared" si="52"/>
        <v>0</v>
      </c>
      <c r="BQ173" s="1">
        <f t="shared" si="53"/>
        <v>0</v>
      </c>
      <c r="BR173" s="1">
        <f t="shared" si="54"/>
        <v>0</v>
      </c>
      <c r="BS173" s="1">
        <f t="shared" si="55"/>
        <v>0</v>
      </c>
    </row>
    <row r="174" spans="1:71" ht="12.75" x14ac:dyDescent="0.2">
      <c r="A174" s="40"/>
      <c r="B174" s="41"/>
      <c r="C174" s="1">
        <f t="shared" si="8"/>
        <v>0</v>
      </c>
      <c r="D174" s="1">
        <f t="shared" si="9"/>
        <v>0</v>
      </c>
      <c r="E174" s="1">
        <f t="shared" si="10"/>
        <v>0</v>
      </c>
      <c r="F174" s="1">
        <f t="shared" si="11"/>
        <v>0</v>
      </c>
      <c r="G174" s="1">
        <f t="shared" si="12"/>
        <v>0</v>
      </c>
      <c r="H174" s="1">
        <f t="shared" si="13"/>
        <v>0</v>
      </c>
      <c r="J174" s="23"/>
      <c r="K174" s="18"/>
      <c r="L174" s="1">
        <f t="shared" si="14"/>
        <v>0</v>
      </c>
      <c r="M174" s="1">
        <f t="shared" si="15"/>
        <v>0</v>
      </c>
      <c r="N174" s="1">
        <f t="shared" si="16"/>
        <v>0</v>
      </c>
      <c r="O174" s="1">
        <f t="shared" si="17"/>
        <v>0</v>
      </c>
      <c r="P174" s="42">
        <f t="shared" si="18"/>
        <v>0</v>
      </c>
      <c r="Q174" s="1">
        <f t="shared" si="19"/>
        <v>0</v>
      </c>
      <c r="S174" s="40"/>
      <c r="T174" s="41"/>
      <c r="U174" s="1">
        <f t="shared" si="20"/>
        <v>0</v>
      </c>
      <c r="V174" s="1">
        <f t="shared" si="21"/>
        <v>0</v>
      </c>
      <c r="W174" s="1">
        <f t="shared" si="22"/>
        <v>0</v>
      </c>
      <c r="X174" s="1">
        <f t="shared" si="23"/>
        <v>0</v>
      </c>
      <c r="Y174" s="1">
        <f t="shared" si="24"/>
        <v>0</v>
      </c>
      <c r="Z174" s="1">
        <f t="shared" si="25"/>
        <v>0</v>
      </c>
      <c r="AB174" s="40"/>
      <c r="AC174" s="41"/>
      <c r="AD174" s="1">
        <f t="shared" si="26"/>
        <v>0</v>
      </c>
      <c r="AE174" s="1">
        <f t="shared" si="27"/>
        <v>0</v>
      </c>
      <c r="AF174" s="1">
        <f t="shared" si="28"/>
        <v>0</v>
      </c>
      <c r="AG174" s="1">
        <f t="shared" si="29"/>
        <v>0</v>
      </c>
      <c r="AH174" s="1">
        <f t="shared" si="30"/>
        <v>0</v>
      </c>
      <c r="AI174" s="1">
        <f t="shared" si="31"/>
        <v>0</v>
      </c>
      <c r="AK174" s="40"/>
      <c r="AL174" s="41"/>
      <c r="AM174" s="1">
        <f t="shared" si="32"/>
        <v>0</v>
      </c>
      <c r="AN174" s="1">
        <f t="shared" si="33"/>
        <v>0</v>
      </c>
      <c r="AO174" s="1">
        <f t="shared" si="34"/>
        <v>0</v>
      </c>
      <c r="AP174" s="1">
        <f t="shared" si="35"/>
        <v>0</v>
      </c>
      <c r="AQ174" s="1">
        <f t="shared" si="36"/>
        <v>0</v>
      </c>
      <c r="AR174" s="1">
        <f t="shared" si="37"/>
        <v>0</v>
      </c>
      <c r="AT174" s="40"/>
      <c r="AU174" s="41"/>
      <c r="AV174" s="1">
        <f t="shared" si="38"/>
        <v>0</v>
      </c>
      <c r="AW174" s="1">
        <f t="shared" si="39"/>
        <v>0</v>
      </c>
      <c r="AX174" s="1">
        <f t="shared" si="40"/>
        <v>0</v>
      </c>
      <c r="AY174" s="1">
        <f t="shared" si="41"/>
        <v>0</v>
      </c>
      <c r="AZ174" s="1">
        <f t="shared" si="42"/>
        <v>0</v>
      </c>
      <c r="BA174" s="1">
        <f t="shared" si="43"/>
        <v>0</v>
      </c>
      <c r="BC174" s="40"/>
      <c r="BD174" s="41"/>
      <c r="BE174" s="1">
        <f t="shared" si="44"/>
        <v>0</v>
      </c>
      <c r="BF174" s="1">
        <f t="shared" si="45"/>
        <v>0</v>
      </c>
      <c r="BG174" s="1">
        <f t="shared" si="46"/>
        <v>0</v>
      </c>
      <c r="BH174" s="1">
        <f t="shared" si="47"/>
        <v>0</v>
      </c>
      <c r="BI174" s="1">
        <f t="shared" si="48"/>
        <v>0</v>
      </c>
      <c r="BJ174" s="1">
        <f t="shared" si="49"/>
        <v>0</v>
      </c>
      <c r="BL174" s="40"/>
      <c r="BM174" s="41"/>
      <c r="BN174" s="1">
        <f t="shared" si="50"/>
        <v>0</v>
      </c>
      <c r="BO174" s="1">
        <f t="shared" si="51"/>
        <v>0</v>
      </c>
      <c r="BP174" s="1">
        <f t="shared" si="52"/>
        <v>0</v>
      </c>
      <c r="BQ174" s="1">
        <f t="shared" si="53"/>
        <v>0</v>
      </c>
      <c r="BR174" s="1">
        <f t="shared" si="54"/>
        <v>0</v>
      </c>
      <c r="BS174" s="1">
        <f t="shared" si="55"/>
        <v>0</v>
      </c>
    </row>
    <row r="175" spans="1:71" ht="12.75" x14ac:dyDescent="0.2">
      <c r="A175" s="40"/>
      <c r="B175" s="41"/>
      <c r="C175" s="1">
        <f t="shared" si="8"/>
        <v>0</v>
      </c>
      <c r="D175" s="1">
        <f t="shared" si="9"/>
        <v>0</v>
      </c>
      <c r="E175" s="1">
        <f t="shared" si="10"/>
        <v>0</v>
      </c>
      <c r="F175" s="1">
        <f t="shared" si="11"/>
        <v>0</v>
      </c>
      <c r="G175" s="1">
        <f t="shared" si="12"/>
        <v>0</v>
      </c>
      <c r="H175" s="1">
        <f t="shared" si="13"/>
        <v>0</v>
      </c>
      <c r="J175" s="23"/>
      <c r="K175" s="18"/>
      <c r="L175" s="1">
        <f t="shared" si="14"/>
        <v>0</v>
      </c>
      <c r="M175" s="1">
        <f t="shared" si="15"/>
        <v>0</v>
      </c>
      <c r="N175" s="1">
        <f t="shared" si="16"/>
        <v>0</v>
      </c>
      <c r="O175" s="1">
        <f t="shared" si="17"/>
        <v>0</v>
      </c>
      <c r="P175" s="42">
        <f t="shared" si="18"/>
        <v>0</v>
      </c>
      <c r="Q175" s="1">
        <f t="shared" si="19"/>
        <v>0</v>
      </c>
      <c r="S175" s="40"/>
      <c r="T175" s="41"/>
      <c r="U175" s="1">
        <f t="shared" si="20"/>
        <v>0</v>
      </c>
      <c r="V175" s="1">
        <f t="shared" si="21"/>
        <v>0</v>
      </c>
      <c r="W175" s="1">
        <f t="shared" si="22"/>
        <v>0</v>
      </c>
      <c r="X175" s="1">
        <f t="shared" si="23"/>
        <v>0</v>
      </c>
      <c r="Y175" s="1">
        <f t="shared" si="24"/>
        <v>0</v>
      </c>
      <c r="Z175" s="1">
        <f t="shared" si="25"/>
        <v>0</v>
      </c>
      <c r="AB175" s="40"/>
      <c r="AC175" s="41"/>
      <c r="AD175" s="1">
        <f t="shared" si="26"/>
        <v>0</v>
      </c>
      <c r="AE175" s="1">
        <f t="shared" si="27"/>
        <v>0</v>
      </c>
      <c r="AF175" s="1">
        <f t="shared" si="28"/>
        <v>0</v>
      </c>
      <c r="AG175" s="1">
        <f t="shared" si="29"/>
        <v>0</v>
      </c>
      <c r="AH175" s="1">
        <f t="shared" si="30"/>
        <v>0</v>
      </c>
      <c r="AI175" s="1">
        <f t="shared" si="31"/>
        <v>0</v>
      </c>
      <c r="AK175" s="40"/>
      <c r="AL175" s="41"/>
      <c r="AM175" s="1">
        <f t="shared" si="32"/>
        <v>0</v>
      </c>
      <c r="AN175" s="1">
        <f t="shared" si="33"/>
        <v>0</v>
      </c>
      <c r="AO175" s="1">
        <f t="shared" si="34"/>
        <v>0</v>
      </c>
      <c r="AP175" s="1">
        <f t="shared" si="35"/>
        <v>0</v>
      </c>
      <c r="AQ175" s="1">
        <f t="shared" si="36"/>
        <v>0</v>
      </c>
      <c r="AR175" s="1">
        <f t="shared" si="37"/>
        <v>0</v>
      </c>
      <c r="AT175" s="40"/>
      <c r="AU175" s="41"/>
      <c r="AV175" s="1">
        <f t="shared" si="38"/>
        <v>0</v>
      </c>
      <c r="AW175" s="1">
        <f t="shared" si="39"/>
        <v>0</v>
      </c>
      <c r="AX175" s="1">
        <f t="shared" si="40"/>
        <v>0</v>
      </c>
      <c r="AY175" s="1">
        <f t="shared" si="41"/>
        <v>0</v>
      </c>
      <c r="AZ175" s="1">
        <f t="shared" si="42"/>
        <v>0</v>
      </c>
      <c r="BA175" s="1">
        <f t="shared" si="43"/>
        <v>0</v>
      </c>
      <c r="BC175" s="40"/>
      <c r="BD175" s="41"/>
      <c r="BE175" s="1">
        <f t="shared" si="44"/>
        <v>0</v>
      </c>
      <c r="BF175" s="1">
        <f t="shared" si="45"/>
        <v>0</v>
      </c>
      <c r="BG175" s="1">
        <f t="shared" si="46"/>
        <v>0</v>
      </c>
      <c r="BH175" s="1">
        <f t="shared" si="47"/>
        <v>0</v>
      </c>
      <c r="BI175" s="1">
        <f t="shared" si="48"/>
        <v>0</v>
      </c>
      <c r="BJ175" s="1">
        <f t="shared" si="49"/>
        <v>0</v>
      </c>
      <c r="BL175" s="40"/>
      <c r="BM175" s="41"/>
      <c r="BN175" s="1">
        <f t="shared" si="50"/>
        <v>0</v>
      </c>
      <c r="BO175" s="1">
        <f t="shared" si="51"/>
        <v>0</v>
      </c>
      <c r="BP175" s="1">
        <f t="shared" si="52"/>
        <v>0</v>
      </c>
      <c r="BQ175" s="1">
        <f t="shared" si="53"/>
        <v>0</v>
      </c>
      <c r="BR175" s="1">
        <f t="shared" si="54"/>
        <v>0</v>
      </c>
      <c r="BS175" s="1">
        <f t="shared" si="55"/>
        <v>0</v>
      </c>
    </row>
    <row r="176" spans="1:71" ht="12.75" x14ac:dyDescent="0.2">
      <c r="A176" s="40"/>
      <c r="B176" s="41"/>
      <c r="C176" s="1">
        <f t="shared" si="8"/>
        <v>0</v>
      </c>
      <c r="D176" s="1">
        <f t="shared" si="9"/>
        <v>0</v>
      </c>
      <c r="E176" s="1">
        <f t="shared" si="10"/>
        <v>0</v>
      </c>
      <c r="F176" s="1">
        <f t="shared" si="11"/>
        <v>0</v>
      </c>
      <c r="G176" s="1">
        <f t="shared" si="12"/>
        <v>0</v>
      </c>
      <c r="H176" s="1">
        <f t="shared" si="13"/>
        <v>0</v>
      </c>
      <c r="J176" s="23"/>
      <c r="K176" s="18"/>
      <c r="L176" s="1">
        <f t="shared" si="14"/>
        <v>0</v>
      </c>
      <c r="M176" s="1">
        <f t="shared" si="15"/>
        <v>0</v>
      </c>
      <c r="N176" s="1">
        <f t="shared" si="16"/>
        <v>0</v>
      </c>
      <c r="O176" s="1">
        <f t="shared" si="17"/>
        <v>0</v>
      </c>
      <c r="P176" s="42">
        <f t="shared" si="18"/>
        <v>0</v>
      </c>
      <c r="Q176" s="1">
        <f t="shared" si="19"/>
        <v>0</v>
      </c>
      <c r="S176" s="40"/>
      <c r="T176" s="41"/>
      <c r="U176" s="1">
        <f t="shared" si="20"/>
        <v>0</v>
      </c>
      <c r="V176" s="1">
        <f t="shared" si="21"/>
        <v>0</v>
      </c>
      <c r="W176" s="1">
        <f t="shared" si="22"/>
        <v>0</v>
      </c>
      <c r="X176" s="1">
        <f t="shared" si="23"/>
        <v>0</v>
      </c>
      <c r="Y176" s="1">
        <f t="shared" si="24"/>
        <v>0</v>
      </c>
      <c r="Z176" s="1">
        <f t="shared" si="25"/>
        <v>0</v>
      </c>
      <c r="AB176" s="40"/>
      <c r="AC176" s="41"/>
      <c r="AD176" s="1">
        <f t="shared" si="26"/>
        <v>0</v>
      </c>
      <c r="AE176" s="1">
        <f t="shared" si="27"/>
        <v>0</v>
      </c>
      <c r="AF176" s="1">
        <f t="shared" si="28"/>
        <v>0</v>
      </c>
      <c r="AG176" s="1">
        <f t="shared" si="29"/>
        <v>0</v>
      </c>
      <c r="AH176" s="1">
        <f t="shared" si="30"/>
        <v>0</v>
      </c>
      <c r="AI176" s="1">
        <f t="shared" si="31"/>
        <v>0</v>
      </c>
      <c r="AK176" s="40"/>
      <c r="AL176" s="41"/>
      <c r="AM176" s="1">
        <f t="shared" si="32"/>
        <v>0</v>
      </c>
      <c r="AN176" s="1">
        <f t="shared" si="33"/>
        <v>0</v>
      </c>
      <c r="AO176" s="1">
        <f t="shared" si="34"/>
        <v>0</v>
      </c>
      <c r="AP176" s="1">
        <f t="shared" si="35"/>
        <v>0</v>
      </c>
      <c r="AQ176" s="1">
        <f t="shared" si="36"/>
        <v>0</v>
      </c>
      <c r="AR176" s="1">
        <f t="shared" si="37"/>
        <v>0</v>
      </c>
      <c r="AT176" s="40"/>
      <c r="AU176" s="41"/>
      <c r="AV176" s="1">
        <f t="shared" si="38"/>
        <v>0</v>
      </c>
      <c r="AW176" s="1">
        <f t="shared" si="39"/>
        <v>0</v>
      </c>
      <c r="AX176" s="1">
        <f t="shared" si="40"/>
        <v>0</v>
      </c>
      <c r="AY176" s="1">
        <f t="shared" si="41"/>
        <v>0</v>
      </c>
      <c r="AZ176" s="1">
        <f t="shared" si="42"/>
        <v>0</v>
      </c>
      <c r="BA176" s="1">
        <f t="shared" si="43"/>
        <v>0</v>
      </c>
      <c r="BC176" s="40"/>
      <c r="BD176" s="41"/>
      <c r="BE176" s="1">
        <f t="shared" si="44"/>
        <v>0</v>
      </c>
      <c r="BF176" s="1">
        <f t="shared" si="45"/>
        <v>0</v>
      </c>
      <c r="BG176" s="1">
        <f t="shared" si="46"/>
        <v>0</v>
      </c>
      <c r="BH176" s="1">
        <f t="shared" si="47"/>
        <v>0</v>
      </c>
      <c r="BI176" s="1">
        <f t="shared" si="48"/>
        <v>0</v>
      </c>
      <c r="BJ176" s="1">
        <f t="shared" si="49"/>
        <v>0</v>
      </c>
      <c r="BL176" s="40"/>
      <c r="BM176" s="41"/>
      <c r="BN176" s="1">
        <f t="shared" si="50"/>
        <v>0</v>
      </c>
      <c r="BO176" s="1">
        <f t="shared" si="51"/>
        <v>0</v>
      </c>
      <c r="BP176" s="1">
        <f t="shared" si="52"/>
        <v>0</v>
      </c>
      <c r="BQ176" s="1">
        <f t="shared" si="53"/>
        <v>0</v>
      </c>
      <c r="BR176" s="1">
        <f t="shared" si="54"/>
        <v>0</v>
      </c>
      <c r="BS176" s="1">
        <f t="shared" si="55"/>
        <v>0</v>
      </c>
    </row>
    <row r="177" spans="1:71" ht="12.75" x14ac:dyDescent="0.2">
      <c r="A177" s="40"/>
      <c r="B177" s="41"/>
      <c r="C177" s="1">
        <f t="shared" si="8"/>
        <v>0</v>
      </c>
      <c r="D177" s="1">
        <f t="shared" si="9"/>
        <v>0</v>
      </c>
      <c r="E177" s="1">
        <f t="shared" si="10"/>
        <v>0</v>
      </c>
      <c r="F177" s="1">
        <f t="shared" si="11"/>
        <v>0</v>
      </c>
      <c r="G177" s="1">
        <f t="shared" si="12"/>
        <v>0</v>
      </c>
      <c r="H177" s="1">
        <f t="shared" si="13"/>
        <v>0</v>
      </c>
      <c r="J177" s="23"/>
      <c r="K177" s="18"/>
      <c r="L177" s="1">
        <f t="shared" si="14"/>
        <v>0</v>
      </c>
      <c r="M177" s="1">
        <f t="shared" si="15"/>
        <v>0</v>
      </c>
      <c r="N177" s="1">
        <f t="shared" si="16"/>
        <v>0</v>
      </c>
      <c r="O177" s="1">
        <f t="shared" si="17"/>
        <v>0</v>
      </c>
      <c r="P177" s="42">
        <f t="shared" si="18"/>
        <v>0</v>
      </c>
      <c r="Q177" s="1">
        <f t="shared" si="19"/>
        <v>0</v>
      </c>
      <c r="S177" s="40"/>
      <c r="T177" s="41"/>
      <c r="U177" s="1">
        <f t="shared" si="20"/>
        <v>0</v>
      </c>
      <c r="V177" s="1">
        <f t="shared" si="21"/>
        <v>0</v>
      </c>
      <c r="W177" s="1">
        <f t="shared" si="22"/>
        <v>0</v>
      </c>
      <c r="X177" s="1">
        <f t="shared" si="23"/>
        <v>0</v>
      </c>
      <c r="Y177" s="1">
        <f t="shared" si="24"/>
        <v>0</v>
      </c>
      <c r="Z177" s="1">
        <f t="shared" si="25"/>
        <v>0</v>
      </c>
      <c r="AB177" s="40"/>
      <c r="AC177" s="41"/>
      <c r="AD177" s="1">
        <f t="shared" si="26"/>
        <v>0</v>
      </c>
      <c r="AE177" s="1">
        <f t="shared" si="27"/>
        <v>0</v>
      </c>
      <c r="AF177" s="1">
        <f t="shared" si="28"/>
        <v>0</v>
      </c>
      <c r="AG177" s="1">
        <f t="shared" si="29"/>
        <v>0</v>
      </c>
      <c r="AH177" s="1">
        <f t="shared" si="30"/>
        <v>0</v>
      </c>
      <c r="AI177" s="1">
        <f t="shared" si="31"/>
        <v>0</v>
      </c>
      <c r="AK177" s="40"/>
      <c r="AL177" s="41"/>
      <c r="AM177" s="1">
        <f t="shared" si="32"/>
        <v>0</v>
      </c>
      <c r="AN177" s="1">
        <f t="shared" si="33"/>
        <v>0</v>
      </c>
      <c r="AO177" s="1">
        <f t="shared" si="34"/>
        <v>0</v>
      </c>
      <c r="AP177" s="1">
        <f t="shared" si="35"/>
        <v>0</v>
      </c>
      <c r="AQ177" s="1">
        <f t="shared" si="36"/>
        <v>0</v>
      </c>
      <c r="AR177" s="1">
        <f t="shared" si="37"/>
        <v>0</v>
      </c>
      <c r="AT177" s="40"/>
      <c r="AU177" s="41"/>
      <c r="AV177" s="1">
        <f t="shared" si="38"/>
        <v>0</v>
      </c>
      <c r="AW177" s="1">
        <f t="shared" si="39"/>
        <v>0</v>
      </c>
      <c r="AX177" s="1">
        <f t="shared" si="40"/>
        <v>0</v>
      </c>
      <c r="AY177" s="1">
        <f t="shared" si="41"/>
        <v>0</v>
      </c>
      <c r="AZ177" s="1">
        <f t="shared" si="42"/>
        <v>0</v>
      </c>
      <c r="BA177" s="1">
        <f t="shared" si="43"/>
        <v>0</v>
      </c>
      <c r="BC177" s="40"/>
      <c r="BD177" s="41"/>
      <c r="BE177" s="1">
        <f t="shared" si="44"/>
        <v>0</v>
      </c>
      <c r="BF177" s="1">
        <f t="shared" si="45"/>
        <v>0</v>
      </c>
      <c r="BG177" s="1">
        <f t="shared" si="46"/>
        <v>0</v>
      </c>
      <c r="BH177" s="1">
        <f t="shared" si="47"/>
        <v>0</v>
      </c>
      <c r="BI177" s="1">
        <f t="shared" si="48"/>
        <v>0</v>
      </c>
      <c r="BJ177" s="1">
        <f t="shared" si="49"/>
        <v>0</v>
      </c>
      <c r="BL177" s="40"/>
      <c r="BM177" s="41"/>
      <c r="BN177" s="1">
        <f t="shared" si="50"/>
        <v>0</v>
      </c>
      <c r="BO177" s="1">
        <f t="shared" si="51"/>
        <v>0</v>
      </c>
      <c r="BP177" s="1">
        <f t="shared" si="52"/>
        <v>0</v>
      </c>
      <c r="BQ177" s="1">
        <f t="shared" si="53"/>
        <v>0</v>
      </c>
      <c r="BR177" s="1">
        <f t="shared" si="54"/>
        <v>0</v>
      </c>
      <c r="BS177" s="1">
        <f t="shared" si="55"/>
        <v>0</v>
      </c>
    </row>
    <row r="178" spans="1:71" ht="12.75" x14ac:dyDescent="0.2">
      <c r="A178" s="40"/>
      <c r="B178" s="41"/>
      <c r="C178" s="1">
        <f t="shared" si="8"/>
        <v>0</v>
      </c>
      <c r="D178" s="1">
        <f t="shared" si="9"/>
        <v>0</v>
      </c>
      <c r="E178" s="1">
        <f t="shared" si="10"/>
        <v>0</v>
      </c>
      <c r="F178" s="1">
        <f t="shared" si="11"/>
        <v>0</v>
      </c>
      <c r="G178" s="1">
        <f t="shared" si="12"/>
        <v>0</v>
      </c>
      <c r="H178" s="1">
        <f t="shared" si="13"/>
        <v>0</v>
      </c>
      <c r="J178" s="23"/>
      <c r="K178" s="18"/>
      <c r="L178" s="1">
        <f t="shared" si="14"/>
        <v>0</v>
      </c>
      <c r="M178" s="1">
        <f t="shared" si="15"/>
        <v>0</v>
      </c>
      <c r="N178" s="1">
        <f t="shared" si="16"/>
        <v>0</v>
      </c>
      <c r="O178" s="1">
        <f t="shared" si="17"/>
        <v>0</v>
      </c>
      <c r="P178" s="42">
        <f t="shared" si="18"/>
        <v>0</v>
      </c>
      <c r="Q178" s="1">
        <f t="shared" si="19"/>
        <v>0</v>
      </c>
      <c r="S178" s="40"/>
      <c r="T178" s="41"/>
      <c r="U178" s="1">
        <f t="shared" si="20"/>
        <v>0</v>
      </c>
      <c r="V178" s="1">
        <f t="shared" si="21"/>
        <v>0</v>
      </c>
      <c r="W178" s="1">
        <f t="shared" si="22"/>
        <v>0</v>
      </c>
      <c r="X178" s="1">
        <f t="shared" si="23"/>
        <v>0</v>
      </c>
      <c r="Y178" s="1">
        <f t="shared" si="24"/>
        <v>0</v>
      </c>
      <c r="Z178" s="1">
        <f t="shared" si="25"/>
        <v>0</v>
      </c>
      <c r="AB178" s="40"/>
      <c r="AC178" s="41"/>
      <c r="AD178" s="1">
        <f t="shared" si="26"/>
        <v>0</v>
      </c>
      <c r="AE178" s="1">
        <f t="shared" si="27"/>
        <v>0</v>
      </c>
      <c r="AF178" s="1">
        <f t="shared" si="28"/>
        <v>0</v>
      </c>
      <c r="AG178" s="1">
        <f t="shared" si="29"/>
        <v>0</v>
      </c>
      <c r="AH178" s="1">
        <f t="shared" si="30"/>
        <v>0</v>
      </c>
      <c r="AI178" s="1">
        <f t="shared" si="31"/>
        <v>0</v>
      </c>
      <c r="AK178" s="40"/>
      <c r="AL178" s="41"/>
      <c r="AM178" s="1">
        <f t="shared" si="32"/>
        <v>0</v>
      </c>
      <c r="AN178" s="1">
        <f t="shared" si="33"/>
        <v>0</v>
      </c>
      <c r="AO178" s="1">
        <f t="shared" si="34"/>
        <v>0</v>
      </c>
      <c r="AP178" s="1">
        <f t="shared" si="35"/>
        <v>0</v>
      </c>
      <c r="AQ178" s="1">
        <f t="shared" si="36"/>
        <v>0</v>
      </c>
      <c r="AR178" s="1">
        <f t="shared" si="37"/>
        <v>0</v>
      </c>
      <c r="AT178" s="40"/>
      <c r="AU178" s="41"/>
      <c r="AV178" s="1">
        <f t="shared" si="38"/>
        <v>0</v>
      </c>
      <c r="AW178" s="1">
        <f t="shared" si="39"/>
        <v>0</v>
      </c>
      <c r="AX178" s="1">
        <f t="shared" si="40"/>
        <v>0</v>
      </c>
      <c r="AY178" s="1">
        <f t="shared" si="41"/>
        <v>0</v>
      </c>
      <c r="AZ178" s="1">
        <f t="shared" si="42"/>
        <v>0</v>
      </c>
      <c r="BA178" s="1">
        <f t="shared" si="43"/>
        <v>0</v>
      </c>
      <c r="BC178" s="40"/>
      <c r="BD178" s="41"/>
      <c r="BE178" s="1">
        <f t="shared" si="44"/>
        <v>0</v>
      </c>
      <c r="BF178" s="1">
        <f t="shared" si="45"/>
        <v>0</v>
      </c>
      <c r="BG178" s="1">
        <f t="shared" si="46"/>
        <v>0</v>
      </c>
      <c r="BH178" s="1">
        <f t="shared" si="47"/>
        <v>0</v>
      </c>
      <c r="BI178" s="1">
        <f t="shared" si="48"/>
        <v>0</v>
      </c>
      <c r="BJ178" s="1">
        <f t="shared" si="49"/>
        <v>0</v>
      </c>
      <c r="BL178" s="40"/>
      <c r="BM178" s="41"/>
      <c r="BN178" s="1">
        <f t="shared" si="50"/>
        <v>0</v>
      </c>
      <c r="BO178" s="1">
        <f t="shared" si="51"/>
        <v>0</v>
      </c>
      <c r="BP178" s="1">
        <f t="shared" si="52"/>
        <v>0</v>
      </c>
      <c r="BQ178" s="1">
        <f t="shared" si="53"/>
        <v>0</v>
      </c>
      <c r="BR178" s="1">
        <f t="shared" si="54"/>
        <v>0</v>
      </c>
      <c r="BS178" s="1">
        <f t="shared" si="55"/>
        <v>0</v>
      </c>
    </row>
    <row r="179" spans="1:71" ht="12.75" x14ac:dyDescent="0.2">
      <c r="A179" s="40"/>
      <c r="B179" s="41"/>
      <c r="C179" s="1">
        <f t="shared" si="8"/>
        <v>0</v>
      </c>
      <c r="D179" s="1">
        <f t="shared" si="9"/>
        <v>0</v>
      </c>
      <c r="E179" s="1">
        <f t="shared" si="10"/>
        <v>0</v>
      </c>
      <c r="F179" s="1">
        <f t="shared" si="11"/>
        <v>0</v>
      </c>
      <c r="G179" s="1">
        <f t="shared" si="12"/>
        <v>0</v>
      </c>
      <c r="H179" s="1">
        <f t="shared" si="13"/>
        <v>0</v>
      </c>
      <c r="J179" s="23"/>
      <c r="K179" s="18"/>
      <c r="L179" s="1">
        <f t="shared" si="14"/>
        <v>0</v>
      </c>
      <c r="M179" s="1">
        <f t="shared" si="15"/>
        <v>0</v>
      </c>
      <c r="N179" s="1">
        <f t="shared" si="16"/>
        <v>0</v>
      </c>
      <c r="O179" s="1">
        <f t="shared" si="17"/>
        <v>0</v>
      </c>
      <c r="P179" s="42">
        <f t="shared" si="18"/>
        <v>0</v>
      </c>
      <c r="Q179" s="1">
        <f t="shared" si="19"/>
        <v>0</v>
      </c>
      <c r="S179" s="40"/>
      <c r="T179" s="41"/>
      <c r="U179" s="1">
        <f t="shared" si="20"/>
        <v>0</v>
      </c>
      <c r="V179" s="1">
        <f t="shared" si="21"/>
        <v>0</v>
      </c>
      <c r="W179" s="1">
        <f t="shared" si="22"/>
        <v>0</v>
      </c>
      <c r="X179" s="1">
        <f t="shared" si="23"/>
        <v>0</v>
      </c>
      <c r="Y179" s="1">
        <f t="shared" si="24"/>
        <v>0</v>
      </c>
      <c r="Z179" s="1">
        <f t="shared" si="25"/>
        <v>0</v>
      </c>
      <c r="AB179" s="40"/>
      <c r="AC179" s="41"/>
      <c r="AD179" s="1">
        <f t="shared" si="26"/>
        <v>0</v>
      </c>
      <c r="AE179" s="1">
        <f t="shared" si="27"/>
        <v>0</v>
      </c>
      <c r="AF179" s="1">
        <f t="shared" si="28"/>
        <v>0</v>
      </c>
      <c r="AG179" s="1">
        <f t="shared" si="29"/>
        <v>0</v>
      </c>
      <c r="AH179" s="1">
        <f t="shared" si="30"/>
        <v>0</v>
      </c>
      <c r="AI179" s="1">
        <f t="shared" si="31"/>
        <v>0</v>
      </c>
      <c r="AK179" s="40"/>
      <c r="AL179" s="41"/>
      <c r="AM179" s="1">
        <f t="shared" si="32"/>
        <v>0</v>
      </c>
      <c r="AN179" s="1">
        <f t="shared" si="33"/>
        <v>0</v>
      </c>
      <c r="AO179" s="1">
        <f t="shared" si="34"/>
        <v>0</v>
      </c>
      <c r="AP179" s="1">
        <f t="shared" si="35"/>
        <v>0</v>
      </c>
      <c r="AQ179" s="1">
        <f t="shared" si="36"/>
        <v>0</v>
      </c>
      <c r="AR179" s="1">
        <f t="shared" si="37"/>
        <v>0</v>
      </c>
      <c r="AT179" s="40"/>
      <c r="AU179" s="41"/>
      <c r="AV179" s="1">
        <f t="shared" si="38"/>
        <v>0</v>
      </c>
      <c r="AW179" s="1">
        <f t="shared" si="39"/>
        <v>0</v>
      </c>
      <c r="AX179" s="1">
        <f t="shared" si="40"/>
        <v>0</v>
      </c>
      <c r="AY179" s="1">
        <f t="shared" si="41"/>
        <v>0</v>
      </c>
      <c r="AZ179" s="1">
        <f t="shared" si="42"/>
        <v>0</v>
      </c>
      <c r="BA179" s="1">
        <f t="shared" si="43"/>
        <v>0</v>
      </c>
      <c r="BC179" s="40"/>
      <c r="BD179" s="41"/>
      <c r="BE179" s="1">
        <f t="shared" si="44"/>
        <v>0</v>
      </c>
      <c r="BF179" s="1">
        <f t="shared" si="45"/>
        <v>0</v>
      </c>
      <c r="BG179" s="1">
        <f t="shared" si="46"/>
        <v>0</v>
      </c>
      <c r="BH179" s="1">
        <f t="shared" si="47"/>
        <v>0</v>
      </c>
      <c r="BI179" s="1">
        <f t="shared" si="48"/>
        <v>0</v>
      </c>
      <c r="BJ179" s="1">
        <f t="shared" si="49"/>
        <v>0</v>
      </c>
      <c r="BL179" s="40"/>
      <c r="BM179" s="41"/>
      <c r="BN179" s="1">
        <f t="shared" si="50"/>
        <v>0</v>
      </c>
      <c r="BO179" s="1">
        <f t="shared" si="51"/>
        <v>0</v>
      </c>
      <c r="BP179" s="1">
        <f t="shared" si="52"/>
        <v>0</v>
      </c>
      <c r="BQ179" s="1">
        <f t="shared" si="53"/>
        <v>0</v>
      </c>
      <c r="BR179" s="1">
        <f t="shared" si="54"/>
        <v>0</v>
      </c>
      <c r="BS179" s="1">
        <f t="shared" si="55"/>
        <v>0</v>
      </c>
    </row>
    <row r="180" spans="1:71" ht="12.75" x14ac:dyDescent="0.2">
      <c r="A180" s="40"/>
      <c r="B180" s="41"/>
      <c r="C180" s="1">
        <f t="shared" si="8"/>
        <v>0</v>
      </c>
      <c r="D180" s="1">
        <f t="shared" si="9"/>
        <v>0</v>
      </c>
      <c r="E180" s="1">
        <f t="shared" si="10"/>
        <v>0</v>
      </c>
      <c r="F180" s="1">
        <f t="shared" si="11"/>
        <v>0</v>
      </c>
      <c r="G180" s="1">
        <f t="shared" si="12"/>
        <v>0</v>
      </c>
      <c r="H180" s="1">
        <f t="shared" si="13"/>
        <v>0</v>
      </c>
      <c r="J180" s="23"/>
      <c r="K180" s="18"/>
      <c r="L180" s="1">
        <f t="shared" si="14"/>
        <v>0</v>
      </c>
      <c r="M180" s="1">
        <f t="shared" si="15"/>
        <v>0</v>
      </c>
      <c r="N180" s="1">
        <f t="shared" si="16"/>
        <v>0</v>
      </c>
      <c r="O180" s="1">
        <f t="shared" si="17"/>
        <v>0</v>
      </c>
      <c r="P180" s="42">
        <f t="shared" si="18"/>
        <v>0</v>
      </c>
      <c r="Q180" s="1">
        <f t="shared" si="19"/>
        <v>0</v>
      </c>
      <c r="S180" s="40"/>
      <c r="T180" s="41"/>
      <c r="U180" s="1">
        <f t="shared" si="20"/>
        <v>0</v>
      </c>
      <c r="V180" s="1">
        <f t="shared" si="21"/>
        <v>0</v>
      </c>
      <c r="W180" s="1">
        <f t="shared" si="22"/>
        <v>0</v>
      </c>
      <c r="X180" s="1">
        <f t="shared" si="23"/>
        <v>0</v>
      </c>
      <c r="Y180" s="1">
        <f t="shared" si="24"/>
        <v>0</v>
      </c>
      <c r="Z180" s="1">
        <f t="shared" si="25"/>
        <v>0</v>
      </c>
      <c r="AB180" s="40"/>
      <c r="AC180" s="41"/>
      <c r="AD180" s="1">
        <f t="shared" si="26"/>
        <v>0</v>
      </c>
      <c r="AE180" s="1">
        <f t="shared" si="27"/>
        <v>0</v>
      </c>
      <c r="AF180" s="1">
        <f t="shared" si="28"/>
        <v>0</v>
      </c>
      <c r="AG180" s="1">
        <f t="shared" si="29"/>
        <v>0</v>
      </c>
      <c r="AH180" s="1">
        <f t="shared" si="30"/>
        <v>0</v>
      </c>
      <c r="AI180" s="1">
        <f t="shared" si="31"/>
        <v>0</v>
      </c>
      <c r="AK180" s="40"/>
      <c r="AL180" s="41"/>
      <c r="AM180" s="1">
        <f t="shared" si="32"/>
        <v>0</v>
      </c>
      <c r="AN180" s="1">
        <f t="shared" si="33"/>
        <v>0</v>
      </c>
      <c r="AO180" s="1">
        <f t="shared" si="34"/>
        <v>0</v>
      </c>
      <c r="AP180" s="1">
        <f t="shared" si="35"/>
        <v>0</v>
      </c>
      <c r="AQ180" s="1">
        <f t="shared" si="36"/>
        <v>0</v>
      </c>
      <c r="AR180" s="1">
        <f t="shared" si="37"/>
        <v>0</v>
      </c>
      <c r="AT180" s="40"/>
      <c r="AU180" s="41"/>
      <c r="AV180" s="1">
        <f t="shared" si="38"/>
        <v>0</v>
      </c>
      <c r="AW180" s="1">
        <f t="shared" si="39"/>
        <v>0</v>
      </c>
      <c r="AX180" s="1">
        <f t="shared" si="40"/>
        <v>0</v>
      </c>
      <c r="AY180" s="1">
        <f t="shared" si="41"/>
        <v>0</v>
      </c>
      <c r="AZ180" s="1">
        <f t="shared" si="42"/>
        <v>0</v>
      </c>
      <c r="BA180" s="1">
        <f t="shared" si="43"/>
        <v>0</v>
      </c>
      <c r="BC180" s="40"/>
      <c r="BD180" s="41"/>
      <c r="BE180" s="1">
        <f t="shared" si="44"/>
        <v>0</v>
      </c>
      <c r="BF180" s="1">
        <f t="shared" si="45"/>
        <v>0</v>
      </c>
      <c r="BG180" s="1">
        <f t="shared" si="46"/>
        <v>0</v>
      </c>
      <c r="BH180" s="1">
        <f t="shared" si="47"/>
        <v>0</v>
      </c>
      <c r="BI180" s="1">
        <f t="shared" si="48"/>
        <v>0</v>
      </c>
      <c r="BJ180" s="1">
        <f t="shared" si="49"/>
        <v>0</v>
      </c>
      <c r="BL180" s="40"/>
      <c r="BM180" s="41"/>
      <c r="BN180" s="1">
        <f t="shared" si="50"/>
        <v>0</v>
      </c>
      <c r="BO180" s="1">
        <f t="shared" si="51"/>
        <v>0</v>
      </c>
      <c r="BP180" s="1">
        <f t="shared" si="52"/>
        <v>0</v>
      </c>
      <c r="BQ180" s="1">
        <f t="shared" si="53"/>
        <v>0</v>
      </c>
      <c r="BR180" s="1">
        <f t="shared" si="54"/>
        <v>0</v>
      </c>
      <c r="BS180" s="1">
        <f t="shared" si="55"/>
        <v>0</v>
      </c>
    </row>
    <row r="181" spans="1:71" ht="12.75" x14ac:dyDescent="0.2">
      <c r="A181" s="40"/>
      <c r="B181" s="41"/>
      <c r="C181" s="1">
        <f t="shared" si="8"/>
        <v>0</v>
      </c>
      <c r="D181" s="1">
        <f t="shared" si="9"/>
        <v>0</v>
      </c>
      <c r="E181" s="1">
        <f t="shared" si="10"/>
        <v>0</v>
      </c>
      <c r="F181" s="1">
        <f t="shared" si="11"/>
        <v>0</v>
      </c>
      <c r="G181" s="1">
        <f t="shared" si="12"/>
        <v>0</v>
      </c>
      <c r="H181" s="1">
        <f t="shared" si="13"/>
        <v>0</v>
      </c>
      <c r="J181" s="23"/>
      <c r="K181" s="18"/>
      <c r="L181" s="1">
        <f t="shared" si="14"/>
        <v>0</v>
      </c>
      <c r="M181" s="1">
        <f t="shared" si="15"/>
        <v>0</v>
      </c>
      <c r="N181" s="1">
        <f t="shared" si="16"/>
        <v>0</v>
      </c>
      <c r="O181" s="1">
        <f t="shared" si="17"/>
        <v>0</v>
      </c>
      <c r="P181" s="42">
        <f t="shared" si="18"/>
        <v>0</v>
      </c>
      <c r="Q181" s="1">
        <f t="shared" si="19"/>
        <v>0</v>
      </c>
      <c r="S181" s="40"/>
      <c r="T181" s="41"/>
      <c r="U181" s="1">
        <f t="shared" si="20"/>
        <v>0</v>
      </c>
      <c r="V181" s="1">
        <f t="shared" si="21"/>
        <v>0</v>
      </c>
      <c r="W181" s="1">
        <f t="shared" si="22"/>
        <v>0</v>
      </c>
      <c r="X181" s="1">
        <f t="shared" si="23"/>
        <v>0</v>
      </c>
      <c r="Y181" s="1">
        <f t="shared" si="24"/>
        <v>0</v>
      </c>
      <c r="Z181" s="1">
        <f t="shared" si="25"/>
        <v>0</v>
      </c>
      <c r="AB181" s="40"/>
      <c r="AC181" s="41"/>
      <c r="AD181" s="1">
        <f t="shared" si="26"/>
        <v>0</v>
      </c>
      <c r="AE181" s="1">
        <f t="shared" si="27"/>
        <v>0</v>
      </c>
      <c r="AF181" s="1">
        <f t="shared" si="28"/>
        <v>0</v>
      </c>
      <c r="AG181" s="1">
        <f t="shared" si="29"/>
        <v>0</v>
      </c>
      <c r="AH181" s="1">
        <f t="shared" si="30"/>
        <v>0</v>
      </c>
      <c r="AI181" s="1">
        <f t="shared" si="31"/>
        <v>0</v>
      </c>
      <c r="AK181" s="40"/>
      <c r="AL181" s="41"/>
      <c r="AM181" s="1">
        <f t="shared" si="32"/>
        <v>0</v>
      </c>
      <c r="AN181" s="1">
        <f t="shared" si="33"/>
        <v>0</v>
      </c>
      <c r="AO181" s="1">
        <f t="shared" si="34"/>
        <v>0</v>
      </c>
      <c r="AP181" s="1">
        <f t="shared" si="35"/>
        <v>0</v>
      </c>
      <c r="AQ181" s="1">
        <f t="shared" si="36"/>
        <v>0</v>
      </c>
      <c r="AR181" s="1">
        <f t="shared" si="37"/>
        <v>0</v>
      </c>
      <c r="AT181" s="40"/>
      <c r="AU181" s="41"/>
      <c r="AV181" s="1">
        <f t="shared" si="38"/>
        <v>0</v>
      </c>
      <c r="AW181" s="1">
        <f t="shared" si="39"/>
        <v>0</v>
      </c>
      <c r="AX181" s="1">
        <f t="shared" si="40"/>
        <v>0</v>
      </c>
      <c r="AY181" s="1">
        <f t="shared" si="41"/>
        <v>0</v>
      </c>
      <c r="AZ181" s="1">
        <f t="shared" si="42"/>
        <v>0</v>
      </c>
      <c r="BA181" s="1">
        <f t="shared" si="43"/>
        <v>0</v>
      </c>
      <c r="BC181" s="40"/>
      <c r="BD181" s="41"/>
      <c r="BE181" s="1">
        <f t="shared" si="44"/>
        <v>0</v>
      </c>
      <c r="BF181" s="1">
        <f t="shared" si="45"/>
        <v>0</v>
      </c>
      <c r="BG181" s="1">
        <f t="shared" si="46"/>
        <v>0</v>
      </c>
      <c r="BH181" s="1">
        <f t="shared" si="47"/>
        <v>0</v>
      </c>
      <c r="BI181" s="1">
        <f t="shared" si="48"/>
        <v>0</v>
      </c>
      <c r="BJ181" s="1">
        <f t="shared" si="49"/>
        <v>0</v>
      </c>
      <c r="BL181" s="40"/>
      <c r="BM181" s="41"/>
      <c r="BN181" s="1">
        <f t="shared" si="50"/>
        <v>0</v>
      </c>
      <c r="BO181" s="1">
        <f t="shared" si="51"/>
        <v>0</v>
      </c>
      <c r="BP181" s="1">
        <f t="shared" si="52"/>
        <v>0</v>
      </c>
      <c r="BQ181" s="1">
        <f t="shared" si="53"/>
        <v>0</v>
      </c>
      <c r="BR181" s="1">
        <f t="shared" si="54"/>
        <v>0</v>
      </c>
      <c r="BS181" s="1">
        <f t="shared" si="55"/>
        <v>0</v>
      </c>
    </row>
    <row r="182" spans="1:71" ht="12.75" x14ac:dyDescent="0.2">
      <c r="A182" s="40"/>
      <c r="B182" s="41"/>
      <c r="C182" s="1">
        <f t="shared" si="8"/>
        <v>0</v>
      </c>
      <c r="D182" s="1">
        <f t="shared" si="9"/>
        <v>0</v>
      </c>
      <c r="E182" s="1">
        <f t="shared" si="10"/>
        <v>0</v>
      </c>
      <c r="F182" s="1">
        <f t="shared" si="11"/>
        <v>0</v>
      </c>
      <c r="G182" s="1">
        <f t="shared" si="12"/>
        <v>0</v>
      </c>
      <c r="H182" s="1">
        <f t="shared" si="13"/>
        <v>0</v>
      </c>
      <c r="J182" s="23"/>
      <c r="K182" s="18"/>
      <c r="L182" s="1">
        <f t="shared" si="14"/>
        <v>0</v>
      </c>
      <c r="M182" s="1">
        <f t="shared" si="15"/>
        <v>0</v>
      </c>
      <c r="N182" s="1">
        <f t="shared" si="16"/>
        <v>0</v>
      </c>
      <c r="O182" s="1">
        <f t="shared" si="17"/>
        <v>0</v>
      </c>
      <c r="P182" s="42">
        <f t="shared" si="18"/>
        <v>0</v>
      </c>
      <c r="Q182" s="1">
        <f t="shared" si="19"/>
        <v>0</v>
      </c>
      <c r="S182" s="40"/>
      <c r="T182" s="41"/>
      <c r="U182" s="1">
        <f t="shared" si="20"/>
        <v>0</v>
      </c>
      <c r="V182" s="1">
        <f t="shared" si="21"/>
        <v>0</v>
      </c>
      <c r="W182" s="1">
        <f t="shared" si="22"/>
        <v>0</v>
      </c>
      <c r="X182" s="1">
        <f t="shared" si="23"/>
        <v>0</v>
      </c>
      <c r="Y182" s="1">
        <f t="shared" si="24"/>
        <v>0</v>
      </c>
      <c r="Z182" s="1">
        <f t="shared" si="25"/>
        <v>0</v>
      </c>
      <c r="AB182" s="40"/>
      <c r="AC182" s="41"/>
      <c r="AD182" s="1">
        <f t="shared" si="26"/>
        <v>0</v>
      </c>
      <c r="AE182" s="1">
        <f t="shared" si="27"/>
        <v>0</v>
      </c>
      <c r="AF182" s="1">
        <f t="shared" si="28"/>
        <v>0</v>
      </c>
      <c r="AG182" s="1">
        <f t="shared" si="29"/>
        <v>0</v>
      </c>
      <c r="AH182" s="1">
        <f t="shared" si="30"/>
        <v>0</v>
      </c>
      <c r="AI182" s="1">
        <f t="shared" si="31"/>
        <v>0</v>
      </c>
      <c r="AK182" s="40"/>
      <c r="AL182" s="41"/>
      <c r="AM182" s="1">
        <f t="shared" si="32"/>
        <v>0</v>
      </c>
      <c r="AN182" s="1">
        <f t="shared" si="33"/>
        <v>0</v>
      </c>
      <c r="AO182" s="1">
        <f t="shared" si="34"/>
        <v>0</v>
      </c>
      <c r="AP182" s="1">
        <f t="shared" si="35"/>
        <v>0</v>
      </c>
      <c r="AQ182" s="1">
        <f t="shared" si="36"/>
        <v>0</v>
      </c>
      <c r="AR182" s="1">
        <f t="shared" si="37"/>
        <v>0</v>
      </c>
      <c r="AT182" s="40"/>
      <c r="AU182" s="41"/>
      <c r="AV182" s="1">
        <f t="shared" si="38"/>
        <v>0</v>
      </c>
      <c r="AW182" s="1">
        <f t="shared" si="39"/>
        <v>0</v>
      </c>
      <c r="AX182" s="1">
        <f t="shared" si="40"/>
        <v>0</v>
      </c>
      <c r="AY182" s="1">
        <f t="shared" si="41"/>
        <v>0</v>
      </c>
      <c r="AZ182" s="1">
        <f t="shared" si="42"/>
        <v>0</v>
      </c>
      <c r="BA182" s="1">
        <f t="shared" si="43"/>
        <v>0</v>
      </c>
      <c r="BC182" s="40"/>
      <c r="BD182" s="41"/>
      <c r="BE182" s="1">
        <f t="shared" si="44"/>
        <v>0</v>
      </c>
      <c r="BF182" s="1">
        <f t="shared" si="45"/>
        <v>0</v>
      </c>
      <c r="BG182" s="1">
        <f t="shared" si="46"/>
        <v>0</v>
      </c>
      <c r="BH182" s="1">
        <f t="shared" si="47"/>
        <v>0</v>
      </c>
      <c r="BI182" s="1">
        <f t="shared" si="48"/>
        <v>0</v>
      </c>
      <c r="BJ182" s="1">
        <f t="shared" si="49"/>
        <v>0</v>
      </c>
      <c r="BL182" s="40"/>
      <c r="BM182" s="41"/>
      <c r="BN182" s="1">
        <f t="shared" si="50"/>
        <v>0</v>
      </c>
      <c r="BO182" s="1">
        <f t="shared" si="51"/>
        <v>0</v>
      </c>
      <c r="BP182" s="1">
        <f t="shared" si="52"/>
        <v>0</v>
      </c>
      <c r="BQ182" s="1">
        <f t="shared" si="53"/>
        <v>0</v>
      </c>
      <c r="BR182" s="1">
        <f t="shared" si="54"/>
        <v>0</v>
      </c>
      <c r="BS182" s="1">
        <f t="shared" si="55"/>
        <v>0</v>
      </c>
    </row>
    <row r="183" spans="1:71" ht="12.75" x14ac:dyDescent="0.2">
      <c r="A183" s="40"/>
      <c r="B183" s="41"/>
      <c r="C183" s="1">
        <f t="shared" si="8"/>
        <v>0</v>
      </c>
      <c r="D183" s="1">
        <f t="shared" si="9"/>
        <v>0</v>
      </c>
      <c r="E183" s="1">
        <f t="shared" si="10"/>
        <v>0</v>
      </c>
      <c r="F183" s="1">
        <f t="shared" si="11"/>
        <v>0</v>
      </c>
      <c r="G183" s="1">
        <f t="shared" si="12"/>
        <v>0</v>
      </c>
      <c r="H183" s="1">
        <f t="shared" si="13"/>
        <v>0</v>
      </c>
      <c r="J183" s="23"/>
      <c r="K183" s="18"/>
      <c r="L183" s="1">
        <f t="shared" si="14"/>
        <v>0</v>
      </c>
      <c r="M183" s="1">
        <f t="shared" si="15"/>
        <v>0</v>
      </c>
      <c r="N183" s="1">
        <f t="shared" si="16"/>
        <v>0</v>
      </c>
      <c r="O183" s="1">
        <f t="shared" si="17"/>
        <v>0</v>
      </c>
      <c r="P183" s="42">
        <f t="shared" si="18"/>
        <v>0</v>
      </c>
      <c r="Q183" s="1">
        <f t="shared" si="19"/>
        <v>0</v>
      </c>
      <c r="S183" s="40"/>
      <c r="T183" s="41"/>
      <c r="U183" s="1">
        <f t="shared" si="20"/>
        <v>0</v>
      </c>
      <c r="V183" s="1">
        <f t="shared" si="21"/>
        <v>0</v>
      </c>
      <c r="W183" s="1">
        <f t="shared" si="22"/>
        <v>0</v>
      </c>
      <c r="X183" s="1">
        <f t="shared" si="23"/>
        <v>0</v>
      </c>
      <c r="Y183" s="1">
        <f t="shared" si="24"/>
        <v>0</v>
      </c>
      <c r="Z183" s="1">
        <f t="shared" si="25"/>
        <v>0</v>
      </c>
      <c r="AB183" s="40"/>
      <c r="AC183" s="41"/>
      <c r="AD183" s="1">
        <f t="shared" si="26"/>
        <v>0</v>
      </c>
      <c r="AE183" s="1">
        <f t="shared" si="27"/>
        <v>0</v>
      </c>
      <c r="AF183" s="1">
        <f t="shared" si="28"/>
        <v>0</v>
      </c>
      <c r="AG183" s="1">
        <f t="shared" si="29"/>
        <v>0</v>
      </c>
      <c r="AH183" s="1">
        <f t="shared" si="30"/>
        <v>0</v>
      </c>
      <c r="AI183" s="1">
        <f t="shared" si="31"/>
        <v>0</v>
      </c>
      <c r="AK183" s="40"/>
      <c r="AL183" s="41"/>
      <c r="AM183" s="1">
        <f t="shared" si="32"/>
        <v>0</v>
      </c>
      <c r="AN183" s="1">
        <f t="shared" si="33"/>
        <v>0</v>
      </c>
      <c r="AO183" s="1">
        <f t="shared" si="34"/>
        <v>0</v>
      </c>
      <c r="AP183" s="1">
        <f t="shared" si="35"/>
        <v>0</v>
      </c>
      <c r="AQ183" s="1">
        <f t="shared" si="36"/>
        <v>0</v>
      </c>
      <c r="AR183" s="1">
        <f t="shared" si="37"/>
        <v>0</v>
      </c>
      <c r="AT183" s="40"/>
      <c r="AU183" s="41"/>
      <c r="AV183" s="1">
        <f t="shared" si="38"/>
        <v>0</v>
      </c>
      <c r="AW183" s="1">
        <f t="shared" si="39"/>
        <v>0</v>
      </c>
      <c r="AX183" s="1">
        <f t="shared" si="40"/>
        <v>0</v>
      </c>
      <c r="AY183" s="1">
        <f t="shared" si="41"/>
        <v>0</v>
      </c>
      <c r="AZ183" s="1">
        <f t="shared" si="42"/>
        <v>0</v>
      </c>
      <c r="BA183" s="1">
        <f t="shared" si="43"/>
        <v>0</v>
      </c>
      <c r="BC183" s="40"/>
      <c r="BD183" s="41"/>
      <c r="BE183" s="1">
        <f t="shared" si="44"/>
        <v>0</v>
      </c>
      <c r="BF183" s="1">
        <f t="shared" si="45"/>
        <v>0</v>
      </c>
      <c r="BG183" s="1">
        <f t="shared" si="46"/>
        <v>0</v>
      </c>
      <c r="BH183" s="1">
        <f t="shared" si="47"/>
        <v>0</v>
      </c>
      <c r="BI183" s="1">
        <f t="shared" si="48"/>
        <v>0</v>
      </c>
      <c r="BJ183" s="1">
        <f t="shared" si="49"/>
        <v>0</v>
      </c>
      <c r="BL183" s="40"/>
      <c r="BM183" s="41"/>
      <c r="BN183" s="1">
        <f t="shared" si="50"/>
        <v>0</v>
      </c>
      <c r="BO183" s="1">
        <f t="shared" si="51"/>
        <v>0</v>
      </c>
      <c r="BP183" s="1">
        <f t="shared" si="52"/>
        <v>0</v>
      </c>
      <c r="BQ183" s="1">
        <f t="shared" si="53"/>
        <v>0</v>
      </c>
      <c r="BR183" s="1">
        <f t="shared" si="54"/>
        <v>0</v>
      </c>
      <c r="BS183" s="1">
        <f t="shared" si="55"/>
        <v>0</v>
      </c>
    </row>
    <row r="184" spans="1:71" ht="12.75" x14ac:dyDescent="0.2">
      <c r="A184" s="40"/>
      <c r="B184" s="41"/>
      <c r="C184" s="1">
        <f t="shared" si="8"/>
        <v>0</v>
      </c>
      <c r="D184" s="1">
        <f t="shared" si="9"/>
        <v>0</v>
      </c>
      <c r="E184" s="1">
        <f t="shared" si="10"/>
        <v>0</v>
      </c>
      <c r="F184" s="1">
        <f t="shared" si="11"/>
        <v>0</v>
      </c>
      <c r="G184" s="1">
        <f t="shared" si="12"/>
        <v>0</v>
      </c>
      <c r="H184" s="1">
        <f t="shared" si="13"/>
        <v>0</v>
      </c>
      <c r="J184" s="23"/>
      <c r="K184" s="18"/>
      <c r="L184" s="1">
        <f t="shared" si="14"/>
        <v>0</v>
      </c>
      <c r="M184" s="1">
        <f t="shared" si="15"/>
        <v>0</v>
      </c>
      <c r="N184" s="1">
        <f t="shared" si="16"/>
        <v>0</v>
      </c>
      <c r="O184" s="1">
        <f t="shared" si="17"/>
        <v>0</v>
      </c>
      <c r="P184" s="42">
        <f t="shared" si="18"/>
        <v>0</v>
      </c>
      <c r="Q184" s="1">
        <f t="shared" si="19"/>
        <v>0</v>
      </c>
      <c r="S184" s="40"/>
      <c r="T184" s="41"/>
      <c r="U184" s="1">
        <f t="shared" si="20"/>
        <v>0</v>
      </c>
      <c r="V184" s="1">
        <f t="shared" si="21"/>
        <v>0</v>
      </c>
      <c r="W184" s="1">
        <f t="shared" si="22"/>
        <v>0</v>
      </c>
      <c r="X184" s="1">
        <f t="shared" si="23"/>
        <v>0</v>
      </c>
      <c r="Y184" s="1">
        <f t="shared" si="24"/>
        <v>0</v>
      </c>
      <c r="Z184" s="1">
        <f t="shared" si="25"/>
        <v>0</v>
      </c>
      <c r="AB184" s="40"/>
      <c r="AC184" s="41"/>
      <c r="AD184" s="1">
        <f t="shared" si="26"/>
        <v>0</v>
      </c>
      <c r="AE184" s="1">
        <f t="shared" si="27"/>
        <v>0</v>
      </c>
      <c r="AF184" s="1">
        <f t="shared" si="28"/>
        <v>0</v>
      </c>
      <c r="AG184" s="1">
        <f t="shared" si="29"/>
        <v>0</v>
      </c>
      <c r="AH184" s="1">
        <f t="shared" si="30"/>
        <v>0</v>
      </c>
      <c r="AI184" s="1">
        <f t="shared" si="31"/>
        <v>0</v>
      </c>
      <c r="AK184" s="40"/>
      <c r="AL184" s="41"/>
      <c r="AM184" s="1">
        <f t="shared" si="32"/>
        <v>0</v>
      </c>
      <c r="AN184" s="1">
        <f t="shared" si="33"/>
        <v>0</v>
      </c>
      <c r="AO184" s="1">
        <f t="shared" si="34"/>
        <v>0</v>
      </c>
      <c r="AP184" s="1">
        <f t="shared" si="35"/>
        <v>0</v>
      </c>
      <c r="AQ184" s="1">
        <f t="shared" si="36"/>
        <v>0</v>
      </c>
      <c r="AR184" s="1">
        <f t="shared" si="37"/>
        <v>0</v>
      </c>
      <c r="AT184" s="40"/>
      <c r="AU184" s="41"/>
      <c r="AV184" s="1">
        <f t="shared" si="38"/>
        <v>0</v>
      </c>
      <c r="AW184" s="1">
        <f t="shared" si="39"/>
        <v>0</v>
      </c>
      <c r="AX184" s="1">
        <f t="shared" si="40"/>
        <v>0</v>
      </c>
      <c r="AY184" s="1">
        <f t="shared" si="41"/>
        <v>0</v>
      </c>
      <c r="AZ184" s="1">
        <f t="shared" si="42"/>
        <v>0</v>
      </c>
      <c r="BA184" s="1">
        <f t="shared" si="43"/>
        <v>0</v>
      </c>
      <c r="BC184" s="40"/>
      <c r="BD184" s="41"/>
      <c r="BE184" s="1">
        <f t="shared" si="44"/>
        <v>0</v>
      </c>
      <c r="BF184" s="1">
        <f t="shared" si="45"/>
        <v>0</v>
      </c>
      <c r="BG184" s="1">
        <f t="shared" si="46"/>
        <v>0</v>
      </c>
      <c r="BH184" s="1">
        <f t="shared" si="47"/>
        <v>0</v>
      </c>
      <c r="BI184" s="1">
        <f t="shared" si="48"/>
        <v>0</v>
      </c>
      <c r="BJ184" s="1">
        <f t="shared" si="49"/>
        <v>0</v>
      </c>
      <c r="BL184" s="40"/>
      <c r="BM184" s="41"/>
      <c r="BN184" s="1">
        <f t="shared" si="50"/>
        <v>0</v>
      </c>
      <c r="BO184" s="1">
        <f t="shared" si="51"/>
        <v>0</v>
      </c>
      <c r="BP184" s="1">
        <f t="shared" si="52"/>
        <v>0</v>
      </c>
      <c r="BQ184" s="1">
        <f t="shared" si="53"/>
        <v>0</v>
      </c>
      <c r="BR184" s="1">
        <f t="shared" si="54"/>
        <v>0</v>
      </c>
      <c r="BS184" s="1">
        <f t="shared" si="55"/>
        <v>0</v>
      </c>
    </row>
    <row r="185" spans="1:71" ht="12.75" x14ac:dyDescent="0.2">
      <c r="A185" s="40"/>
      <c r="B185" s="41"/>
      <c r="C185" s="1">
        <f t="shared" si="8"/>
        <v>0</v>
      </c>
      <c r="D185" s="1">
        <f t="shared" si="9"/>
        <v>0</v>
      </c>
      <c r="E185" s="1">
        <f t="shared" si="10"/>
        <v>0</v>
      </c>
      <c r="F185" s="1">
        <f t="shared" si="11"/>
        <v>0</v>
      </c>
      <c r="G185" s="1">
        <f t="shared" si="12"/>
        <v>0</v>
      </c>
      <c r="H185" s="1">
        <f t="shared" si="13"/>
        <v>0</v>
      </c>
      <c r="J185" s="23"/>
      <c r="K185" s="18"/>
      <c r="L185" s="1">
        <f t="shared" si="14"/>
        <v>0</v>
      </c>
      <c r="M185" s="1">
        <f t="shared" si="15"/>
        <v>0</v>
      </c>
      <c r="N185" s="1">
        <f t="shared" si="16"/>
        <v>0</v>
      </c>
      <c r="O185" s="1">
        <f t="shared" si="17"/>
        <v>0</v>
      </c>
      <c r="P185" s="42">
        <f t="shared" si="18"/>
        <v>0</v>
      </c>
      <c r="Q185" s="1">
        <f t="shared" si="19"/>
        <v>0</v>
      </c>
      <c r="S185" s="40"/>
      <c r="T185" s="41"/>
      <c r="U185" s="1">
        <f t="shared" si="20"/>
        <v>0</v>
      </c>
      <c r="V185" s="1">
        <f t="shared" si="21"/>
        <v>0</v>
      </c>
      <c r="W185" s="1">
        <f t="shared" si="22"/>
        <v>0</v>
      </c>
      <c r="X185" s="1">
        <f t="shared" si="23"/>
        <v>0</v>
      </c>
      <c r="Y185" s="1">
        <f t="shared" si="24"/>
        <v>0</v>
      </c>
      <c r="Z185" s="1">
        <f t="shared" si="25"/>
        <v>0</v>
      </c>
      <c r="AB185" s="40"/>
      <c r="AC185" s="41"/>
      <c r="AD185" s="1">
        <f t="shared" si="26"/>
        <v>0</v>
      </c>
      <c r="AE185" s="1">
        <f t="shared" si="27"/>
        <v>0</v>
      </c>
      <c r="AF185" s="1">
        <f t="shared" si="28"/>
        <v>0</v>
      </c>
      <c r="AG185" s="1">
        <f t="shared" si="29"/>
        <v>0</v>
      </c>
      <c r="AH185" s="1">
        <f t="shared" si="30"/>
        <v>0</v>
      </c>
      <c r="AI185" s="1">
        <f t="shared" si="31"/>
        <v>0</v>
      </c>
      <c r="AK185" s="40"/>
      <c r="AL185" s="41"/>
      <c r="AM185" s="1">
        <f t="shared" si="32"/>
        <v>0</v>
      </c>
      <c r="AN185" s="1">
        <f t="shared" si="33"/>
        <v>0</v>
      </c>
      <c r="AO185" s="1">
        <f t="shared" si="34"/>
        <v>0</v>
      </c>
      <c r="AP185" s="1">
        <f t="shared" si="35"/>
        <v>0</v>
      </c>
      <c r="AQ185" s="1">
        <f t="shared" si="36"/>
        <v>0</v>
      </c>
      <c r="AR185" s="1">
        <f t="shared" si="37"/>
        <v>0</v>
      </c>
      <c r="AT185" s="40"/>
      <c r="AU185" s="41"/>
      <c r="AV185" s="1">
        <f t="shared" si="38"/>
        <v>0</v>
      </c>
      <c r="AW185" s="1">
        <f t="shared" si="39"/>
        <v>0</v>
      </c>
      <c r="AX185" s="1">
        <f t="shared" si="40"/>
        <v>0</v>
      </c>
      <c r="AY185" s="1">
        <f t="shared" si="41"/>
        <v>0</v>
      </c>
      <c r="AZ185" s="1">
        <f t="shared" si="42"/>
        <v>0</v>
      </c>
      <c r="BA185" s="1">
        <f t="shared" si="43"/>
        <v>0</v>
      </c>
      <c r="BC185" s="40"/>
      <c r="BD185" s="41"/>
      <c r="BE185" s="1">
        <f t="shared" si="44"/>
        <v>0</v>
      </c>
      <c r="BF185" s="1">
        <f t="shared" si="45"/>
        <v>0</v>
      </c>
      <c r="BG185" s="1">
        <f t="shared" si="46"/>
        <v>0</v>
      </c>
      <c r="BH185" s="1">
        <f t="shared" si="47"/>
        <v>0</v>
      </c>
      <c r="BI185" s="1">
        <f t="shared" si="48"/>
        <v>0</v>
      </c>
      <c r="BJ185" s="1">
        <f t="shared" si="49"/>
        <v>0</v>
      </c>
      <c r="BL185" s="40"/>
      <c r="BM185" s="41"/>
      <c r="BN185" s="1">
        <f t="shared" si="50"/>
        <v>0</v>
      </c>
      <c r="BO185" s="1">
        <f t="shared" si="51"/>
        <v>0</v>
      </c>
      <c r="BP185" s="1">
        <f t="shared" si="52"/>
        <v>0</v>
      </c>
      <c r="BQ185" s="1">
        <f t="shared" si="53"/>
        <v>0</v>
      </c>
      <c r="BR185" s="1">
        <f t="shared" si="54"/>
        <v>0</v>
      </c>
      <c r="BS185" s="1">
        <f t="shared" si="55"/>
        <v>0</v>
      </c>
    </row>
    <row r="186" spans="1:71" ht="12.75" x14ac:dyDescent="0.2">
      <c r="A186" s="40"/>
      <c r="B186" s="41"/>
      <c r="C186" s="1">
        <f t="shared" si="8"/>
        <v>0</v>
      </c>
      <c r="D186" s="1">
        <f t="shared" si="9"/>
        <v>0</v>
      </c>
      <c r="E186" s="1">
        <f t="shared" si="10"/>
        <v>0</v>
      </c>
      <c r="F186" s="1">
        <f t="shared" si="11"/>
        <v>0</v>
      </c>
      <c r="G186" s="1">
        <f t="shared" si="12"/>
        <v>0</v>
      </c>
      <c r="H186" s="1">
        <f t="shared" si="13"/>
        <v>0</v>
      </c>
      <c r="J186" s="23"/>
      <c r="K186" s="18"/>
      <c r="L186" s="1">
        <f t="shared" si="14"/>
        <v>0</v>
      </c>
      <c r="M186" s="1">
        <f t="shared" si="15"/>
        <v>0</v>
      </c>
      <c r="N186" s="1">
        <f t="shared" si="16"/>
        <v>0</v>
      </c>
      <c r="O186" s="1">
        <f t="shared" si="17"/>
        <v>0</v>
      </c>
      <c r="P186" s="42">
        <f t="shared" si="18"/>
        <v>0</v>
      </c>
      <c r="Q186" s="1">
        <f t="shared" si="19"/>
        <v>0</v>
      </c>
      <c r="S186" s="40"/>
      <c r="T186" s="41"/>
      <c r="U186" s="1">
        <f t="shared" si="20"/>
        <v>0</v>
      </c>
      <c r="V186" s="1">
        <f t="shared" si="21"/>
        <v>0</v>
      </c>
      <c r="W186" s="1">
        <f t="shared" si="22"/>
        <v>0</v>
      </c>
      <c r="X186" s="1">
        <f t="shared" si="23"/>
        <v>0</v>
      </c>
      <c r="Y186" s="1">
        <f t="shared" si="24"/>
        <v>0</v>
      </c>
      <c r="Z186" s="1">
        <f t="shared" si="25"/>
        <v>0</v>
      </c>
      <c r="AB186" s="40"/>
      <c r="AC186" s="41"/>
      <c r="AD186" s="1">
        <f t="shared" si="26"/>
        <v>0</v>
      </c>
      <c r="AE186" s="1">
        <f t="shared" si="27"/>
        <v>0</v>
      </c>
      <c r="AF186" s="1">
        <f t="shared" si="28"/>
        <v>0</v>
      </c>
      <c r="AG186" s="1">
        <f t="shared" si="29"/>
        <v>0</v>
      </c>
      <c r="AH186" s="1">
        <f t="shared" si="30"/>
        <v>0</v>
      </c>
      <c r="AI186" s="1">
        <f t="shared" si="31"/>
        <v>0</v>
      </c>
      <c r="AK186" s="40"/>
      <c r="AL186" s="41"/>
      <c r="AM186" s="1">
        <f t="shared" si="32"/>
        <v>0</v>
      </c>
      <c r="AN186" s="1">
        <f t="shared" si="33"/>
        <v>0</v>
      </c>
      <c r="AO186" s="1">
        <f t="shared" si="34"/>
        <v>0</v>
      </c>
      <c r="AP186" s="1">
        <f t="shared" si="35"/>
        <v>0</v>
      </c>
      <c r="AQ186" s="1">
        <f t="shared" si="36"/>
        <v>0</v>
      </c>
      <c r="AR186" s="1">
        <f t="shared" si="37"/>
        <v>0</v>
      </c>
      <c r="AT186" s="40"/>
      <c r="AU186" s="41"/>
      <c r="AV186" s="1">
        <f t="shared" si="38"/>
        <v>0</v>
      </c>
      <c r="AW186" s="1">
        <f t="shared" si="39"/>
        <v>0</v>
      </c>
      <c r="AX186" s="1">
        <f t="shared" si="40"/>
        <v>0</v>
      </c>
      <c r="AY186" s="1">
        <f t="shared" si="41"/>
        <v>0</v>
      </c>
      <c r="AZ186" s="1">
        <f t="shared" si="42"/>
        <v>0</v>
      </c>
      <c r="BA186" s="1">
        <f t="shared" si="43"/>
        <v>0</v>
      </c>
      <c r="BC186" s="40"/>
      <c r="BD186" s="41"/>
      <c r="BE186" s="1">
        <f t="shared" si="44"/>
        <v>0</v>
      </c>
      <c r="BF186" s="1">
        <f t="shared" si="45"/>
        <v>0</v>
      </c>
      <c r="BG186" s="1">
        <f t="shared" si="46"/>
        <v>0</v>
      </c>
      <c r="BH186" s="1">
        <f t="shared" si="47"/>
        <v>0</v>
      </c>
      <c r="BI186" s="1">
        <f t="shared" si="48"/>
        <v>0</v>
      </c>
      <c r="BJ186" s="1">
        <f t="shared" si="49"/>
        <v>0</v>
      </c>
      <c r="BL186" s="40"/>
      <c r="BM186" s="41"/>
      <c r="BN186" s="1">
        <f t="shared" si="50"/>
        <v>0</v>
      </c>
      <c r="BO186" s="1">
        <f t="shared" si="51"/>
        <v>0</v>
      </c>
      <c r="BP186" s="1">
        <f t="shared" si="52"/>
        <v>0</v>
      </c>
      <c r="BQ186" s="1">
        <f t="shared" si="53"/>
        <v>0</v>
      </c>
      <c r="BR186" s="1">
        <f t="shared" si="54"/>
        <v>0</v>
      </c>
      <c r="BS186" s="1">
        <f t="shared" si="55"/>
        <v>0</v>
      </c>
    </row>
    <row r="187" spans="1:71" ht="12.75" x14ac:dyDescent="0.2">
      <c r="A187" s="40"/>
      <c r="B187" s="41"/>
      <c r="C187" s="1">
        <f t="shared" si="8"/>
        <v>0</v>
      </c>
      <c r="D187" s="1">
        <f t="shared" si="9"/>
        <v>0</v>
      </c>
      <c r="E187" s="1">
        <f t="shared" si="10"/>
        <v>0</v>
      </c>
      <c r="F187" s="1">
        <f t="shared" si="11"/>
        <v>0</v>
      </c>
      <c r="G187" s="1">
        <f t="shared" si="12"/>
        <v>0</v>
      </c>
      <c r="H187" s="1">
        <f t="shared" si="13"/>
        <v>0</v>
      </c>
      <c r="J187" s="23"/>
      <c r="K187" s="18"/>
      <c r="L187" s="1">
        <f t="shared" si="14"/>
        <v>0</v>
      </c>
      <c r="M187" s="1">
        <f t="shared" si="15"/>
        <v>0</v>
      </c>
      <c r="N187" s="1">
        <f t="shared" si="16"/>
        <v>0</v>
      </c>
      <c r="O187" s="1">
        <f t="shared" si="17"/>
        <v>0</v>
      </c>
      <c r="P187" s="42">
        <f t="shared" si="18"/>
        <v>0</v>
      </c>
      <c r="Q187" s="1">
        <f t="shared" si="19"/>
        <v>0</v>
      </c>
      <c r="S187" s="40"/>
      <c r="T187" s="41"/>
      <c r="U187" s="1">
        <f t="shared" si="20"/>
        <v>0</v>
      </c>
      <c r="V187" s="1">
        <f t="shared" si="21"/>
        <v>0</v>
      </c>
      <c r="W187" s="1">
        <f t="shared" si="22"/>
        <v>0</v>
      </c>
      <c r="X187" s="1">
        <f t="shared" si="23"/>
        <v>0</v>
      </c>
      <c r="Y187" s="1">
        <f t="shared" si="24"/>
        <v>0</v>
      </c>
      <c r="Z187" s="1">
        <f t="shared" si="25"/>
        <v>0</v>
      </c>
      <c r="AB187" s="40"/>
      <c r="AC187" s="41"/>
      <c r="AD187" s="1">
        <f t="shared" si="26"/>
        <v>0</v>
      </c>
      <c r="AE187" s="1">
        <f t="shared" si="27"/>
        <v>0</v>
      </c>
      <c r="AF187" s="1">
        <f t="shared" si="28"/>
        <v>0</v>
      </c>
      <c r="AG187" s="1">
        <f t="shared" si="29"/>
        <v>0</v>
      </c>
      <c r="AH187" s="1">
        <f t="shared" si="30"/>
        <v>0</v>
      </c>
      <c r="AI187" s="1">
        <f t="shared" si="31"/>
        <v>0</v>
      </c>
      <c r="AK187" s="40"/>
      <c r="AL187" s="41"/>
      <c r="AM187" s="1">
        <f t="shared" si="32"/>
        <v>0</v>
      </c>
      <c r="AN187" s="1">
        <f t="shared" si="33"/>
        <v>0</v>
      </c>
      <c r="AO187" s="1">
        <f t="shared" si="34"/>
        <v>0</v>
      </c>
      <c r="AP187" s="1">
        <f t="shared" si="35"/>
        <v>0</v>
      </c>
      <c r="AQ187" s="1">
        <f t="shared" si="36"/>
        <v>0</v>
      </c>
      <c r="AR187" s="1">
        <f t="shared" si="37"/>
        <v>0</v>
      </c>
      <c r="AT187" s="40"/>
      <c r="AU187" s="41"/>
      <c r="AV187" s="1">
        <f t="shared" si="38"/>
        <v>0</v>
      </c>
      <c r="AW187" s="1">
        <f t="shared" si="39"/>
        <v>0</v>
      </c>
      <c r="AX187" s="1">
        <f t="shared" si="40"/>
        <v>0</v>
      </c>
      <c r="AY187" s="1">
        <f t="shared" si="41"/>
        <v>0</v>
      </c>
      <c r="AZ187" s="1">
        <f t="shared" si="42"/>
        <v>0</v>
      </c>
      <c r="BA187" s="1">
        <f t="shared" si="43"/>
        <v>0</v>
      </c>
      <c r="BC187" s="40"/>
      <c r="BD187" s="41"/>
      <c r="BE187" s="1">
        <f t="shared" si="44"/>
        <v>0</v>
      </c>
      <c r="BF187" s="1">
        <f t="shared" si="45"/>
        <v>0</v>
      </c>
      <c r="BG187" s="1">
        <f t="shared" si="46"/>
        <v>0</v>
      </c>
      <c r="BH187" s="1">
        <f t="shared" si="47"/>
        <v>0</v>
      </c>
      <c r="BI187" s="1">
        <f t="shared" si="48"/>
        <v>0</v>
      </c>
      <c r="BJ187" s="1">
        <f t="shared" si="49"/>
        <v>0</v>
      </c>
      <c r="BL187" s="40"/>
      <c r="BM187" s="41"/>
      <c r="BN187" s="1">
        <f t="shared" si="50"/>
        <v>0</v>
      </c>
      <c r="BO187" s="1">
        <f t="shared" si="51"/>
        <v>0</v>
      </c>
      <c r="BP187" s="1">
        <f t="shared" si="52"/>
        <v>0</v>
      </c>
      <c r="BQ187" s="1">
        <f t="shared" si="53"/>
        <v>0</v>
      </c>
      <c r="BR187" s="1">
        <f t="shared" si="54"/>
        <v>0</v>
      </c>
      <c r="BS187" s="1">
        <f t="shared" si="55"/>
        <v>0</v>
      </c>
    </row>
    <row r="188" spans="1:71" ht="12.75" x14ac:dyDescent="0.2">
      <c r="A188" s="40"/>
      <c r="B188" s="41"/>
      <c r="C188" s="1">
        <f t="shared" si="8"/>
        <v>0</v>
      </c>
      <c r="D188" s="1">
        <f t="shared" si="9"/>
        <v>0</v>
      </c>
      <c r="E188" s="1">
        <f t="shared" si="10"/>
        <v>0</v>
      </c>
      <c r="F188" s="1">
        <f t="shared" si="11"/>
        <v>0</v>
      </c>
      <c r="G188" s="1">
        <f t="shared" si="12"/>
        <v>0</v>
      </c>
      <c r="H188" s="1">
        <f t="shared" si="13"/>
        <v>0</v>
      </c>
      <c r="J188" s="23"/>
      <c r="K188" s="18"/>
      <c r="L188" s="1">
        <f t="shared" si="14"/>
        <v>0</v>
      </c>
      <c r="M188" s="1">
        <f t="shared" si="15"/>
        <v>0</v>
      </c>
      <c r="N188" s="1">
        <f t="shared" si="16"/>
        <v>0</v>
      </c>
      <c r="O188" s="1">
        <f t="shared" si="17"/>
        <v>0</v>
      </c>
      <c r="P188" s="42">
        <f t="shared" si="18"/>
        <v>0</v>
      </c>
      <c r="Q188" s="1">
        <f t="shared" si="19"/>
        <v>0</v>
      </c>
      <c r="S188" s="40"/>
      <c r="T188" s="41"/>
      <c r="U188" s="1">
        <f t="shared" si="20"/>
        <v>0</v>
      </c>
      <c r="V188" s="1">
        <f t="shared" si="21"/>
        <v>0</v>
      </c>
      <c r="W188" s="1">
        <f t="shared" si="22"/>
        <v>0</v>
      </c>
      <c r="X188" s="1">
        <f t="shared" si="23"/>
        <v>0</v>
      </c>
      <c r="Y188" s="1">
        <f t="shared" si="24"/>
        <v>0</v>
      </c>
      <c r="Z188" s="1">
        <f t="shared" si="25"/>
        <v>0</v>
      </c>
      <c r="AB188" s="40"/>
      <c r="AC188" s="41"/>
      <c r="AD188" s="1">
        <f t="shared" si="26"/>
        <v>0</v>
      </c>
      <c r="AE188" s="1">
        <f t="shared" si="27"/>
        <v>0</v>
      </c>
      <c r="AF188" s="1">
        <f t="shared" si="28"/>
        <v>0</v>
      </c>
      <c r="AG188" s="1">
        <f t="shared" si="29"/>
        <v>0</v>
      </c>
      <c r="AH188" s="1">
        <f t="shared" si="30"/>
        <v>0</v>
      </c>
      <c r="AI188" s="1">
        <f t="shared" si="31"/>
        <v>0</v>
      </c>
      <c r="AK188" s="40"/>
      <c r="AL188" s="41"/>
      <c r="AM188" s="1">
        <f t="shared" si="32"/>
        <v>0</v>
      </c>
      <c r="AN188" s="1">
        <f t="shared" si="33"/>
        <v>0</v>
      </c>
      <c r="AO188" s="1">
        <f t="shared" si="34"/>
        <v>0</v>
      </c>
      <c r="AP188" s="1">
        <f t="shared" si="35"/>
        <v>0</v>
      </c>
      <c r="AQ188" s="1">
        <f t="shared" si="36"/>
        <v>0</v>
      </c>
      <c r="AR188" s="1">
        <f t="shared" si="37"/>
        <v>0</v>
      </c>
      <c r="AT188" s="40"/>
      <c r="AU188" s="41"/>
      <c r="AV188" s="1">
        <f t="shared" si="38"/>
        <v>0</v>
      </c>
      <c r="AW188" s="1">
        <f t="shared" si="39"/>
        <v>0</v>
      </c>
      <c r="AX188" s="1">
        <f t="shared" si="40"/>
        <v>0</v>
      </c>
      <c r="AY188" s="1">
        <f t="shared" si="41"/>
        <v>0</v>
      </c>
      <c r="AZ188" s="1">
        <f t="shared" si="42"/>
        <v>0</v>
      </c>
      <c r="BA188" s="1">
        <f t="shared" si="43"/>
        <v>0</v>
      </c>
      <c r="BC188" s="40"/>
      <c r="BD188" s="41"/>
      <c r="BE188" s="1">
        <f t="shared" si="44"/>
        <v>0</v>
      </c>
      <c r="BF188" s="1">
        <f t="shared" si="45"/>
        <v>0</v>
      </c>
      <c r="BG188" s="1">
        <f t="shared" si="46"/>
        <v>0</v>
      </c>
      <c r="BH188" s="1">
        <f t="shared" si="47"/>
        <v>0</v>
      </c>
      <c r="BI188" s="1">
        <f t="shared" si="48"/>
        <v>0</v>
      </c>
      <c r="BJ188" s="1">
        <f t="shared" si="49"/>
        <v>0</v>
      </c>
      <c r="BL188" s="40"/>
      <c r="BM188" s="41"/>
      <c r="BN188" s="1">
        <f t="shared" si="50"/>
        <v>0</v>
      </c>
      <c r="BO188" s="1">
        <f t="shared" si="51"/>
        <v>0</v>
      </c>
      <c r="BP188" s="1">
        <f t="shared" si="52"/>
        <v>0</v>
      </c>
      <c r="BQ188" s="1">
        <f t="shared" si="53"/>
        <v>0</v>
      </c>
      <c r="BR188" s="1">
        <f t="shared" si="54"/>
        <v>0</v>
      </c>
      <c r="BS188" s="1">
        <f t="shared" si="55"/>
        <v>0</v>
      </c>
    </row>
    <row r="189" spans="1:71" ht="12.75" x14ac:dyDescent="0.2">
      <c r="A189" s="40"/>
      <c r="B189" s="41"/>
      <c r="C189" s="1">
        <f t="shared" si="8"/>
        <v>0</v>
      </c>
      <c r="D189" s="1">
        <f t="shared" si="9"/>
        <v>0</v>
      </c>
      <c r="E189" s="1">
        <f t="shared" si="10"/>
        <v>0</v>
      </c>
      <c r="F189" s="1">
        <f t="shared" si="11"/>
        <v>0</v>
      </c>
      <c r="G189" s="1">
        <f t="shared" si="12"/>
        <v>0</v>
      </c>
      <c r="H189" s="1">
        <f t="shared" si="13"/>
        <v>0</v>
      </c>
      <c r="J189" s="23"/>
      <c r="K189" s="18"/>
      <c r="L189" s="1">
        <f t="shared" si="14"/>
        <v>0</v>
      </c>
      <c r="M189" s="1">
        <f t="shared" si="15"/>
        <v>0</v>
      </c>
      <c r="N189" s="1">
        <f t="shared" si="16"/>
        <v>0</v>
      </c>
      <c r="O189" s="1">
        <f t="shared" si="17"/>
        <v>0</v>
      </c>
      <c r="P189" s="42">
        <f t="shared" si="18"/>
        <v>0</v>
      </c>
      <c r="Q189" s="1">
        <f t="shared" si="19"/>
        <v>0</v>
      </c>
      <c r="S189" s="40"/>
      <c r="T189" s="41"/>
      <c r="U189" s="1">
        <f t="shared" si="20"/>
        <v>0</v>
      </c>
      <c r="V189" s="1">
        <f t="shared" si="21"/>
        <v>0</v>
      </c>
      <c r="W189" s="1">
        <f t="shared" si="22"/>
        <v>0</v>
      </c>
      <c r="X189" s="1">
        <f t="shared" si="23"/>
        <v>0</v>
      </c>
      <c r="Y189" s="1">
        <f t="shared" si="24"/>
        <v>0</v>
      </c>
      <c r="Z189" s="1">
        <f t="shared" si="25"/>
        <v>0</v>
      </c>
      <c r="AB189" s="40"/>
      <c r="AC189" s="41"/>
      <c r="AD189" s="1">
        <f t="shared" si="26"/>
        <v>0</v>
      </c>
      <c r="AE189" s="1">
        <f t="shared" si="27"/>
        <v>0</v>
      </c>
      <c r="AF189" s="1">
        <f t="shared" si="28"/>
        <v>0</v>
      </c>
      <c r="AG189" s="1">
        <f t="shared" si="29"/>
        <v>0</v>
      </c>
      <c r="AH189" s="1">
        <f t="shared" si="30"/>
        <v>0</v>
      </c>
      <c r="AI189" s="1">
        <f t="shared" si="31"/>
        <v>0</v>
      </c>
      <c r="AK189" s="40"/>
      <c r="AL189" s="41"/>
      <c r="AM189" s="1">
        <f t="shared" si="32"/>
        <v>0</v>
      </c>
      <c r="AN189" s="1">
        <f t="shared" si="33"/>
        <v>0</v>
      </c>
      <c r="AO189" s="1">
        <f t="shared" si="34"/>
        <v>0</v>
      </c>
      <c r="AP189" s="1">
        <f t="shared" si="35"/>
        <v>0</v>
      </c>
      <c r="AQ189" s="1">
        <f t="shared" si="36"/>
        <v>0</v>
      </c>
      <c r="AR189" s="1">
        <f t="shared" si="37"/>
        <v>0</v>
      </c>
      <c r="AT189" s="40"/>
      <c r="AU189" s="41"/>
      <c r="AV189" s="1">
        <f t="shared" si="38"/>
        <v>0</v>
      </c>
      <c r="AW189" s="1">
        <f t="shared" si="39"/>
        <v>0</v>
      </c>
      <c r="AX189" s="1">
        <f t="shared" si="40"/>
        <v>0</v>
      </c>
      <c r="AY189" s="1">
        <f t="shared" si="41"/>
        <v>0</v>
      </c>
      <c r="AZ189" s="1">
        <f t="shared" si="42"/>
        <v>0</v>
      </c>
      <c r="BA189" s="1">
        <f t="shared" si="43"/>
        <v>0</v>
      </c>
      <c r="BC189" s="40"/>
      <c r="BD189" s="41"/>
      <c r="BE189" s="1">
        <f t="shared" si="44"/>
        <v>0</v>
      </c>
      <c r="BF189" s="1">
        <f t="shared" si="45"/>
        <v>0</v>
      </c>
      <c r="BG189" s="1">
        <f t="shared" si="46"/>
        <v>0</v>
      </c>
      <c r="BH189" s="1">
        <f t="shared" si="47"/>
        <v>0</v>
      </c>
      <c r="BI189" s="1">
        <f t="shared" si="48"/>
        <v>0</v>
      </c>
      <c r="BJ189" s="1">
        <f t="shared" si="49"/>
        <v>0</v>
      </c>
      <c r="BL189" s="40"/>
      <c r="BM189" s="41"/>
      <c r="BN189" s="1">
        <f t="shared" si="50"/>
        <v>0</v>
      </c>
      <c r="BO189" s="1">
        <f t="shared" si="51"/>
        <v>0</v>
      </c>
      <c r="BP189" s="1">
        <f t="shared" si="52"/>
        <v>0</v>
      </c>
      <c r="BQ189" s="1">
        <f t="shared" si="53"/>
        <v>0</v>
      </c>
      <c r="BR189" s="1">
        <f t="shared" si="54"/>
        <v>0</v>
      </c>
      <c r="BS189" s="1">
        <f t="shared" si="55"/>
        <v>0</v>
      </c>
    </row>
    <row r="190" spans="1:71" ht="12.75" x14ac:dyDescent="0.2">
      <c r="A190" s="40"/>
      <c r="B190" s="41"/>
      <c r="C190" s="1">
        <f t="shared" si="8"/>
        <v>0</v>
      </c>
      <c r="D190" s="1">
        <f t="shared" si="9"/>
        <v>0</v>
      </c>
      <c r="E190" s="1">
        <f t="shared" si="10"/>
        <v>0</v>
      </c>
      <c r="F190" s="1">
        <f t="shared" si="11"/>
        <v>0</v>
      </c>
      <c r="G190" s="1">
        <f t="shared" si="12"/>
        <v>0</v>
      </c>
      <c r="H190" s="1">
        <f t="shared" si="13"/>
        <v>0</v>
      </c>
      <c r="J190" s="23"/>
      <c r="K190" s="18"/>
      <c r="L190" s="1">
        <f t="shared" si="14"/>
        <v>0</v>
      </c>
      <c r="M190" s="1">
        <f t="shared" si="15"/>
        <v>0</v>
      </c>
      <c r="N190" s="1">
        <f t="shared" si="16"/>
        <v>0</v>
      </c>
      <c r="O190" s="1">
        <f t="shared" si="17"/>
        <v>0</v>
      </c>
      <c r="P190" s="42">
        <f t="shared" si="18"/>
        <v>0</v>
      </c>
      <c r="Q190" s="1">
        <f t="shared" si="19"/>
        <v>0</v>
      </c>
      <c r="S190" s="40"/>
      <c r="T190" s="41"/>
      <c r="U190" s="1">
        <f t="shared" si="20"/>
        <v>0</v>
      </c>
      <c r="V190" s="1">
        <f t="shared" si="21"/>
        <v>0</v>
      </c>
      <c r="W190" s="1">
        <f t="shared" si="22"/>
        <v>0</v>
      </c>
      <c r="X190" s="1">
        <f t="shared" si="23"/>
        <v>0</v>
      </c>
      <c r="Y190" s="1">
        <f t="shared" si="24"/>
        <v>0</v>
      </c>
      <c r="Z190" s="1">
        <f t="shared" si="25"/>
        <v>0</v>
      </c>
      <c r="AB190" s="40"/>
      <c r="AC190" s="41"/>
      <c r="AD190" s="1">
        <f t="shared" si="26"/>
        <v>0</v>
      </c>
      <c r="AE190" s="1">
        <f t="shared" si="27"/>
        <v>0</v>
      </c>
      <c r="AF190" s="1">
        <f t="shared" si="28"/>
        <v>0</v>
      </c>
      <c r="AG190" s="1">
        <f t="shared" si="29"/>
        <v>0</v>
      </c>
      <c r="AH190" s="1">
        <f t="shared" si="30"/>
        <v>0</v>
      </c>
      <c r="AI190" s="1">
        <f t="shared" si="31"/>
        <v>0</v>
      </c>
      <c r="AK190" s="40"/>
      <c r="AL190" s="41"/>
      <c r="AM190" s="1">
        <f t="shared" si="32"/>
        <v>0</v>
      </c>
      <c r="AN190" s="1">
        <f t="shared" si="33"/>
        <v>0</v>
      </c>
      <c r="AO190" s="1">
        <f t="shared" si="34"/>
        <v>0</v>
      </c>
      <c r="AP190" s="1">
        <f t="shared" si="35"/>
        <v>0</v>
      </c>
      <c r="AQ190" s="1">
        <f t="shared" si="36"/>
        <v>0</v>
      </c>
      <c r="AR190" s="1">
        <f t="shared" si="37"/>
        <v>0</v>
      </c>
      <c r="AT190" s="40"/>
      <c r="AU190" s="41"/>
      <c r="AV190" s="1">
        <f t="shared" si="38"/>
        <v>0</v>
      </c>
      <c r="AW190" s="1">
        <f t="shared" si="39"/>
        <v>0</v>
      </c>
      <c r="AX190" s="1">
        <f t="shared" si="40"/>
        <v>0</v>
      </c>
      <c r="AY190" s="1">
        <f t="shared" si="41"/>
        <v>0</v>
      </c>
      <c r="AZ190" s="1">
        <f t="shared" si="42"/>
        <v>0</v>
      </c>
      <c r="BA190" s="1">
        <f t="shared" si="43"/>
        <v>0</v>
      </c>
      <c r="BC190" s="40"/>
      <c r="BD190" s="41"/>
      <c r="BE190" s="1">
        <f t="shared" si="44"/>
        <v>0</v>
      </c>
      <c r="BF190" s="1">
        <f t="shared" si="45"/>
        <v>0</v>
      </c>
      <c r="BG190" s="1">
        <f t="shared" si="46"/>
        <v>0</v>
      </c>
      <c r="BH190" s="1">
        <f t="shared" si="47"/>
        <v>0</v>
      </c>
      <c r="BI190" s="1">
        <f t="shared" si="48"/>
        <v>0</v>
      </c>
      <c r="BJ190" s="1">
        <f t="shared" si="49"/>
        <v>0</v>
      </c>
      <c r="BL190" s="40"/>
      <c r="BM190" s="41"/>
      <c r="BN190" s="1">
        <f t="shared" si="50"/>
        <v>0</v>
      </c>
      <c r="BO190" s="1">
        <f t="shared" si="51"/>
        <v>0</v>
      </c>
      <c r="BP190" s="1">
        <f t="shared" si="52"/>
        <v>0</v>
      </c>
      <c r="BQ190" s="1">
        <f t="shared" si="53"/>
        <v>0</v>
      </c>
      <c r="BR190" s="1">
        <f t="shared" si="54"/>
        <v>0</v>
      </c>
      <c r="BS190" s="1">
        <f t="shared" si="55"/>
        <v>0</v>
      </c>
    </row>
    <row r="191" spans="1:71" ht="12.75" x14ac:dyDescent="0.2">
      <c r="A191" s="40"/>
      <c r="B191" s="41"/>
      <c r="C191" s="1">
        <f t="shared" si="8"/>
        <v>0</v>
      </c>
      <c r="D191" s="1">
        <f t="shared" si="9"/>
        <v>0</v>
      </c>
      <c r="E191" s="1">
        <f t="shared" si="10"/>
        <v>0</v>
      </c>
      <c r="F191" s="1">
        <f t="shared" si="11"/>
        <v>0</v>
      </c>
      <c r="G191" s="1">
        <f t="shared" si="12"/>
        <v>0</v>
      </c>
      <c r="H191" s="1">
        <f t="shared" si="13"/>
        <v>0</v>
      </c>
      <c r="J191" s="23"/>
      <c r="K191" s="18"/>
      <c r="L191" s="1">
        <f t="shared" si="14"/>
        <v>0</v>
      </c>
      <c r="M191" s="1">
        <f t="shared" si="15"/>
        <v>0</v>
      </c>
      <c r="N191" s="1">
        <f t="shared" si="16"/>
        <v>0</v>
      </c>
      <c r="O191" s="1">
        <f t="shared" si="17"/>
        <v>0</v>
      </c>
      <c r="P191" s="42">
        <f t="shared" si="18"/>
        <v>0</v>
      </c>
      <c r="Q191" s="1">
        <f t="shared" si="19"/>
        <v>0</v>
      </c>
      <c r="S191" s="40"/>
      <c r="T191" s="41"/>
      <c r="U191" s="1">
        <f t="shared" si="20"/>
        <v>0</v>
      </c>
      <c r="V191" s="1">
        <f t="shared" si="21"/>
        <v>0</v>
      </c>
      <c r="W191" s="1">
        <f t="shared" si="22"/>
        <v>0</v>
      </c>
      <c r="X191" s="1">
        <f t="shared" si="23"/>
        <v>0</v>
      </c>
      <c r="Y191" s="1">
        <f t="shared" si="24"/>
        <v>0</v>
      </c>
      <c r="Z191" s="1">
        <f t="shared" si="25"/>
        <v>0</v>
      </c>
      <c r="AB191" s="40"/>
      <c r="AC191" s="41"/>
      <c r="AD191" s="1">
        <f t="shared" si="26"/>
        <v>0</v>
      </c>
      <c r="AE191" s="1">
        <f t="shared" si="27"/>
        <v>0</v>
      </c>
      <c r="AF191" s="1">
        <f t="shared" si="28"/>
        <v>0</v>
      </c>
      <c r="AG191" s="1">
        <f t="shared" si="29"/>
        <v>0</v>
      </c>
      <c r="AH191" s="1">
        <f t="shared" si="30"/>
        <v>0</v>
      </c>
      <c r="AI191" s="1">
        <f t="shared" si="31"/>
        <v>0</v>
      </c>
      <c r="AK191" s="40"/>
      <c r="AL191" s="41"/>
      <c r="AM191" s="1">
        <f t="shared" si="32"/>
        <v>0</v>
      </c>
      <c r="AN191" s="1">
        <f t="shared" si="33"/>
        <v>0</v>
      </c>
      <c r="AO191" s="1">
        <f t="shared" si="34"/>
        <v>0</v>
      </c>
      <c r="AP191" s="1">
        <f t="shared" si="35"/>
        <v>0</v>
      </c>
      <c r="AQ191" s="1">
        <f t="shared" si="36"/>
        <v>0</v>
      </c>
      <c r="AR191" s="1">
        <f t="shared" si="37"/>
        <v>0</v>
      </c>
      <c r="AT191" s="40"/>
      <c r="AU191" s="41"/>
      <c r="AV191" s="1">
        <f t="shared" si="38"/>
        <v>0</v>
      </c>
      <c r="AW191" s="1">
        <f t="shared" si="39"/>
        <v>0</v>
      </c>
      <c r="AX191" s="1">
        <f t="shared" si="40"/>
        <v>0</v>
      </c>
      <c r="AY191" s="1">
        <f t="shared" si="41"/>
        <v>0</v>
      </c>
      <c r="AZ191" s="1">
        <f t="shared" si="42"/>
        <v>0</v>
      </c>
      <c r="BA191" s="1">
        <f t="shared" si="43"/>
        <v>0</v>
      </c>
      <c r="BC191" s="40"/>
      <c r="BD191" s="41"/>
      <c r="BE191" s="1">
        <f t="shared" si="44"/>
        <v>0</v>
      </c>
      <c r="BF191" s="1">
        <f t="shared" si="45"/>
        <v>0</v>
      </c>
      <c r="BG191" s="1">
        <f t="shared" si="46"/>
        <v>0</v>
      </c>
      <c r="BH191" s="1">
        <f t="shared" si="47"/>
        <v>0</v>
      </c>
      <c r="BI191" s="1">
        <f t="shared" si="48"/>
        <v>0</v>
      </c>
      <c r="BJ191" s="1">
        <f t="shared" si="49"/>
        <v>0</v>
      </c>
      <c r="BL191" s="40"/>
      <c r="BM191" s="41"/>
      <c r="BN191" s="1">
        <f t="shared" si="50"/>
        <v>0</v>
      </c>
      <c r="BO191" s="1">
        <f t="shared" si="51"/>
        <v>0</v>
      </c>
      <c r="BP191" s="1">
        <f t="shared" si="52"/>
        <v>0</v>
      </c>
      <c r="BQ191" s="1">
        <f t="shared" si="53"/>
        <v>0</v>
      </c>
      <c r="BR191" s="1">
        <f t="shared" si="54"/>
        <v>0</v>
      </c>
      <c r="BS191" s="1">
        <f t="shared" si="55"/>
        <v>0</v>
      </c>
    </row>
    <row r="192" spans="1:71" ht="12.75" x14ac:dyDescent="0.2">
      <c r="A192" s="40"/>
      <c r="B192" s="41"/>
      <c r="C192" s="1">
        <f t="shared" si="8"/>
        <v>0</v>
      </c>
      <c r="D192" s="1">
        <f t="shared" si="9"/>
        <v>0</v>
      </c>
      <c r="E192" s="1">
        <f t="shared" si="10"/>
        <v>0</v>
      </c>
      <c r="F192" s="1">
        <f t="shared" si="11"/>
        <v>0</v>
      </c>
      <c r="G192" s="1">
        <f t="shared" si="12"/>
        <v>0</v>
      </c>
      <c r="H192" s="1">
        <f t="shared" si="13"/>
        <v>0</v>
      </c>
      <c r="J192" s="23"/>
      <c r="K192" s="18"/>
      <c r="L192" s="1">
        <f t="shared" si="14"/>
        <v>0</v>
      </c>
      <c r="M192" s="1">
        <f t="shared" si="15"/>
        <v>0</v>
      </c>
      <c r="N192" s="1">
        <f t="shared" si="16"/>
        <v>0</v>
      </c>
      <c r="O192" s="1">
        <f t="shared" si="17"/>
        <v>0</v>
      </c>
      <c r="P192" s="42">
        <f t="shared" si="18"/>
        <v>0</v>
      </c>
      <c r="Q192" s="1">
        <f t="shared" si="19"/>
        <v>0</v>
      </c>
      <c r="S192" s="40"/>
      <c r="T192" s="41"/>
      <c r="U192" s="1">
        <f t="shared" si="20"/>
        <v>0</v>
      </c>
      <c r="V192" s="1">
        <f t="shared" si="21"/>
        <v>0</v>
      </c>
      <c r="W192" s="1">
        <f t="shared" si="22"/>
        <v>0</v>
      </c>
      <c r="X192" s="1">
        <f t="shared" si="23"/>
        <v>0</v>
      </c>
      <c r="Y192" s="1">
        <f t="shared" si="24"/>
        <v>0</v>
      </c>
      <c r="Z192" s="1">
        <f t="shared" si="25"/>
        <v>0</v>
      </c>
      <c r="AB192" s="40"/>
      <c r="AC192" s="41"/>
      <c r="AD192" s="1">
        <f t="shared" si="26"/>
        <v>0</v>
      </c>
      <c r="AE192" s="1">
        <f t="shared" si="27"/>
        <v>0</v>
      </c>
      <c r="AF192" s="1">
        <f t="shared" si="28"/>
        <v>0</v>
      </c>
      <c r="AG192" s="1">
        <f t="shared" si="29"/>
        <v>0</v>
      </c>
      <c r="AH192" s="1">
        <f t="shared" si="30"/>
        <v>0</v>
      </c>
      <c r="AI192" s="1">
        <f t="shared" si="31"/>
        <v>0</v>
      </c>
      <c r="AK192" s="40"/>
      <c r="AL192" s="41"/>
      <c r="AM192" s="1">
        <f t="shared" si="32"/>
        <v>0</v>
      </c>
      <c r="AN192" s="1">
        <f t="shared" si="33"/>
        <v>0</v>
      </c>
      <c r="AO192" s="1">
        <f t="shared" si="34"/>
        <v>0</v>
      </c>
      <c r="AP192" s="1">
        <f t="shared" si="35"/>
        <v>0</v>
      </c>
      <c r="AQ192" s="1">
        <f t="shared" si="36"/>
        <v>0</v>
      </c>
      <c r="AR192" s="1">
        <f t="shared" si="37"/>
        <v>0</v>
      </c>
      <c r="AT192" s="40"/>
      <c r="AU192" s="41"/>
      <c r="AV192" s="1">
        <f t="shared" si="38"/>
        <v>0</v>
      </c>
      <c r="AW192" s="1">
        <f t="shared" si="39"/>
        <v>0</v>
      </c>
      <c r="AX192" s="1">
        <f t="shared" si="40"/>
        <v>0</v>
      </c>
      <c r="AY192" s="1">
        <f t="shared" si="41"/>
        <v>0</v>
      </c>
      <c r="AZ192" s="1">
        <f t="shared" si="42"/>
        <v>0</v>
      </c>
      <c r="BA192" s="1">
        <f t="shared" si="43"/>
        <v>0</v>
      </c>
      <c r="BC192" s="40"/>
      <c r="BD192" s="41"/>
      <c r="BE192" s="1">
        <f t="shared" si="44"/>
        <v>0</v>
      </c>
      <c r="BF192" s="1">
        <f t="shared" si="45"/>
        <v>0</v>
      </c>
      <c r="BG192" s="1">
        <f t="shared" si="46"/>
        <v>0</v>
      </c>
      <c r="BH192" s="1">
        <f t="shared" si="47"/>
        <v>0</v>
      </c>
      <c r="BI192" s="1">
        <f t="shared" si="48"/>
        <v>0</v>
      </c>
      <c r="BJ192" s="1">
        <f t="shared" si="49"/>
        <v>0</v>
      </c>
      <c r="BL192" s="40"/>
      <c r="BM192" s="41"/>
      <c r="BN192" s="1">
        <f t="shared" si="50"/>
        <v>0</v>
      </c>
      <c r="BO192" s="1">
        <f t="shared" si="51"/>
        <v>0</v>
      </c>
      <c r="BP192" s="1">
        <f t="shared" si="52"/>
        <v>0</v>
      </c>
      <c r="BQ192" s="1">
        <f t="shared" si="53"/>
        <v>0</v>
      </c>
      <c r="BR192" s="1">
        <f t="shared" si="54"/>
        <v>0</v>
      </c>
      <c r="BS192" s="1">
        <f t="shared" si="55"/>
        <v>0</v>
      </c>
    </row>
    <row r="193" spans="1:71" ht="12.75" x14ac:dyDescent="0.2">
      <c r="A193" s="40"/>
      <c r="B193" s="41"/>
      <c r="C193" s="1">
        <f t="shared" si="8"/>
        <v>0</v>
      </c>
      <c r="D193" s="1">
        <f t="shared" si="9"/>
        <v>0</v>
      </c>
      <c r="E193" s="1">
        <f t="shared" si="10"/>
        <v>0</v>
      </c>
      <c r="F193" s="1">
        <f t="shared" si="11"/>
        <v>0</v>
      </c>
      <c r="G193" s="1">
        <f t="shared" si="12"/>
        <v>0</v>
      </c>
      <c r="H193" s="1">
        <f t="shared" si="13"/>
        <v>0</v>
      </c>
      <c r="J193" s="23"/>
      <c r="K193" s="18"/>
      <c r="L193" s="1">
        <f t="shared" si="14"/>
        <v>0</v>
      </c>
      <c r="M193" s="1">
        <f t="shared" si="15"/>
        <v>0</v>
      </c>
      <c r="N193" s="1">
        <f t="shared" si="16"/>
        <v>0</v>
      </c>
      <c r="O193" s="1">
        <f t="shared" si="17"/>
        <v>0</v>
      </c>
      <c r="P193" s="42">
        <f t="shared" si="18"/>
        <v>0</v>
      </c>
      <c r="Q193" s="1">
        <f t="shared" si="19"/>
        <v>0</v>
      </c>
      <c r="S193" s="40"/>
      <c r="T193" s="41"/>
      <c r="U193" s="1">
        <f t="shared" si="20"/>
        <v>0</v>
      </c>
      <c r="V193" s="1">
        <f t="shared" si="21"/>
        <v>0</v>
      </c>
      <c r="W193" s="1">
        <f t="shared" si="22"/>
        <v>0</v>
      </c>
      <c r="X193" s="1">
        <f t="shared" si="23"/>
        <v>0</v>
      </c>
      <c r="Y193" s="1">
        <f t="shared" si="24"/>
        <v>0</v>
      </c>
      <c r="Z193" s="1">
        <f t="shared" si="25"/>
        <v>0</v>
      </c>
      <c r="AB193" s="40"/>
      <c r="AC193" s="41"/>
      <c r="AD193" s="1">
        <f t="shared" si="26"/>
        <v>0</v>
      </c>
      <c r="AE193" s="1">
        <f t="shared" si="27"/>
        <v>0</v>
      </c>
      <c r="AF193" s="1">
        <f t="shared" si="28"/>
        <v>0</v>
      </c>
      <c r="AG193" s="1">
        <f t="shared" si="29"/>
        <v>0</v>
      </c>
      <c r="AH193" s="1">
        <f t="shared" si="30"/>
        <v>0</v>
      </c>
      <c r="AI193" s="1">
        <f t="shared" si="31"/>
        <v>0</v>
      </c>
      <c r="AK193" s="40"/>
      <c r="AL193" s="41"/>
      <c r="AM193" s="1">
        <f t="shared" si="32"/>
        <v>0</v>
      </c>
      <c r="AN193" s="1">
        <f t="shared" si="33"/>
        <v>0</v>
      </c>
      <c r="AO193" s="1">
        <f t="shared" si="34"/>
        <v>0</v>
      </c>
      <c r="AP193" s="1">
        <f t="shared" si="35"/>
        <v>0</v>
      </c>
      <c r="AQ193" s="1">
        <f t="shared" si="36"/>
        <v>0</v>
      </c>
      <c r="AR193" s="1">
        <f t="shared" si="37"/>
        <v>0</v>
      </c>
      <c r="AT193" s="40"/>
      <c r="AU193" s="41"/>
      <c r="AV193" s="1">
        <f t="shared" si="38"/>
        <v>0</v>
      </c>
      <c r="AW193" s="1">
        <f t="shared" si="39"/>
        <v>0</v>
      </c>
      <c r="AX193" s="1">
        <f t="shared" si="40"/>
        <v>0</v>
      </c>
      <c r="AY193" s="1">
        <f t="shared" si="41"/>
        <v>0</v>
      </c>
      <c r="AZ193" s="1">
        <f t="shared" si="42"/>
        <v>0</v>
      </c>
      <c r="BA193" s="1">
        <f t="shared" si="43"/>
        <v>0</v>
      </c>
      <c r="BC193" s="40"/>
      <c r="BD193" s="41"/>
      <c r="BE193" s="1">
        <f t="shared" si="44"/>
        <v>0</v>
      </c>
      <c r="BF193" s="1">
        <f t="shared" si="45"/>
        <v>0</v>
      </c>
      <c r="BG193" s="1">
        <f t="shared" si="46"/>
        <v>0</v>
      </c>
      <c r="BH193" s="1">
        <f t="shared" si="47"/>
        <v>0</v>
      </c>
      <c r="BI193" s="1">
        <f t="shared" si="48"/>
        <v>0</v>
      </c>
      <c r="BJ193" s="1">
        <f t="shared" si="49"/>
        <v>0</v>
      </c>
      <c r="BL193" s="40"/>
      <c r="BM193" s="41"/>
      <c r="BN193" s="1">
        <f t="shared" si="50"/>
        <v>0</v>
      </c>
      <c r="BO193" s="1">
        <f t="shared" si="51"/>
        <v>0</v>
      </c>
      <c r="BP193" s="1">
        <f t="shared" si="52"/>
        <v>0</v>
      </c>
      <c r="BQ193" s="1">
        <f t="shared" si="53"/>
        <v>0</v>
      </c>
      <c r="BR193" s="1">
        <f t="shared" si="54"/>
        <v>0</v>
      </c>
      <c r="BS193" s="1">
        <f t="shared" si="55"/>
        <v>0</v>
      </c>
    </row>
    <row r="194" spans="1:71" ht="12.75" x14ac:dyDescent="0.2">
      <c r="A194" s="40"/>
      <c r="B194" s="41"/>
      <c r="C194" s="1">
        <f t="shared" si="8"/>
        <v>0</v>
      </c>
      <c r="D194" s="1">
        <f t="shared" si="9"/>
        <v>0</v>
      </c>
      <c r="E194" s="1">
        <f t="shared" si="10"/>
        <v>0</v>
      </c>
      <c r="F194" s="1">
        <f t="shared" si="11"/>
        <v>0</v>
      </c>
      <c r="G194" s="1">
        <f t="shared" si="12"/>
        <v>0</v>
      </c>
      <c r="H194" s="1">
        <f t="shared" si="13"/>
        <v>0</v>
      </c>
      <c r="J194" s="23"/>
      <c r="K194" s="18"/>
      <c r="L194" s="1">
        <f t="shared" si="14"/>
        <v>0</v>
      </c>
      <c r="M194" s="1">
        <f t="shared" si="15"/>
        <v>0</v>
      </c>
      <c r="N194" s="1">
        <f t="shared" si="16"/>
        <v>0</v>
      </c>
      <c r="O194" s="1">
        <f t="shared" si="17"/>
        <v>0</v>
      </c>
      <c r="P194" s="42">
        <f t="shared" si="18"/>
        <v>0</v>
      </c>
      <c r="Q194" s="1">
        <f t="shared" si="19"/>
        <v>0</v>
      </c>
      <c r="S194" s="40"/>
      <c r="T194" s="41"/>
      <c r="U194" s="1">
        <f t="shared" si="20"/>
        <v>0</v>
      </c>
      <c r="V194" s="1">
        <f t="shared" si="21"/>
        <v>0</v>
      </c>
      <c r="W194" s="1">
        <f t="shared" si="22"/>
        <v>0</v>
      </c>
      <c r="X194" s="1">
        <f t="shared" si="23"/>
        <v>0</v>
      </c>
      <c r="Y194" s="1">
        <f t="shared" si="24"/>
        <v>0</v>
      </c>
      <c r="Z194" s="1">
        <f t="shared" si="25"/>
        <v>0</v>
      </c>
      <c r="AB194" s="40"/>
      <c r="AC194" s="41"/>
      <c r="AD194" s="1">
        <f t="shared" si="26"/>
        <v>0</v>
      </c>
      <c r="AE194" s="1">
        <f t="shared" si="27"/>
        <v>0</v>
      </c>
      <c r="AF194" s="1">
        <f t="shared" si="28"/>
        <v>0</v>
      </c>
      <c r="AG194" s="1">
        <f t="shared" si="29"/>
        <v>0</v>
      </c>
      <c r="AH194" s="1">
        <f t="shared" si="30"/>
        <v>0</v>
      </c>
      <c r="AI194" s="1">
        <f t="shared" si="31"/>
        <v>0</v>
      </c>
      <c r="AK194" s="40"/>
      <c r="AL194" s="41"/>
      <c r="AM194" s="1">
        <f t="shared" si="32"/>
        <v>0</v>
      </c>
      <c r="AN194" s="1">
        <f t="shared" si="33"/>
        <v>0</v>
      </c>
      <c r="AO194" s="1">
        <f t="shared" si="34"/>
        <v>0</v>
      </c>
      <c r="AP194" s="1">
        <f t="shared" si="35"/>
        <v>0</v>
      </c>
      <c r="AQ194" s="1">
        <f t="shared" si="36"/>
        <v>0</v>
      </c>
      <c r="AR194" s="1">
        <f t="shared" si="37"/>
        <v>0</v>
      </c>
      <c r="AT194" s="40"/>
      <c r="AU194" s="41"/>
      <c r="AV194" s="1">
        <f t="shared" si="38"/>
        <v>0</v>
      </c>
      <c r="AW194" s="1">
        <f t="shared" si="39"/>
        <v>0</v>
      </c>
      <c r="AX194" s="1">
        <f t="shared" si="40"/>
        <v>0</v>
      </c>
      <c r="AY194" s="1">
        <f t="shared" si="41"/>
        <v>0</v>
      </c>
      <c r="AZ194" s="1">
        <f t="shared" si="42"/>
        <v>0</v>
      </c>
      <c r="BA194" s="1">
        <f t="shared" si="43"/>
        <v>0</v>
      </c>
      <c r="BC194" s="40"/>
      <c r="BD194" s="41"/>
      <c r="BE194" s="1">
        <f t="shared" si="44"/>
        <v>0</v>
      </c>
      <c r="BF194" s="1">
        <f t="shared" si="45"/>
        <v>0</v>
      </c>
      <c r="BG194" s="1">
        <f t="shared" si="46"/>
        <v>0</v>
      </c>
      <c r="BH194" s="1">
        <f t="shared" si="47"/>
        <v>0</v>
      </c>
      <c r="BI194" s="1">
        <f t="shared" si="48"/>
        <v>0</v>
      </c>
      <c r="BJ194" s="1">
        <f t="shared" si="49"/>
        <v>0</v>
      </c>
      <c r="BL194" s="40"/>
      <c r="BM194" s="41"/>
      <c r="BN194" s="1">
        <f t="shared" si="50"/>
        <v>0</v>
      </c>
      <c r="BO194" s="1">
        <f t="shared" si="51"/>
        <v>0</v>
      </c>
      <c r="BP194" s="1">
        <f t="shared" si="52"/>
        <v>0</v>
      </c>
      <c r="BQ194" s="1">
        <f t="shared" si="53"/>
        <v>0</v>
      </c>
      <c r="BR194" s="1">
        <f t="shared" si="54"/>
        <v>0</v>
      </c>
      <c r="BS194" s="1">
        <f t="shared" si="55"/>
        <v>0</v>
      </c>
    </row>
    <row r="195" spans="1:71" ht="12.75" x14ac:dyDescent="0.2">
      <c r="A195" s="40"/>
      <c r="B195" s="41"/>
      <c r="C195" s="1">
        <f t="shared" si="8"/>
        <v>0</v>
      </c>
      <c r="D195" s="1">
        <f t="shared" si="9"/>
        <v>0</v>
      </c>
      <c r="E195" s="1">
        <f t="shared" si="10"/>
        <v>0</v>
      </c>
      <c r="F195" s="1">
        <f t="shared" si="11"/>
        <v>0</v>
      </c>
      <c r="G195" s="1">
        <f t="shared" si="12"/>
        <v>0</v>
      </c>
      <c r="H195" s="1">
        <f t="shared" si="13"/>
        <v>0</v>
      </c>
      <c r="J195" s="23"/>
      <c r="K195" s="18"/>
      <c r="L195" s="1">
        <f t="shared" si="14"/>
        <v>0</v>
      </c>
      <c r="M195" s="1">
        <f t="shared" si="15"/>
        <v>0</v>
      </c>
      <c r="N195" s="1">
        <f t="shared" si="16"/>
        <v>0</v>
      </c>
      <c r="O195" s="1">
        <f t="shared" si="17"/>
        <v>0</v>
      </c>
      <c r="P195" s="42">
        <f t="shared" si="18"/>
        <v>0</v>
      </c>
      <c r="Q195" s="1">
        <f t="shared" si="19"/>
        <v>0</v>
      </c>
      <c r="S195" s="40"/>
      <c r="T195" s="41"/>
      <c r="U195" s="1">
        <f t="shared" si="20"/>
        <v>0</v>
      </c>
      <c r="V195" s="1">
        <f t="shared" si="21"/>
        <v>0</v>
      </c>
      <c r="W195" s="1">
        <f t="shared" si="22"/>
        <v>0</v>
      </c>
      <c r="X195" s="1">
        <f t="shared" si="23"/>
        <v>0</v>
      </c>
      <c r="Y195" s="1">
        <f t="shared" si="24"/>
        <v>0</v>
      </c>
      <c r="Z195" s="1">
        <f t="shared" si="25"/>
        <v>0</v>
      </c>
      <c r="AB195" s="40"/>
      <c r="AC195" s="41"/>
      <c r="AD195" s="1">
        <f t="shared" si="26"/>
        <v>0</v>
      </c>
      <c r="AE195" s="1">
        <f t="shared" si="27"/>
        <v>0</v>
      </c>
      <c r="AF195" s="1">
        <f t="shared" si="28"/>
        <v>0</v>
      </c>
      <c r="AG195" s="1">
        <f t="shared" si="29"/>
        <v>0</v>
      </c>
      <c r="AH195" s="1">
        <f t="shared" si="30"/>
        <v>0</v>
      </c>
      <c r="AI195" s="1">
        <f t="shared" si="31"/>
        <v>0</v>
      </c>
      <c r="AK195" s="40"/>
      <c r="AL195" s="41"/>
      <c r="AM195" s="1">
        <f t="shared" si="32"/>
        <v>0</v>
      </c>
      <c r="AN195" s="1">
        <f t="shared" si="33"/>
        <v>0</v>
      </c>
      <c r="AO195" s="1">
        <f t="shared" si="34"/>
        <v>0</v>
      </c>
      <c r="AP195" s="1">
        <f t="shared" si="35"/>
        <v>0</v>
      </c>
      <c r="AQ195" s="1">
        <f t="shared" si="36"/>
        <v>0</v>
      </c>
      <c r="AR195" s="1">
        <f t="shared" si="37"/>
        <v>0</v>
      </c>
      <c r="AT195" s="40"/>
      <c r="AU195" s="41"/>
      <c r="AV195" s="1">
        <f t="shared" si="38"/>
        <v>0</v>
      </c>
      <c r="AW195" s="1">
        <f t="shared" si="39"/>
        <v>0</v>
      </c>
      <c r="AX195" s="1">
        <f t="shared" si="40"/>
        <v>0</v>
      </c>
      <c r="AY195" s="1">
        <f t="shared" si="41"/>
        <v>0</v>
      </c>
      <c r="AZ195" s="1">
        <f t="shared" si="42"/>
        <v>0</v>
      </c>
      <c r="BA195" s="1">
        <f t="shared" si="43"/>
        <v>0</v>
      </c>
      <c r="BC195" s="40"/>
      <c r="BD195" s="41"/>
      <c r="BE195" s="1">
        <f t="shared" si="44"/>
        <v>0</v>
      </c>
      <c r="BF195" s="1">
        <f t="shared" si="45"/>
        <v>0</v>
      </c>
      <c r="BG195" s="1">
        <f t="shared" si="46"/>
        <v>0</v>
      </c>
      <c r="BH195" s="1">
        <f t="shared" si="47"/>
        <v>0</v>
      </c>
      <c r="BI195" s="1">
        <f t="shared" si="48"/>
        <v>0</v>
      </c>
      <c r="BJ195" s="1">
        <f t="shared" si="49"/>
        <v>0</v>
      </c>
      <c r="BL195" s="40"/>
      <c r="BM195" s="41"/>
      <c r="BN195" s="1">
        <f t="shared" si="50"/>
        <v>0</v>
      </c>
      <c r="BO195" s="1">
        <f t="shared" si="51"/>
        <v>0</v>
      </c>
      <c r="BP195" s="1">
        <f t="shared" si="52"/>
        <v>0</v>
      </c>
      <c r="BQ195" s="1">
        <f t="shared" si="53"/>
        <v>0</v>
      </c>
      <c r="BR195" s="1">
        <f t="shared" si="54"/>
        <v>0</v>
      </c>
      <c r="BS195" s="1">
        <f t="shared" si="55"/>
        <v>0</v>
      </c>
    </row>
    <row r="196" spans="1:71" ht="12.75" x14ac:dyDescent="0.2">
      <c r="A196" s="40"/>
      <c r="B196" s="41"/>
      <c r="C196" s="1">
        <f t="shared" si="8"/>
        <v>0</v>
      </c>
      <c r="D196" s="1">
        <f t="shared" si="9"/>
        <v>0</v>
      </c>
      <c r="E196" s="1">
        <f t="shared" si="10"/>
        <v>0</v>
      </c>
      <c r="F196" s="1">
        <f t="shared" si="11"/>
        <v>0</v>
      </c>
      <c r="G196" s="1">
        <f t="shared" si="12"/>
        <v>0</v>
      </c>
      <c r="H196" s="1">
        <f t="shared" si="13"/>
        <v>0</v>
      </c>
      <c r="J196" s="23"/>
      <c r="K196" s="18"/>
      <c r="L196" s="1">
        <f t="shared" si="14"/>
        <v>0</v>
      </c>
      <c r="M196" s="1">
        <f t="shared" si="15"/>
        <v>0</v>
      </c>
      <c r="N196" s="1">
        <f t="shared" si="16"/>
        <v>0</v>
      </c>
      <c r="O196" s="1">
        <f t="shared" si="17"/>
        <v>0</v>
      </c>
      <c r="P196" s="42">
        <f t="shared" si="18"/>
        <v>0</v>
      </c>
      <c r="Q196" s="1">
        <f t="shared" si="19"/>
        <v>0</v>
      </c>
      <c r="S196" s="40"/>
      <c r="T196" s="41"/>
      <c r="U196" s="1">
        <f t="shared" si="20"/>
        <v>0</v>
      </c>
      <c r="V196" s="1">
        <f t="shared" si="21"/>
        <v>0</v>
      </c>
      <c r="W196" s="1">
        <f t="shared" si="22"/>
        <v>0</v>
      </c>
      <c r="X196" s="1">
        <f t="shared" si="23"/>
        <v>0</v>
      </c>
      <c r="Y196" s="1">
        <f t="shared" si="24"/>
        <v>0</v>
      </c>
      <c r="Z196" s="1">
        <f t="shared" si="25"/>
        <v>0</v>
      </c>
      <c r="AB196" s="40"/>
      <c r="AC196" s="41"/>
      <c r="AD196" s="1">
        <f t="shared" si="26"/>
        <v>0</v>
      </c>
      <c r="AE196" s="1">
        <f t="shared" si="27"/>
        <v>0</v>
      </c>
      <c r="AF196" s="1">
        <f t="shared" si="28"/>
        <v>0</v>
      </c>
      <c r="AG196" s="1">
        <f t="shared" si="29"/>
        <v>0</v>
      </c>
      <c r="AH196" s="1">
        <f t="shared" si="30"/>
        <v>0</v>
      </c>
      <c r="AI196" s="1">
        <f t="shared" si="31"/>
        <v>0</v>
      </c>
      <c r="AK196" s="40"/>
      <c r="AL196" s="41"/>
      <c r="AM196" s="1">
        <f t="shared" si="32"/>
        <v>0</v>
      </c>
      <c r="AN196" s="1">
        <f t="shared" si="33"/>
        <v>0</v>
      </c>
      <c r="AO196" s="1">
        <f t="shared" si="34"/>
        <v>0</v>
      </c>
      <c r="AP196" s="1">
        <f t="shared" si="35"/>
        <v>0</v>
      </c>
      <c r="AQ196" s="1">
        <f t="shared" si="36"/>
        <v>0</v>
      </c>
      <c r="AR196" s="1">
        <f t="shared" si="37"/>
        <v>0</v>
      </c>
      <c r="AT196" s="40"/>
      <c r="AU196" s="41"/>
      <c r="AV196" s="1">
        <f t="shared" si="38"/>
        <v>0</v>
      </c>
      <c r="AW196" s="1">
        <f t="shared" si="39"/>
        <v>0</v>
      </c>
      <c r="AX196" s="1">
        <f t="shared" si="40"/>
        <v>0</v>
      </c>
      <c r="AY196" s="1">
        <f t="shared" si="41"/>
        <v>0</v>
      </c>
      <c r="AZ196" s="1">
        <f t="shared" si="42"/>
        <v>0</v>
      </c>
      <c r="BA196" s="1">
        <f t="shared" si="43"/>
        <v>0</v>
      </c>
      <c r="BC196" s="40"/>
      <c r="BD196" s="41"/>
      <c r="BE196" s="1">
        <f t="shared" si="44"/>
        <v>0</v>
      </c>
      <c r="BF196" s="1">
        <f t="shared" si="45"/>
        <v>0</v>
      </c>
      <c r="BG196" s="1">
        <f t="shared" si="46"/>
        <v>0</v>
      </c>
      <c r="BH196" s="1">
        <f t="shared" si="47"/>
        <v>0</v>
      </c>
      <c r="BI196" s="1">
        <f t="shared" si="48"/>
        <v>0</v>
      </c>
      <c r="BJ196" s="1">
        <f t="shared" si="49"/>
        <v>0</v>
      </c>
      <c r="BL196" s="40"/>
      <c r="BM196" s="41"/>
      <c r="BN196" s="1">
        <f t="shared" si="50"/>
        <v>0</v>
      </c>
      <c r="BO196" s="1">
        <f t="shared" si="51"/>
        <v>0</v>
      </c>
      <c r="BP196" s="1">
        <f t="shared" si="52"/>
        <v>0</v>
      </c>
      <c r="BQ196" s="1">
        <f t="shared" si="53"/>
        <v>0</v>
      </c>
      <c r="BR196" s="1">
        <f t="shared" si="54"/>
        <v>0</v>
      </c>
      <c r="BS196" s="1">
        <f t="shared" si="55"/>
        <v>0</v>
      </c>
    </row>
    <row r="197" spans="1:71" ht="12.75" x14ac:dyDescent="0.2">
      <c r="A197" s="40"/>
      <c r="B197" s="41"/>
      <c r="C197" s="1">
        <f t="shared" si="8"/>
        <v>0</v>
      </c>
      <c r="D197" s="1">
        <f t="shared" si="9"/>
        <v>0</v>
      </c>
      <c r="E197" s="1">
        <f t="shared" si="10"/>
        <v>0</v>
      </c>
      <c r="F197" s="1">
        <f t="shared" si="11"/>
        <v>0</v>
      </c>
      <c r="G197" s="1">
        <f t="shared" si="12"/>
        <v>0</v>
      </c>
      <c r="H197" s="1">
        <f t="shared" si="13"/>
        <v>0</v>
      </c>
      <c r="J197" s="23"/>
      <c r="K197" s="18"/>
      <c r="L197" s="1">
        <f t="shared" si="14"/>
        <v>0</v>
      </c>
      <c r="M197" s="1">
        <f t="shared" si="15"/>
        <v>0</v>
      </c>
      <c r="N197" s="1">
        <f t="shared" si="16"/>
        <v>0</v>
      </c>
      <c r="O197" s="1">
        <f t="shared" si="17"/>
        <v>0</v>
      </c>
      <c r="P197" s="42">
        <f t="shared" si="18"/>
        <v>0</v>
      </c>
      <c r="Q197" s="1">
        <f t="shared" si="19"/>
        <v>0</v>
      </c>
      <c r="S197" s="40"/>
      <c r="T197" s="41"/>
      <c r="U197" s="1">
        <f t="shared" si="20"/>
        <v>0</v>
      </c>
      <c r="V197" s="1">
        <f t="shared" si="21"/>
        <v>0</v>
      </c>
      <c r="W197" s="1">
        <f t="shared" si="22"/>
        <v>0</v>
      </c>
      <c r="X197" s="1">
        <f t="shared" si="23"/>
        <v>0</v>
      </c>
      <c r="Y197" s="1">
        <f t="shared" si="24"/>
        <v>0</v>
      </c>
      <c r="Z197" s="1">
        <f t="shared" si="25"/>
        <v>0</v>
      </c>
      <c r="AB197" s="40"/>
      <c r="AC197" s="41"/>
      <c r="AD197" s="1">
        <f t="shared" si="26"/>
        <v>0</v>
      </c>
      <c r="AE197" s="1">
        <f t="shared" si="27"/>
        <v>0</v>
      </c>
      <c r="AF197" s="1">
        <f t="shared" si="28"/>
        <v>0</v>
      </c>
      <c r="AG197" s="1">
        <f t="shared" si="29"/>
        <v>0</v>
      </c>
      <c r="AH197" s="1">
        <f t="shared" si="30"/>
        <v>0</v>
      </c>
      <c r="AI197" s="1">
        <f t="shared" si="31"/>
        <v>0</v>
      </c>
      <c r="AK197" s="40"/>
      <c r="AL197" s="41"/>
      <c r="AM197" s="1">
        <f t="shared" si="32"/>
        <v>0</v>
      </c>
      <c r="AN197" s="1">
        <f t="shared" si="33"/>
        <v>0</v>
      </c>
      <c r="AO197" s="1">
        <f t="shared" si="34"/>
        <v>0</v>
      </c>
      <c r="AP197" s="1">
        <f t="shared" si="35"/>
        <v>0</v>
      </c>
      <c r="AQ197" s="1">
        <f t="shared" si="36"/>
        <v>0</v>
      </c>
      <c r="AR197" s="1">
        <f t="shared" si="37"/>
        <v>0</v>
      </c>
      <c r="AT197" s="40"/>
      <c r="AU197" s="41"/>
      <c r="AV197" s="1">
        <f t="shared" si="38"/>
        <v>0</v>
      </c>
      <c r="AW197" s="1">
        <f t="shared" si="39"/>
        <v>0</v>
      </c>
      <c r="AX197" s="1">
        <f t="shared" si="40"/>
        <v>0</v>
      </c>
      <c r="AY197" s="1">
        <f t="shared" si="41"/>
        <v>0</v>
      </c>
      <c r="AZ197" s="1">
        <f t="shared" si="42"/>
        <v>0</v>
      </c>
      <c r="BA197" s="1">
        <f t="shared" si="43"/>
        <v>0</v>
      </c>
      <c r="BC197" s="40"/>
      <c r="BD197" s="41"/>
      <c r="BE197" s="1">
        <f t="shared" si="44"/>
        <v>0</v>
      </c>
      <c r="BF197" s="1">
        <f t="shared" si="45"/>
        <v>0</v>
      </c>
      <c r="BG197" s="1">
        <f t="shared" si="46"/>
        <v>0</v>
      </c>
      <c r="BH197" s="1">
        <f t="shared" si="47"/>
        <v>0</v>
      </c>
      <c r="BI197" s="1">
        <f t="shared" si="48"/>
        <v>0</v>
      </c>
      <c r="BJ197" s="1">
        <f t="shared" si="49"/>
        <v>0</v>
      </c>
      <c r="BL197" s="40"/>
      <c r="BM197" s="41"/>
      <c r="BN197" s="1">
        <f t="shared" si="50"/>
        <v>0</v>
      </c>
      <c r="BO197" s="1">
        <f t="shared" si="51"/>
        <v>0</v>
      </c>
      <c r="BP197" s="1">
        <f t="shared" si="52"/>
        <v>0</v>
      </c>
      <c r="BQ197" s="1">
        <f t="shared" si="53"/>
        <v>0</v>
      </c>
      <c r="BR197" s="1">
        <f t="shared" si="54"/>
        <v>0</v>
      </c>
      <c r="BS197" s="1">
        <f t="shared" si="55"/>
        <v>0</v>
      </c>
    </row>
    <row r="198" spans="1:71" ht="12.75" x14ac:dyDescent="0.2">
      <c r="A198" s="40"/>
      <c r="B198" s="41"/>
      <c r="C198" s="1">
        <f t="shared" si="8"/>
        <v>0</v>
      </c>
      <c r="D198" s="1">
        <f t="shared" si="9"/>
        <v>0</v>
      </c>
      <c r="E198" s="1">
        <f t="shared" si="10"/>
        <v>0</v>
      </c>
      <c r="F198" s="1">
        <f t="shared" si="11"/>
        <v>0</v>
      </c>
      <c r="G198" s="1">
        <f t="shared" si="12"/>
        <v>0</v>
      </c>
      <c r="H198" s="1">
        <f t="shared" si="13"/>
        <v>0</v>
      </c>
      <c r="J198" s="23"/>
      <c r="K198" s="18"/>
      <c r="L198" s="1">
        <f t="shared" si="14"/>
        <v>0</v>
      </c>
      <c r="M198" s="1">
        <f t="shared" si="15"/>
        <v>0</v>
      </c>
      <c r="N198" s="1">
        <f t="shared" si="16"/>
        <v>0</v>
      </c>
      <c r="O198" s="1">
        <f t="shared" si="17"/>
        <v>0</v>
      </c>
      <c r="P198" s="42">
        <f t="shared" si="18"/>
        <v>0</v>
      </c>
      <c r="Q198" s="1">
        <f t="shared" si="19"/>
        <v>0</v>
      </c>
      <c r="S198" s="40"/>
      <c r="T198" s="41"/>
      <c r="U198" s="1">
        <f t="shared" si="20"/>
        <v>0</v>
      </c>
      <c r="V198" s="1">
        <f t="shared" si="21"/>
        <v>0</v>
      </c>
      <c r="W198" s="1">
        <f t="shared" si="22"/>
        <v>0</v>
      </c>
      <c r="X198" s="1">
        <f t="shared" si="23"/>
        <v>0</v>
      </c>
      <c r="Y198" s="1">
        <f t="shared" si="24"/>
        <v>0</v>
      </c>
      <c r="Z198" s="1">
        <f t="shared" si="25"/>
        <v>0</v>
      </c>
      <c r="AB198" s="40"/>
      <c r="AC198" s="41"/>
      <c r="AD198" s="1">
        <f t="shared" si="26"/>
        <v>0</v>
      </c>
      <c r="AE198" s="1">
        <f t="shared" si="27"/>
        <v>0</v>
      </c>
      <c r="AF198" s="1">
        <f t="shared" si="28"/>
        <v>0</v>
      </c>
      <c r="AG198" s="1">
        <f t="shared" si="29"/>
        <v>0</v>
      </c>
      <c r="AH198" s="1">
        <f t="shared" si="30"/>
        <v>0</v>
      </c>
      <c r="AI198" s="1">
        <f t="shared" si="31"/>
        <v>0</v>
      </c>
      <c r="AK198" s="40"/>
      <c r="AL198" s="41"/>
      <c r="AM198" s="1">
        <f t="shared" si="32"/>
        <v>0</v>
      </c>
      <c r="AN198" s="1">
        <f t="shared" si="33"/>
        <v>0</v>
      </c>
      <c r="AO198" s="1">
        <f t="shared" si="34"/>
        <v>0</v>
      </c>
      <c r="AP198" s="1">
        <f t="shared" si="35"/>
        <v>0</v>
      </c>
      <c r="AQ198" s="1">
        <f t="shared" si="36"/>
        <v>0</v>
      </c>
      <c r="AR198" s="1">
        <f t="shared" si="37"/>
        <v>0</v>
      </c>
      <c r="AT198" s="40"/>
      <c r="AU198" s="41"/>
      <c r="AV198" s="1">
        <f t="shared" si="38"/>
        <v>0</v>
      </c>
      <c r="AW198" s="1">
        <f t="shared" si="39"/>
        <v>0</v>
      </c>
      <c r="AX198" s="1">
        <f t="shared" si="40"/>
        <v>0</v>
      </c>
      <c r="AY198" s="1">
        <f t="shared" si="41"/>
        <v>0</v>
      </c>
      <c r="AZ198" s="1">
        <f t="shared" si="42"/>
        <v>0</v>
      </c>
      <c r="BA198" s="1">
        <f t="shared" si="43"/>
        <v>0</v>
      </c>
      <c r="BC198" s="40"/>
      <c r="BD198" s="41"/>
      <c r="BE198" s="1">
        <f t="shared" si="44"/>
        <v>0</v>
      </c>
      <c r="BF198" s="1">
        <f t="shared" si="45"/>
        <v>0</v>
      </c>
      <c r="BG198" s="1">
        <f t="shared" si="46"/>
        <v>0</v>
      </c>
      <c r="BH198" s="1">
        <f t="shared" si="47"/>
        <v>0</v>
      </c>
      <c r="BI198" s="1">
        <f t="shared" si="48"/>
        <v>0</v>
      </c>
      <c r="BJ198" s="1">
        <f t="shared" si="49"/>
        <v>0</v>
      </c>
      <c r="BL198" s="40"/>
      <c r="BM198" s="41"/>
      <c r="BN198" s="1">
        <f t="shared" si="50"/>
        <v>0</v>
      </c>
      <c r="BO198" s="1">
        <f t="shared" si="51"/>
        <v>0</v>
      </c>
      <c r="BP198" s="1">
        <f t="shared" si="52"/>
        <v>0</v>
      </c>
      <c r="BQ198" s="1">
        <f t="shared" si="53"/>
        <v>0</v>
      </c>
      <c r="BR198" s="1">
        <f t="shared" si="54"/>
        <v>0</v>
      </c>
      <c r="BS198" s="1">
        <f t="shared" si="55"/>
        <v>0</v>
      </c>
    </row>
    <row r="199" spans="1:71" ht="12.75" x14ac:dyDescent="0.2">
      <c r="A199" s="40"/>
      <c r="B199" s="41"/>
      <c r="C199" s="1">
        <f t="shared" si="8"/>
        <v>0</v>
      </c>
      <c r="D199" s="1">
        <f t="shared" si="9"/>
        <v>0</v>
      </c>
      <c r="E199" s="1">
        <f t="shared" si="10"/>
        <v>0</v>
      </c>
      <c r="F199" s="1">
        <f t="shared" si="11"/>
        <v>0</v>
      </c>
      <c r="G199" s="1">
        <f t="shared" si="12"/>
        <v>0</v>
      </c>
      <c r="H199" s="1">
        <f t="shared" si="13"/>
        <v>0</v>
      </c>
      <c r="J199" s="23"/>
      <c r="K199" s="18"/>
      <c r="L199" s="1">
        <f t="shared" si="14"/>
        <v>0</v>
      </c>
      <c r="M199" s="1">
        <f t="shared" si="15"/>
        <v>0</v>
      </c>
      <c r="N199" s="1">
        <f t="shared" si="16"/>
        <v>0</v>
      </c>
      <c r="O199" s="1">
        <f t="shared" si="17"/>
        <v>0</v>
      </c>
      <c r="P199" s="42">
        <f t="shared" si="18"/>
        <v>0</v>
      </c>
      <c r="Q199" s="1">
        <f t="shared" si="19"/>
        <v>0</v>
      </c>
      <c r="S199" s="40"/>
      <c r="T199" s="41"/>
      <c r="U199" s="1">
        <f t="shared" si="20"/>
        <v>0</v>
      </c>
      <c r="V199" s="1">
        <f t="shared" si="21"/>
        <v>0</v>
      </c>
      <c r="W199" s="1">
        <f t="shared" si="22"/>
        <v>0</v>
      </c>
      <c r="X199" s="1">
        <f t="shared" si="23"/>
        <v>0</v>
      </c>
      <c r="Y199" s="1">
        <f t="shared" si="24"/>
        <v>0</v>
      </c>
      <c r="Z199" s="1">
        <f t="shared" si="25"/>
        <v>0</v>
      </c>
      <c r="AB199" s="40"/>
      <c r="AC199" s="41"/>
      <c r="AD199" s="1">
        <f t="shared" si="26"/>
        <v>0</v>
      </c>
      <c r="AE199" s="1">
        <f t="shared" si="27"/>
        <v>0</v>
      </c>
      <c r="AF199" s="1">
        <f t="shared" si="28"/>
        <v>0</v>
      </c>
      <c r="AG199" s="1">
        <f t="shared" si="29"/>
        <v>0</v>
      </c>
      <c r="AH199" s="1">
        <f t="shared" si="30"/>
        <v>0</v>
      </c>
      <c r="AI199" s="1">
        <f t="shared" si="31"/>
        <v>0</v>
      </c>
      <c r="AK199" s="40"/>
      <c r="AL199" s="41"/>
      <c r="AM199" s="1">
        <f t="shared" si="32"/>
        <v>0</v>
      </c>
      <c r="AN199" s="1">
        <f t="shared" si="33"/>
        <v>0</v>
      </c>
      <c r="AO199" s="1">
        <f t="shared" si="34"/>
        <v>0</v>
      </c>
      <c r="AP199" s="1">
        <f t="shared" si="35"/>
        <v>0</v>
      </c>
      <c r="AQ199" s="1">
        <f t="shared" si="36"/>
        <v>0</v>
      </c>
      <c r="AR199" s="1">
        <f t="shared" si="37"/>
        <v>0</v>
      </c>
      <c r="AT199" s="40"/>
      <c r="AU199" s="41"/>
      <c r="AV199" s="1">
        <f t="shared" si="38"/>
        <v>0</v>
      </c>
      <c r="AW199" s="1">
        <f t="shared" si="39"/>
        <v>0</v>
      </c>
      <c r="AX199" s="1">
        <f t="shared" si="40"/>
        <v>0</v>
      </c>
      <c r="AY199" s="1">
        <f t="shared" si="41"/>
        <v>0</v>
      </c>
      <c r="AZ199" s="1">
        <f t="shared" si="42"/>
        <v>0</v>
      </c>
      <c r="BA199" s="1">
        <f t="shared" si="43"/>
        <v>0</v>
      </c>
      <c r="BC199" s="40"/>
      <c r="BD199" s="41"/>
      <c r="BE199" s="1">
        <f t="shared" si="44"/>
        <v>0</v>
      </c>
      <c r="BF199" s="1">
        <f t="shared" si="45"/>
        <v>0</v>
      </c>
      <c r="BG199" s="1">
        <f t="shared" si="46"/>
        <v>0</v>
      </c>
      <c r="BH199" s="1">
        <f t="shared" si="47"/>
        <v>0</v>
      </c>
      <c r="BI199" s="1">
        <f t="shared" si="48"/>
        <v>0</v>
      </c>
      <c r="BJ199" s="1">
        <f t="shared" si="49"/>
        <v>0</v>
      </c>
      <c r="BL199" s="40"/>
      <c r="BM199" s="41"/>
      <c r="BN199" s="1">
        <f t="shared" si="50"/>
        <v>0</v>
      </c>
      <c r="BO199" s="1">
        <f t="shared" si="51"/>
        <v>0</v>
      </c>
      <c r="BP199" s="1">
        <f t="shared" si="52"/>
        <v>0</v>
      </c>
      <c r="BQ199" s="1">
        <f t="shared" si="53"/>
        <v>0</v>
      </c>
      <c r="BR199" s="1">
        <f t="shared" si="54"/>
        <v>0</v>
      </c>
      <c r="BS199" s="1">
        <f t="shared" si="55"/>
        <v>0</v>
      </c>
    </row>
    <row r="200" spans="1:71" ht="12.75" x14ac:dyDescent="0.2">
      <c r="A200" s="40"/>
      <c r="B200" s="41"/>
      <c r="C200" s="1">
        <f t="shared" si="8"/>
        <v>0</v>
      </c>
      <c r="D200" s="1">
        <f t="shared" si="9"/>
        <v>0</v>
      </c>
      <c r="E200" s="1">
        <f t="shared" si="10"/>
        <v>0</v>
      </c>
      <c r="F200" s="1">
        <f t="shared" si="11"/>
        <v>0</v>
      </c>
      <c r="G200" s="1">
        <f t="shared" si="12"/>
        <v>0</v>
      </c>
      <c r="H200" s="1">
        <f t="shared" si="13"/>
        <v>0</v>
      </c>
      <c r="J200" s="23"/>
      <c r="K200" s="18"/>
      <c r="L200" s="1">
        <f t="shared" si="14"/>
        <v>0</v>
      </c>
      <c r="M200" s="1">
        <f t="shared" si="15"/>
        <v>0</v>
      </c>
      <c r="N200" s="1">
        <f t="shared" si="16"/>
        <v>0</v>
      </c>
      <c r="O200" s="1">
        <f t="shared" si="17"/>
        <v>0</v>
      </c>
      <c r="P200" s="42">
        <f t="shared" si="18"/>
        <v>0</v>
      </c>
      <c r="Q200" s="1">
        <f t="shared" si="19"/>
        <v>0</v>
      </c>
      <c r="S200" s="40"/>
      <c r="T200" s="41"/>
      <c r="U200" s="1">
        <f t="shared" si="20"/>
        <v>0</v>
      </c>
      <c r="V200" s="1">
        <f t="shared" si="21"/>
        <v>0</v>
      </c>
      <c r="W200" s="1">
        <f t="shared" si="22"/>
        <v>0</v>
      </c>
      <c r="X200" s="1">
        <f t="shared" si="23"/>
        <v>0</v>
      </c>
      <c r="Y200" s="1">
        <f t="shared" si="24"/>
        <v>0</v>
      </c>
      <c r="Z200" s="1">
        <f t="shared" si="25"/>
        <v>0</v>
      </c>
      <c r="AB200" s="40"/>
      <c r="AC200" s="41"/>
      <c r="AD200" s="1">
        <f t="shared" si="26"/>
        <v>0</v>
      </c>
      <c r="AE200" s="1">
        <f t="shared" si="27"/>
        <v>0</v>
      </c>
      <c r="AF200" s="1">
        <f t="shared" si="28"/>
        <v>0</v>
      </c>
      <c r="AG200" s="1">
        <f t="shared" si="29"/>
        <v>0</v>
      </c>
      <c r="AH200" s="1">
        <f t="shared" si="30"/>
        <v>0</v>
      </c>
      <c r="AI200" s="1">
        <f t="shared" si="31"/>
        <v>0</v>
      </c>
      <c r="AK200" s="40"/>
      <c r="AL200" s="41"/>
      <c r="AM200" s="1">
        <f t="shared" si="32"/>
        <v>0</v>
      </c>
      <c r="AN200" s="1">
        <f t="shared" si="33"/>
        <v>0</v>
      </c>
      <c r="AO200" s="1">
        <f t="shared" si="34"/>
        <v>0</v>
      </c>
      <c r="AP200" s="1">
        <f t="shared" si="35"/>
        <v>0</v>
      </c>
      <c r="AQ200" s="1">
        <f t="shared" si="36"/>
        <v>0</v>
      </c>
      <c r="AR200" s="1">
        <f t="shared" si="37"/>
        <v>0</v>
      </c>
      <c r="AT200" s="40"/>
      <c r="AU200" s="41"/>
      <c r="AV200" s="1">
        <f t="shared" si="38"/>
        <v>0</v>
      </c>
      <c r="AW200" s="1">
        <f t="shared" si="39"/>
        <v>0</v>
      </c>
      <c r="AX200" s="1">
        <f t="shared" si="40"/>
        <v>0</v>
      </c>
      <c r="AY200" s="1">
        <f t="shared" si="41"/>
        <v>0</v>
      </c>
      <c r="AZ200" s="1">
        <f t="shared" si="42"/>
        <v>0</v>
      </c>
      <c r="BA200" s="1">
        <f t="shared" si="43"/>
        <v>0</v>
      </c>
      <c r="BC200" s="40"/>
      <c r="BD200" s="41"/>
      <c r="BE200" s="1">
        <f t="shared" si="44"/>
        <v>0</v>
      </c>
      <c r="BF200" s="1">
        <f t="shared" si="45"/>
        <v>0</v>
      </c>
      <c r="BG200" s="1">
        <f t="shared" si="46"/>
        <v>0</v>
      </c>
      <c r="BH200" s="1">
        <f t="shared" si="47"/>
        <v>0</v>
      </c>
      <c r="BI200" s="1">
        <f t="shared" si="48"/>
        <v>0</v>
      </c>
      <c r="BJ200" s="1">
        <f t="shared" si="49"/>
        <v>0</v>
      </c>
      <c r="BL200" s="40"/>
      <c r="BM200" s="41"/>
      <c r="BN200" s="1">
        <f t="shared" si="50"/>
        <v>0</v>
      </c>
      <c r="BO200" s="1">
        <f t="shared" si="51"/>
        <v>0</v>
      </c>
      <c r="BP200" s="1">
        <f t="shared" si="52"/>
        <v>0</v>
      </c>
      <c r="BQ200" s="1">
        <f t="shared" si="53"/>
        <v>0</v>
      </c>
      <c r="BR200" s="1">
        <f t="shared" si="54"/>
        <v>0</v>
      </c>
      <c r="BS200" s="1">
        <f t="shared" si="55"/>
        <v>0</v>
      </c>
    </row>
    <row r="201" spans="1:71" ht="12.75" x14ac:dyDescent="0.2">
      <c r="A201" s="40"/>
      <c r="B201" s="41"/>
      <c r="C201" s="1">
        <f t="shared" si="8"/>
        <v>0</v>
      </c>
      <c r="D201" s="1">
        <f t="shared" si="9"/>
        <v>0</v>
      </c>
      <c r="E201" s="1">
        <f t="shared" si="10"/>
        <v>0</v>
      </c>
      <c r="F201" s="1">
        <f t="shared" si="11"/>
        <v>0</v>
      </c>
      <c r="G201" s="1">
        <f t="shared" si="12"/>
        <v>0</v>
      </c>
      <c r="H201" s="1">
        <f t="shared" si="13"/>
        <v>0</v>
      </c>
      <c r="J201" s="23"/>
      <c r="K201" s="18"/>
      <c r="L201" s="1">
        <f t="shared" si="14"/>
        <v>0</v>
      </c>
      <c r="M201" s="1">
        <f t="shared" si="15"/>
        <v>0</v>
      </c>
      <c r="N201" s="1">
        <f t="shared" si="16"/>
        <v>0</v>
      </c>
      <c r="O201" s="1">
        <f t="shared" si="17"/>
        <v>0</v>
      </c>
      <c r="P201" s="42">
        <f t="shared" si="18"/>
        <v>0</v>
      </c>
      <c r="Q201" s="1">
        <f t="shared" si="19"/>
        <v>0</v>
      </c>
      <c r="S201" s="40"/>
      <c r="T201" s="41"/>
      <c r="U201" s="1">
        <f t="shared" si="20"/>
        <v>0</v>
      </c>
      <c r="V201" s="1">
        <f t="shared" si="21"/>
        <v>0</v>
      </c>
      <c r="W201" s="1">
        <f t="shared" si="22"/>
        <v>0</v>
      </c>
      <c r="X201" s="1">
        <f t="shared" si="23"/>
        <v>0</v>
      </c>
      <c r="Y201" s="1">
        <f t="shared" si="24"/>
        <v>0</v>
      </c>
      <c r="Z201" s="1">
        <f t="shared" si="25"/>
        <v>0</v>
      </c>
      <c r="AB201" s="40"/>
      <c r="AC201" s="41"/>
      <c r="AD201" s="1">
        <f t="shared" si="26"/>
        <v>0</v>
      </c>
      <c r="AE201" s="1">
        <f t="shared" si="27"/>
        <v>0</v>
      </c>
      <c r="AF201" s="1">
        <f t="shared" si="28"/>
        <v>0</v>
      </c>
      <c r="AG201" s="1">
        <f t="shared" si="29"/>
        <v>0</v>
      </c>
      <c r="AH201" s="1">
        <f t="shared" si="30"/>
        <v>0</v>
      </c>
      <c r="AI201" s="1">
        <f t="shared" si="31"/>
        <v>0</v>
      </c>
      <c r="AK201" s="40"/>
      <c r="AL201" s="41"/>
      <c r="AM201" s="1">
        <f t="shared" si="32"/>
        <v>0</v>
      </c>
      <c r="AN201" s="1">
        <f t="shared" si="33"/>
        <v>0</v>
      </c>
      <c r="AO201" s="1">
        <f t="shared" si="34"/>
        <v>0</v>
      </c>
      <c r="AP201" s="1">
        <f t="shared" si="35"/>
        <v>0</v>
      </c>
      <c r="AQ201" s="1">
        <f t="shared" si="36"/>
        <v>0</v>
      </c>
      <c r="AR201" s="1">
        <f t="shared" si="37"/>
        <v>0</v>
      </c>
      <c r="AT201" s="40"/>
      <c r="AU201" s="41"/>
      <c r="AV201" s="1">
        <f t="shared" si="38"/>
        <v>0</v>
      </c>
      <c r="AW201" s="1">
        <f t="shared" si="39"/>
        <v>0</v>
      </c>
      <c r="AX201" s="1">
        <f t="shared" si="40"/>
        <v>0</v>
      </c>
      <c r="AY201" s="1">
        <f t="shared" si="41"/>
        <v>0</v>
      </c>
      <c r="AZ201" s="1">
        <f t="shared" si="42"/>
        <v>0</v>
      </c>
      <c r="BA201" s="1">
        <f t="shared" si="43"/>
        <v>0</v>
      </c>
      <c r="BC201" s="40"/>
      <c r="BD201" s="41"/>
      <c r="BE201" s="1">
        <f t="shared" si="44"/>
        <v>0</v>
      </c>
      <c r="BF201" s="1">
        <f t="shared" si="45"/>
        <v>0</v>
      </c>
      <c r="BG201" s="1">
        <f t="shared" si="46"/>
        <v>0</v>
      </c>
      <c r="BH201" s="1">
        <f t="shared" si="47"/>
        <v>0</v>
      </c>
      <c r="BI201" s="1">
        <f t="shared" si="48"/>
        <v>0</v>
      </c>
      <c r="BJ201" s="1">
        <f t="shared" si="49"/>
        <v>0</v>
      </c>
      <c r="BL201" s="40"/>
      <c r="BM201" s="41"/>
      <c r="BN201" s="1">
        <f t="shared" si="50"/>
        <v>0</v>
      </c>
      <c r="BO201" s="1">
        <f t="shared" si="51"/>
        <v>0</v>
      </c>
      <c r="BP201" s="1">
        <f t="shared" si="52"/>
        <v>0</v>
      </c>
      <c r="BQ201" s="1">
        <f t="shared" si="53"/>
        <v>0</v>
      </c>
      <c r="BR201" s="1">
        <f t="shared" si="54"/>
        <v>0</v>
      </c>
      <c r="BS201" s="1">
        <f t="shared" si="55"/>
        <v>0</v>
      </c>
    </row>
    <row r="202" spans="1:71" ht="12.75" x14ac:dyDescent="0.2">
      <c r="A202" s="40"/>
      <c r="B202" s="41"/>
      <c r="C202" s="1">
        <f t="shared" si="8"/>
        <v>0</v>
      </c>
      <c r="D202" s="1">
        <f t="shared" si="9"/>
        <v>0</v>
      </c>
      <c r="E202" s="1">
        <f t="shared" si="10"/>
        <v>0</v>
      </c>
      <c r="F202" s="1">
        <f t="shared" si="11"/>
        <v>0</v>
      </c>
      <c r="G202" s="1">
        <f t="shared" si="12"/>
        <v>0</v>
      </c>
      <c r="H202" s="1">
        <f t="shared" si="13"/>
        <v>0</v>
      </c>
      <c r="J202" s="23"/>
      <c r="K202" s="18"/>
      <c r="L202" s="1">
        <f t="shared" si="14"/>
        <v>0</v>
      </c>
      <c r="M202" s="1">
        <f t="shared" si="15"/>
        <v>0</v>
      </c>
      <c r="N202" s="1">
        <f t="shared" si="16"/>
        <v>0</v>
      </c>
      <c r="O202" s="1">
        <f t="shared" si="17"/>
        <v>0</v>
      </c>
      <c r="P202" s="42">
        <f t="shared" si="18"/>
        <v>0</v>
      </c>
      <c r="Q202" s="1">
        <f t="shared" si="19"/>
        <v>0</v>
      </c>
      <c r="S202" s="40"/>
      <c r="T202" s="41"/>
      <c r="U202" s="1">
        <f t="shared" si="20"/>
        <v>0</v>
      </c>
      <c r="V202" s="1">
        <f t="shared" si="21"/>
        <v>0</v>
      </c>
      <c r="W202" s="1">
        <f t="shared" si="22"/>
        <v>0</v>
      </c>
      <c r="X202" s="1">
        <f t="shared" si="23"/>
        <v>0</v>
      </c>
      <c r="Y202" s="1">
        <f t="shared" si="24"/>
        <v>0</v>
      </c>
      <c r="Z202" s="1">
        <f t="shared" si="25"/>
        <v>0</v>
      </c>
      <c r="AB202" s="40"/>
      <c r="AC202" s="41"/>
      <c r="AD202" s="1">
        <f t="shared" si="26"/>
        <v>0</v>
      </c>
      <c r="AE202" s="1">
        <f t="shared" si="27"/>
        <v>0</v>
      </c>
      <c r="AF202" s="1">
        <f t="shared" si="28"/>
        <v>0</v>
      </c>
      <c r="AG202" s="1">
        <f t="shared" si="29"/>
        <v>0</v>
      </c>
      <c r="AH202" s="1">
        <f t="shared" si="30"/>
        <v>0</v>
      </c>
      <c r="AI202" s="1">
        <f t="shared" si="31"/>
        <v>0</v>
      </c>
      <c r="AK202" s="40"/>
      <c r="AL202" s="41"/>
      <c r="AM202" s="1">
        <f t="shared" si="32"/>
        <v>0</v>
      </c>
      <c r="AN202" s="1">
        <f t="shared" si="33"/>
        <v>0</v>
      </c>
      <c r="AO202" s="1">
        <f t="shared" si="34"/>
        <v>0</v>
      </c>
      <c r="AP202" s="1">
        <f t="shared" si="35"/>
        <v>0</v>
      </c>
      <c r="AQ202" s="1">
        <f t="shared" si="36"/>
        <v>0</v>
      </c>
      <c r="AR202" s="1">
        <f t="shared" si="37"/>
        <v>0</v>
      </c>
      <c r="AT202" s="40"/>
      <c r="AU202" s="41"/>
      <c r="AV202" s="1">
        <f t="shared" si="38"/>
        <v>0</v>
      </c>
      <c r="AW202" s="1">
        <f t="shared" si="39"/>
        <v>0</v>
      </c>
      <c r="AX202" s="1">
        <f t="shared" si="40"/>
        <v>0</v>
      </c>
      <c r="AY202" s="1">
        <f t="shared" si="41"/>
        <v>0</v>
      </c>
      <c r="AZ202" s="1">
        <f t="shared" si="42"/>
        <v>0</v>
      </c>
      <c r="BA202" s="1">
        <f t="shared" si="43"/>
        <v>0</v>
      </c>
      <c r="BC202" s="40"/>
      <c r="BD202" s="41"/>
      <c r="BE202" s="1">
        <f t="shared" si="44"/>
        <v>0</v>
      </c>
      <c r="BF202" s="1">
        <f t="shared" si="45"/>
        <v>0</v>
      </c>
      <c r="BG202" s="1">
        <f t="shared" si="46"/>
        <v>0</v>
      </c>
      <c r="BH202" s="1">
        <f t="shared" si="47"/>
        <v>0</v>
      </c>
      <c r="BI202" s="1">
        <f t="shared" si="48"/>
        <v>0</v>
      </c>
      <c r="BJ202" s="1">
        <f t="shared" si="49"/>
        <v>0</v>
      </c>
      <c r="BL202" s="40"/>
      <c r="BM202" s="41"/>
      <c r="BN202" s="1">
        <f t="shared" si="50"/>
        <v>0</v>
      </c>
      <c r="BO202" s="1">
        <f t="shared" si="51"/>
        <v>0</v>
      </c>
      <c r="BP202" s="1">
        <f t="shared" si="52"/>
        <v>0</v>
      </c>
      <c r="BQ202" s="1">
        <f t="shared" si="53"/>
        <v>0</v>
      </c>
      <c r="BR202" s="1">
        <f t="shared" si="54"/>
        <v>0</v>
      </c>
      <c r="BS202" s="1">
        <f t="shared" si="55"/>
        <v>0</v>
      </c>
    </row>
    <row r="203" spans="1:71" ht="12.75" x14ac:dyDescent="0.2">
      <c r="A203" s="40"/>
      <c r="B203" s="41"/>
      <c r="C203" s="1">
        <f t="shared" si="8"/>
        <v>0</v>
      </c>
      <c r="D203" s="1">
        <f t="shared" si="9"/>
        <v>0</v>
      </c>
      <c r="E203" s="1">
        <f t="shared" si="10"/>
        <v>0</v>
      </c>
      <c r="F203" s="1">
        <f t="shared" si="11"/>
        <v>0</v>
      </c>
      <c r="G203" s="1">
        <f t="shared" si="12"/>
        <v>0</v>
      </c>
      <c r="H203" s="1">
        <f t="shared" si="13"/>
        <v>0</v>
      </c>
      <c r="J203" s="23"/>
      <c r="K203" s="18"/>
      <c r="L203" s="1">
        <f t="shared" si="14"/>
        <v>0</v>
      </c>
      <c r="M203" s="1">
        <f t="shared" si="15"/>
        <v>0</v>
      </c>
      <c r="N203" s="1">
        <f t="shared" si="16"/>
        <v>0</v>
      </c>
      <c r="O203" s="1">
        <f t="shared" si="17"/>
        <v>0</v>
      </c>
      <c r="P203" s="42">
        <f t="shared" si="18"/>
        <v>0</v>
      </c>
      <c r="Q203" s="1">
        <f t="shared" si="19"/>
        <v>0</v>
      </c>
      <c r="S203" s="40"/>
      <c r="T203" s="41"/>
      <c r="U203" s="1">
        <f t="shared" si="20"/>
        <v>0</v>
      </c>
      <c r="V203" s="1">
        <f t="shared" si="21"/>
        <v>0</v>
      </c>
      <c r="W203" s="1">
        <f t="shared" si="22"/>
        <v>0</v>
      </c>
      <c r="X203" s="1">
        <f t="shared" si="23"/>
        <v>0</v>
      </c>
      <c r="Y203" s="1">
        <f t="shared" si="24"/>
        <v>0</v>
      </c>
      <c r="Z203" s="1">
        <f t="shared" si="25"/>
        <v>0</v>
      </c>
      <c r="AB203" s="40"/>
      <c r="AC203" s="41"/>
      <c r="AD203" s="1">
        <f t="shared" si="26"/>
        <v>0</v>
      </c>
      <c r="AE203" s="1">
        <f t="shared" si="27"/>
        <v>0</v>
      </c>
      <c r="AF203" s="1">
        <f t="shared" si="28"/>
        <v>0</v>
      </c>
      <c r="AG203" s="1">
        <f t="shared" si="29"/>
        <v>0</v>
      </c>
      <c r="AH203" s="1">
        <f t="shared" si="30"/>
        <v>0</v>
      </c>
      <c r="AI203" s="1">
        <f t="shared" si="31"/>
        <v>0</v>
      </c>
      <c r="AK203" s="40"/>
      <c r="AL203" s="41"/>
      <c r="AM203" s="1">
        <f t="shared" si="32"/>
        <v>0</v>
      </c>
      <c r="AN203" s="1">
        <f t="shared" si="33"/>
        <v>0</v>
      </c>
      <c r="AO203" s="1">
        <f t="shared" si="34"/>
        <v>0</v>
      </c>
      <c r="AP203" s="1">
        <f t="shared" si="35"/>
        <v>0</v>
      </c>
      <c r="AQ203" s="1">
        <f t="shared" si="36"/>
        <v>0</v>
      </c>
      <c r="AR203" s="1">
        <f t="shared" si="37"/>
        <v>0</v>
      </c>
      <c r="AT203" s="40"/>
      <c r="AU203" s="41"/>
      <c r="AV203" s="1">
        <f t="shared" si="38"/>
        <v>0</v>
      </c>
      <c r="AW203" s="1">
        <f t="shared" si="39"/>
        <v>0</v>
      </c>
      <c r="AX203" s="1">
        <f t="shared" si="40"/>
        <v>0</v>
      </c>
      <c r="AY203" s="1">
        <f t="shared" si="41"/>
        <v>0</v>
      </c>
      <c r="AZ203" s="1">
        <f t="shared" si="42"/>
        <v>0</v>
      </c>
      <c r="BA203" s="1">
        <f t="shared" si="43"/>
        <v>0</v>
      </c>
      <c r="BC203" s="40"/>
      <c r="BD203" s="41"/>
      <c r="BE203" s="1">
        <f t="shared" si="44"/>
        <v>0</v>
      </c>
      <c r="BF203" s="1">
        <f t="shared" si="45"/>
        <v>0</v>
      </c>
      <c r="BG203" s="1">
        <f t="shared" si="46"/>
        <v>0</v>
      </c>
      <c r="BH203" s="1">
        <f t="shared" si="47"/>
        <v>0</v>
      </c>
      <c r="BI203" s="1">
        <f t="shared" si="48"/>
        <v>0</v>
      </c>
      <c r="BJ203" s="1">
        <f t="shared" si="49"/>
        <v>0</v>
      </c>
      <c r="BL203" s="40"/>
      <c r="BM203" s="41"/>
      <c r="BN203" s="1">
        <f t="shared" si="50"/>
        <v>0</v>
      </c>
      <c r="BO203" s="1">
        <f t="shared" si="51"/>
        <v>0</v>
      </c>
      <c r="BP203" s="1">
        <f t="shared" si="52"/>
        <v>0</v>
      </c>
      <c r="BQ203" s="1">
        <f t="shared" si="53"/>
        <v>0</v>
      </c>
      <c r="BR203" s="1">
        <f t="shared" si="54"/>
        <v>0</v>
      </c>
      <c r="BS203" s="1">
        <f t="shared" si="55"/>
        <v>0</v>
      </c>
    </row>
    <row r="204" spans="1:71" ht="12.75" x14ac:dyDescent="0.2">
      <c r="A204" s="40"/>
      <c r="B204" s="41"/>
      <c r="C204" s="1">
        <f t="shared" si="8"/>
        <v>0</v>
      </c>
      <c r="D204" s="1">
        <f t="shared" si="9"/>
        <v>0</v>
      </c>
      <c r="E204" s="1">
        <f t="shared" si="10"/>
        <v>0</v>
      </c>
      <c r="F204" s="1">
        <f t="shared" si="11"/>
        <v>0</v>
      </c>
      <c r="G204" s="1">
        <f t="shared" si="12"/>
        <v>0</v>
      </c>
      <c r="H204" s="1">
        <f t="shared" si="13"/>
        <v>0</v>
      </c>
      <c r="J204" s="23"/>
      <c r="K204" s="18"/>
      <c r="L204" s="1">
        <f t="shared" si="14"/>
        <v>0</v>
      </c>
      <c r="M204" s="1">
        <f t="shared" si="15"/>
        <v>0</v>
      </c>
      <c r="N204" s="1">
        <f t="shared" si="16"/>
        <v>0</v>
      </c>
      <c r="O204" s="1">
        <f t="shared" si="17"/>
        <v>0</v>
      </c>
      <c r="P204" s="42">
        <f t="shared" si="18"/>
        <v>0</v>
      </c>
      <c r="Q204" s="1">
        <f t="shared" si="19"/>
        <v>0</v>
      </c>
      <c r="S204" s="40"/>
      <c r="T204" s="41"/>
      <c r="U204" s="1">
        <f t="shared" si="20"/>
        <v>0</v>
      </c>
      <c r="V204" s="1">
        <f t="shared" si="21"/>
        <v>0</v>
      </c>
      <c r="W204" s="1">
        <f t="shared" si="22"/>
        <v>0</v>
      </c>
      <c r="X204" s="1">
        <f t="shared" si="23"/>
        <v>0</v>
      </c>
      <c r="Y204" s="1">
        <f t="shared" si="24"/>
        <v>0</v>
      </c>
      <c r="Z204" s="1">
        <f t="shared" si="25"/>
        <v>0</v>
      </c>
      <c r="AB204" s="40"/>
      <c r="AC204" s="41"/>
      <c r="AD204" s="1">
        <f t="shared" si="26"/>
        <v>0</v>
      </c>
      <c r="AE204" s="1">
        <f t="shared" si="27"/>
        <v>0</v>
      </c>
      <c r="AF204" s="1">
        <f t="shared" si="28"/>
        <v>0</v>
      </c>
      <c r="AG204" s="1">
        <f t="shared" si="29"/>
        <v>0</v>
      </c>
      <c r="AH204" s="1">
        <f t="shared" si="30"/>
        <v>0</v>
      </c>
      <c r="AI204" s="1">
        <f t="shared" si="31"/>
        <v>0</v>
      </c>
      <c r="AK204" s="40"/>
      <c r="AL204" s="41"/>
      <c r="AM204" s="1">
        <f t="shared" si="32"/>
        <v>0</v>
      </c>
      <c r="AN204" s="1">
        <f t="shared" si="33"/>
        <v>0</v>
      </c>
      <c r="AO204" s="1">
        <f t="shared" si="34"/>
        <v>0</v>
      </c>
      <c r="AP204" s="1">
        <f t="shared" si="35"/>
        <v>0</v>
      </c>
      <c r="AQ204" s="1">
        <f t="shared" si="36"/>
        <v>0</v>
      </c>
      <c r="AR204" s="1">
        <f t="shared" si="37"/>
        <v>0</v>
      </c>
      <c r="AT204" s="40"/>
      <c r="AU204" s="41"/>
      <c r="AV204" s="1">
        <f t="shared" si="38"/>
        <v>0</v>
      </c>
      <c r="AW204" s="1">
        <f t="shared" si="39"/>
        <v>0</v>
      </c>
      <c r="AX204" s="1">
        <f t="shared" si="40"/>
        <v>0</v>
      </c>
      <c r="AY204" s="1">
        <f t="shared" si="41"/>
        <v>0</v>
      </c>
      <c r="AZ204" s="1">
        <f t="shared" si="42"/>
        <v>0</v>
      </c>
      <c r="BA204" s="1">
        <f t="shared" si="43"/>
        <v>0</v>
      </c>
      <c r="BC204" s="40"/>
      <c r="BD204" s="41"/>
      <c r="BE204" s="1">
        <f t="shared" si="44"/>
        <v>0</v>
      </c>
      <c r="BF204" s="1">
        <f t="shared" si="45"/>
        <v>0</v>
      </c>
      <c r="BG204" s="1">
        <f t="shared" si="46"/>
        <v>0</v>
      </c>
      <c r="BH204" s="1">
        <f t="shared" si="47"/>
        <v>0</v>
      </c>
      <c r="BI204" s="1">
        <f t="shared" si="48"/>
        <v>0</v>
      </c>
      <c r="BJ204" s="1">
        <f t="shared" si="49"/>
        <v>0</v>
      </c>
      <c r="BL204" s="40"/>
      <c r="BM204" s="41"/>
      <c r="BN204" s="1">
        <f t="shared" si="50"/>
        <v>0</v>
      </c>
      <c r="BO204" s="1">
        <f t="shared" si="51"/>
        <v>0</v>
      </c>
      <c r="BP204" s="1">
        <f t="shared" si="52"/>
        <v>0</v>
      </c>
      <c r="BQ204" s="1">
        <f t="shared" si="53"/>
        <v>0</v>
      </c>
      <c r="BR204" s="1">
        <f t="shared" si="54"/>
        <v>0</v>
      </c>
      <c r="BS204" s="1">
        <f t="shared" si="55"/>
        <v>0</v>
      </c>
    </row>
    <row r="205" spans="1:71" ht="12.75" x14ac:dyDescent="0.2">
      <c r="A205" s="40"/>
      <c r="B205" s="41"/>
      <c r="C205" s="1">
        <f t="shared" si="8"/>
        <v>0</v>
      </c>
      <c r="D205" s="1">
        <f t="shared" si="9"/>
        <v>0</v>
      </c>
      <c r="E205" s="1">
        <f t="shared" si="10"/>
        <v>0</v>
      </c>
      <c r="F205" s="1">
        <f t="shared" si="11"/>
        <v>0</v>
      </c>
      <c r="G205" s="1">
        <f t="shared" si="12"/>
        <v>0</v>
      </c>
      <c r="H205" s="1">
        <f t="shared" si="13"/>
        <v>0</v>
      </c>
      <c r="J205" s="23"/>
      <c r="K205" s="18"/>
      <c r="L205" s="1">
        <f t="shared" si="14"/>
        <v>0</v>
      </c>
      <c r="M205" s="1">
        <f t="shared" si="15"/>
        <v>0</v>
      </c>
      <c r="N205" s="1">
        <f t="shared" si="16"/>
        <v>0</v>
      </c>
      <c r="O205" s="1">
        <f t="shared" si="17"/>
        <v>0</v>
      </c>
      <c r="P205" s="42">
        <f t="shared" si="18"/>
        <v>0</v>
      </c>
      <c r="Q205" s="1">
        <f t="shared" si="19"/>
        <v>0</v>
      </c>
      <c r="S205" s="40"/>
      <c r="T205" s="41"/>
      <c r="U205" s="1">
        <f t="shared" si="20"/>
        <v>0</v>
      </c>
      <c r="V205" s="1">
        <f t="shared" si="21"/>
        <v>0</v>
      </c>
      <c r="W205" s="1">
        <f t="shared" si="22"/>
        <v>0</v>
      </c>
      <c r="X205" s="1">
        <f t="shared" si="23"/>
        <v>0</v>
      </c>
      <c r="Y205" s="1">
        <f t="shared" si="24"/>
        <v>0</v>
      </c>
      <c r="Z205" s="1">
        <f t="shared" si="25"/>
        <v>0</v>
      </c>
      <c r="AB205" s="40"/>
      <c r="AC205" s="41"/>
      <c r="AD205" s="1">
        <f t="shared" si="26"/>
        <v>0</v>
      </c>
      <c r="AE205" s="1">
        <f t="shared" si="27"/>
        <v>0</v>
      </c>
      <c r="AF205" s="1">
        <f t="shared" si="28"/>
        <v>0</v>
      </c>
      <c r="AG205" s="1">
        <f t="shared" si="29"/>
        <v>0</v>
      </c>
      <c r="AH205" s="1">
        <f t="shared" si="30"/>
        <v>0</v>
      </c>
      <c r="AI205" s="1">
        <f t="shared" si="31"/>
        <v>0</v>
      </c>
      <c r="AK205" s="40"/>
      <c r="AL205" s="41"/>
      <c r="AM205" s="1">
        <f t="shared" si="32"/>
        <v>0</v>
      </c>
      <c r="AN205" s="1">
        <f t="shared" si="33"/>
        <v>0</v>
      </c>
      <c r="AO205" s="1">
        <f t="shared" si="34"/>
        <v>0</v>
      </c>
      <c r="AP205" s="1">
        <f t="shared" si="35"/>
        <v>0</v>
      </c>
      <c r="AQ205" s="1">
        <f t="shared" si="36"/>
        <v>0</v>
      </c>
      <c r="AR205" s="1">
        <f t="shared" si="37"/>
        <v>0</v>
      </c>
      <c r="AT205" s="40"/>
      <c r="AU205" s="41"/>
      <c r="AV205" s="1">
        <f t="shared" si="38"/>
        <v>0</v>
      </c>
      <c r="AW205" s="1">
        <f t="shared" si="39"/>
        <v>0</v>
      </c>
      <c r="AX205" s="1">
        <f t="shared" si="40"/>
        <v>0</v>
      </c>
      <c r="AY205" s="1">
        <f t="shared" si="41"/>
        <v>0</v>
      </c>
      <c r="AZ205" s="1">
        <f t="shared" si="42"/>
        <v>0</v>
      </c>
      <c r="BA205" s="1">
        <f t="shared" si="43"/>
        <v>0</v>
      </c>
      <c r="BC205" s="40"/>
      <c r="BD205" s="41"/>
      <c r="BE205" s="1">
        <f t="shared" si="44"/>
        <v>0</v>
      </c>
      <c r="BF205" s="1">
        <f t="shared" si="45"/>
        <v>0</v>
      </c>
      <c r="BG205" s="1">
        <f t="shared" si="46"/>
        <v>0</v>
      </c>
      <c r="BH205" s="1">
        <f t="shared" si="47"/>
        <v>0</v>
      </c>
      <c r="BI205" s="1">
        <f t="shared" si="48"/>
        <v>0</v>
      </c>
      <c r="BJ205" s="1">
        <f t="shared" si="49"/>
        <v>0</v>
      </c>
      <c r="BL205" s="40"/>
      <c r="BM205" s="41"/>
      <c r="BN205" s="1">
        <f t="shared" si="50"/>
        <v>0</v>
      </c>
      <c r="BO205" s="1">
        <f t="shared" si="51"/>
        <v>0</v>
      </c>
      <c r="BP205" s="1">
        <f t="shared" si="52"/>
        <v>0</v>
      </c>
      <c r="BQ205" s="1">
        <f t="shared" si="53"/>
        <v>0</v>
      </c>
      <c r="BR205" s="1">
        <f t="shared" si="54"/>
        <v>0</v>
      </c>
      <c r="BS205" s="1">
        <f t="shared" si="55"/>
        <v>0</v>
      </c>
    </row>
    <row r="206" spans="1:71" ht="12.75" x14ac:dyDescent="0.2">
      <c r="A206" s="40"/>
      <c r="B206" s="41"/>
      <c r="C206" s="1">
        <f t="shared" si="8"/>
        <v>0</v>
      </c>
      <c r="D206" s="1">
        <f t="shared" si="9"/>
        <v>0</v>
      </c>
      <c r="E206" s="1">
        <f t="shared" si="10"/>
        <v>0</v>
      </c>
      <c r="F206" s="1">
        <f t="shared" si="11"/>
        <v>0</v>
      </c>
      <c r="G206" s="1">
        <f t="shared" si="12"/>
        <v>0</v>
      </c>
      <c r="H206" s="1">
        <f t="shared" si="13"/>
        <v>0</v>
      </c>
      <c r="J206" s="23"/>
      <c r="K206" s="18"/>
      <c r="L206" s="1">
        <f t="shared" si="14"/>
        <v>0</v>
      </c>
      <c r="M206" s="1">
        <f t="shared" si="15"/>
        <v>0</v>
      </c>
      <c r="N206" s="1">
        <f t="shared" si="16"/>
        <v>0</v>
      </c>
      <c r="O206" s="1">
        <f t="shared" si="17"/>
        <v>0</v>
      </c>
      <c r="P206" s="42">
        <f t="shared" si="18"/>
        <v>0</v>
      </c>
      <c r="Q206" s="1">
        <f t="shared" si="19"/>
        <v>0</v>
      </c>
      <c r="S206" s="40"/>
      <c r="T206" s="41"/>
      <c r="U206" s="1">
        <f t="shared" si="20"/>
        <v>0</v>
      </c>
      <c r="V206" s="1">
        <f t="shared" si="21"/>
        <v>0</v>
      </c>
      <c r="W206" s="1">
        <f t="shared" si="22"/>
        <v>0</v>
      </c>
      <c r="X206" s="1">
        <f t="shared" si="23"/>
        <v>0</v>
      </c>
      <c r="Y206" s="1">
        <f t="shared" si="24"/>
        <v>0</v>
      </c>
      <c r="Z206" s="1">
        <f t="shared" si="25"/>
        <v>0</v>
      </c>
      <c r="AB206" s="40"/>
      <c r="AC206" s="41"/>
      <c r="AD206" s="1">
        <f t="shared" si="26"/>
        <v>0</v>
      </c>
      <c r="AE206" s="1">
        <f t="shared" si="27"/>
        <v>0</v>
      </c>
      <c r="AF206" s="1">
        <f t="shared" si="28"/>
        <v>0</v>
      </c>
      <c r="AG206" s="1">
        <f t="shared" si="29"/>
        <v>0</v>
      </c>
      <c r="AH206" s="1">
        <f t="shared" si="30"/>
        <v>0</v>
      </c>
      <c r="AI206" s="1">
        <f t="shared" si="31"/>
        <v>0</v>
      </c>
      <c r="AK206" s="40"/>
      <c r="AL206" s="41"/>
      <c r="AM206" s="1">
        <f t="shared" si="32"/>
        <v>0</v>
      </c>
      <c r="AN206" s="1">
        <f t="shared" si="33"/>
        <v>0</v>
      </c>
      <c r="AO206" s="1">
        <f t="shared" si="34"/>
        <v>0</v>
      </c>
      <c r="AP206" s="1">
        <f t="shared" si="35"/>
        <v>0</v>
      </c>
      <c r="AQ206" s="1">
        <f t="shared" si="36"/>
        <v>0</v>
      </c>
      <c r="AR206" s="1">
        <f t="shared" si="37"/>
        <v>0</v>
      </c>
      <c r="AT206" s="40"/>
      <c r="AU206" s="41"/>
      <c r="AV206" s="1">
        <f t="shared" si="38"/>
        <v>0</v>
      </c>
      <c r="AW206" s="1">
        <f t="shared" si="39"/>
        <v>0</v>
      </c>
      <c r="AX206" s="1">
        <f t="shared" si="40"/>
        <v>0</v>
      </c>
      <c r="AY206" s="1">
        <f t="shared" si="41"/>
        <v>0</v>
      </c>
      <c r="AZ206" s="1">
        <f t="shared" si="42"/>
        <v>0</v>
      </c>
      <c r="BA206" s="1">
        <f t="shared" si="43"/>
        <v>0</v>
      </c>
      <c r="BC206" s="40"/>
      <c r="BD206" s="41"/>
      <c r="BE206" s="1">
        <f t="shared" si="44"/>
        <v>0</v>
      </c>
      <c r="BF206" s="1">
        <f t="shared" si="45"/>
        <v>0</v>
      </c>
      <c r="BG206" s="1">
        <f t="shared" si="46"/>
        <v>0</v>
      </c>
      <c r="BH206" s="1">
        <f t="shared" si="47"/>
        <v>0</v>
      </c>
      <c r="BI206" s="1">
        <f t="shared" si="48"/>
        <v>0</v>
      </c>
      <c r="BJ206" s="1">
        <f t="shared" si="49"/>
        <v>0</v>
      </c>
      <c r="BL206" s="40"/>
      <c r="BM206" s="41"/>
      <c r="BN206" s="1">
        <f t="shared" si="50"/>
        <v>0</v>
      </c>
      <c r="BO206" s="1">
        <f t="shared" si="51"/>
        <v>0</v>
      </c>
      <c r="BP206" s="1">
        <f t="shared" si="52"/>
        <v>0</v>
      </c>
      <c r="BQ206" s="1">
        <f t="shared" si="53"/>
        <v>0</v>
      </c>
      <c r="BR206" s="1">
        <f t="shared" si="54"/>
        <v>0</v>
      </c>
      <c r="BS206" s="1">
        <f t="shared" si="55"/>
        <v>0</v>
      </c>
    </row>
    <row r="207" spans="1:71" ht="12.75" x14ac:dyDescent="0.2">
      <c r="A207" s="40"/>
      <c r="B207" s="41"/>
      <c r="C207" s="1">
        <f t="shared" si="8"/>
        <v>0</v>
      </c>
      <c r="D207" s="1">
        <f t="shared" si="9"/>
        <v>0</v>
      </c>
      <c r="E207" s="1">
        <f t="shared" si="10"/>
        <v>0</v>
      </c>
      <c r="F207" s="1">
        <f t="shared" si="11"/>
        <v>0</v>
      </c>
      <c r="G207" s="1">
        <f t="shared" si="12"/>
        <v>0</v>
      </c>
      <c r="H207" s="1">
        <f t="shared" si="13"/>
        <v>0</v>
      </c>
      <c r="J207" s="23"/>
      <c r="K207" s="18"/>
      <c r="L207" s="1">
        <f t="shared" si="14"/>
        <v>0</v>
      </c>
      <c r="M207" s="1">
        <f t="shared" si="15"/>
        <v>0</v>
      </c>
      <c r="N207" s="1">
        <f t="shared" si="16"/>
        <v>0</v>
      </c>
      <c r="O207" s="1">
        <f t="shared" si="17"/>
        <v>0</v>
      </c>
      <c r="P207" s="42">
        <f t="shared" si="18"/>
        <v>0</v>
      </c>
      <c r="Q207" s="1">
        <f t="shared" si="19"/>
        <v>0</v>
      </c>
      <c r="S207" s="40"/>
      <c r="T207" s="41"/>
      <c r="U207" s="1">
        <f t="shared" si="20"/>
        <v>0</v>
      </c>
      <c r="V207" s="1">
        <f t="shared" si="21"/>
        <v>0</v>
      </c>
      <c r="W207" s="1">
        <f t="shared" si="22"/>
        <v>0</v>
      </c>
      <c r="X207" s="1">
        <f t="shared" si="23"/>
        <v>0</v>
      </c>
      <c r="Y207" s="1">
        <f t="shared" si="24"/>
        <v>0</v>
      </c>
      <c r="Z207" s="1">
        <f t="shared" si="25"/>
        <v>0</v>
      </c>
      <c r="AB207" s="40"/>
      <c r="AC207" s="41"/>
      <c r="AD207" s="1">
        <f t="shared" si="26"/>
        <v>0</v>
      </c>
      <c r="AE207" s="1">
        <f t="shared" si="27"/>
        <v>0</v>
      </c>
      <c r="AF207" s="1">
        <f t="shared" si="28"/>
        <v>0</v>
      </c>
      <c r="AG207" s="1">
        <f t="shared" si="29"/>
        <v>0</v>
      </c>
      <c r="AH207" s="1">
        <f t="shared" si="30"/>
        <v>0</v>
      </c>
      <c r="AI207" s="1">
        <f t="shared" si="31"/>
        <v>0</v>
      </c>
      <c r="AK207" s="40"/>
      <c r="AL207" s="41"/>
      <c r="AM207" s="1">
        <f t="shared" si="32"/>
        <v>0</v>
      </c>
      <c r="AN207" s="1">
        <f t="shared" si="33"/>
        <v>0</v>
      </c>
      <c r="AO207" s="1">
        <f t="shared" si="34"/>
        <v>0</v>
      </c>
      <c r="AP207" s="1">
        <f t="shared" si="35"/>
        <v>0</v>
      </c>
      <c r="AQ207" s="1">
        <f t="shared" si="36"/>
        <v>0</v>
      </c>
      <c r="AR207" s="1">
        <f t="shared" si="37"/>
        <v>0</v>
      </c>
      <c r="AT207" s="40"/>
      <c r="AU207" s="41"/>
      <c r="AV207" s="1">
        <f t="shared" si="38"/>
        <v>0</v>
      </c>
      <c r="AW207" s="1">
        <f t="shared" si="39"/>
        <v>0</v>
      </c>
      <c r="AX207" s="1">
        <f t="shared" si="40"/>
        <v>0</v>
      </c>
      <c r="AY207" s="1">
        <f t="shared" si="41"/>
        <v>0</v>
      </c>
      <c r="AZ207" s="1">
        <f t="shared" si="42"/>
        <v>0</v>
      </c>
      <c r="BA207" s="1">
        <f t="shared" si="43"/>
        <v>0</v>
      </c>
      <c r="BC207" s="40"/>
      <c r="BD207" s="41"/>
      <c r="BE207" s="1">
        <f t="shared" si="44"/>
        <v>0</v>
      </c>
      <c r="BF207" s="1">
        <f t="shared" si="45"/>
        <v>0</v>
      </c>
      <c r="BG207" s="1">
        <f t="shared" si="46"/>
        <v>0</v>
      </c>
      <c r="BH207" s="1">
        <f t="shared" si="47"/>
        <v>0</v>
      </c>
      <c r="BI207" s="1">
        <f t="shared" si="48"/>
        <v>0</v>
      </c>
      <c r="BJ207" s="1">
        <f t="shared" si="49"/>
        <v>0</v>
      </c>
      <c r="BL207" s="40"/>
      <c r="BM207" s="41"/>
      <c r="BN207" s="1">
        <f t="shared" si="50"/>
        <v>0</v>
      </c>
      <c r="BO207" s="1">
        <f t="shared" si="51"/>
        <v>0</v>
      </c>
      <c r="BP207" s="1">
        <f t="shared" si="52"/>
        <v>0</v>
      </c>
      <c r="BQ207" s="1">
        <f t="shared" si="53"/>
        <v>0</v>
      </c>
      <c r="BR207" s="1">
        <f t="shared" si="54"/>
        <v>0</v>
      </c>
      <c r="BS207" s="1">
        <f t="shared" si="55"/>
        <v>0</v>
      </c>
    </row>
    <row r="208" spans="1:71" ht="12.75" x14ac:dyDescent="0.2">
      <c r="A208" s="40"/>
      <c r="B208" s="41"/>
      <c r="C208" s="1">
        <f t="shared" si="8"/>
        <v>0</v>
      </c>
      <c r="D208" s="1">
        <f t="shared" si="9"/>
        <v>0</v>
      </c>
      <c r="E208" s="1">
        <f t="shared" si="10"/>
        <v>0</v>
      </c>
      <c r="F208" s="1">
        <f t="shared" si="11"/>
        <v>0</v>
      </c>
      <c r="G208" s="1">
        <f t="shared" si="12"/>
        <v>0</v>
      </c>
      <c r="H208" s="1">
        <f t="shared" si="13"/>
        <v>0</v>
      </c>
      <c r="J208" s="23"/>
      <c r="K208" s="18"/>
      <c r="L208" s="1">
        <f t="shared" si="14"/>
        <v>0</v>
      </c>
      <c r="M208" s="1">
        <f t="shared" si="15"/>
        <v>0</v>
      </c>
      <c r="N208" s="1">
        <f t="shared" si="16"/>
        <v>0</v>
      </c>
      <c r="O208" s="1">
        <f t="shared" si="17"/>
        <v>0</v>
      </c>
      <c r="P208" s="42">
        <f t="shared" si="18"/>
        <v>0</v>
      </c>
      <c r="Q208" s="1">
        <f t="shared" si="19"/>
        <v>0</v>
      </c>
      <c r="S208" s="40"/>
      <c r="T208" s="41"/>
      <c r="U208" s="1">
        <f t="shared" si="20"/>
        <v>0</v>
      </c>
      <c r="V208" s="1">
        <f t="shared" si="21"/>
        <v>0</v>
      </c>
      <c r="W208" s="1">
        <f t="shared" si="22"/>
        <v>0</v>
      </c>
      <c r="X208" s="1">
        <f t="shared" si="23"/>
        <v>0</v>
      </c>
      <c r="Y208" s="1">
        <f t="shared" si="24"/>
        <v>0</v>
      </c>
      <c r="Z208" s="1">
        <f t="shared" si="25"/>
        <v>0</v>
      </c>
      <c r="AB208" s="40"/>
      <c r="AC208" s="41"/>
      <c r="AD208" s="1">
        <f t="shared" si="26"/>
        <v>0</v>
      </c>
      <c r="AE208" s="1">
        <f t="shared" si="27"/>
        <v>0</v>
      </c>
      <c r="AF208" s="1">
        <f t="shared" si="28"/>
        <v>0</v>
      </c>
      <c r="AG208" s="1">
        <f t="shared" si="29"/>
        <v>0</v>
      </c>
      <c r="AH208" s="1">
        <f t="shared" si="30"/>
        <v>0</v>
      </c>
      <c r="AI208" s="1">
        <f t="shared" si="31"/>
        <v>0</v>
      </c>
      <c r="AK208" s="40"/>
      <c r="AL208" s="41"/>
      <c r="AM208" s="1">
        <f t="shared" si="32"/>
        <v>0</v>
      </c>
      <c r="AN208" s="1">
        <f t="shared" si="33"/>
        <v>0</v>
      </c>
      <c r="AO208" s="1">
        <f t="shared" si="34"/>
        <v>0</v>
      </c>
      <c r="AP208" s="1">
        <f t="shared" si="35"/>
        <v>0</v>
      </c>
      <c r="AQ208" s="1">
        <f t="shared" si="36"/>
        <v>0</v>
      </c>
      <c r="AR208" s="1">
        <f t="shared" si="37"/>
        <v>0</v>
      </c>
      <c r="AT208" s="40"/>
      <c r="AU208" s="41"/>
      <c r="AV208" s="1">
        <f t="shared" si="38"/>
        <v>0</v>
      </c>
      <c r="AW208" s="1">
        <f t="shared" si="39"/>
        <v>0</v>
      </c>
      <c r="AX208" s="1">
        <f t="shared" si="40"/>
        <v>0</v>
      </c>
      <c r="AY208" s="1">
        <f t="shared" si="41"/>
        <v>0</v>
      </c>
      <c r="AZ208" s="1">
        <f t="shared" si="42"/>
        <v>0</v>
      </c>
      <c r="BA208" s="1">
        <f t="shared" si="43"/>
        <v>0</v>
      </c>
      <c r="BC208" s="40"/>
      <c r="BD208" s="41"/>
      <c r="BE208" s="1">
        <f t="shared" si="44"/>
        <v>0</v>
      </c>
      <c r="BF208" s="1">
        <f t="shared" si="45"/>
        <v>0</v>
      </c>
      <c r="BG208" s="1">
        <f t="shared" si="46"/>
        <v>0</v>
      </c>
      <c r="BH208" s="1">
        <f t="shared" si="47"/>
        <v>0</v>
      </c>
      <c r="BI208" s="1">
        <f t="shared" si="48"/>
        <v>0</v>
      </c>
      <c r="BJ208" s="1">
        <f t="shared" si="49"/>
        <v>0</v>
      </c>
      <c r="BL208" s="40"/>
      <c r="BM208" s="41"/>
      <c r="BN208" s="1">
        <f t="shared" si="50"/>
        <v>0</v>
      </c>
      <c r="BO208" s="1">
        <f t="shared" si="51"/>
        <v>0</v>
      </c>
      <c r="BP208" s="1">
        <f t="shared" si="52"/>
        <v>0</v>
      </c>
      <c r="BQ208" s="1">
        <f t="shared" si="53"/>
        <v>0</v>
      </c>
      <c r="BR208" s="1">
        <f t="shared" si="54"/>
        <v>0</v>
      </c>
      <c r="BS208" s="1">
        <f t="shared" si="55"/>
        <v>0</v>
      </c>
    </row>
    <row r="209" spans="1:71" ht="12.75" x14ac:dyDescent="0.2">
      <c r="A209" s="40"/>
      <c r="B209" s="41"/>
      <c r="C209" s="1">
        <f t="shared" si="8"/>
        <v>0</v>
      </c>
      <c r="D209" s="1">
        <f t="shared" si="9"/>
        <v>0</v>
      </c>
      <c r="E209" s="1">
        <f t="shared" si="10"/>
        <v>0</v>
      </c>
      <c r="F209" s="1">
        <f t="shared" si="11"/>
        <v>0</v>
      </c>
      <c r="G209" s="1">
        <f t="shared" si="12"/>
        <v>0</v>
      </c>
      <c r="H209" s="1">
        <f t="shared" si="13"/>
        <v>0</v>
      </c>
      <c r="J209" s="23"/>
      <c r="K209" s="18"/>
      <c r="L209" s="1">
        <f t="shared" si="14"/>
        <v>0</v>
      </c>
      <c r="M209" s="1">
        <f t="shared" si="15"/>
        <v>0</v>
      </c>
      <c r="N209" s="1">
        <f t="shared" si="16"/>
        <v>0</v>
      </c>
      <c r="O209" s="1">
        <f t="shared" si="17"/>
        <v>0</v>
      </c>
      <c r="P209" s="42">
        <f t="shared" si="18"/>
        <v>0</v>
      </c>
      <c r="Q209" s="1">
        <f t="shared" si="19"/>
        <v>0</v>
      </c>
      <c r="S209" s="40"/>
      <c r="T209" s="41"/>
      <c r="U209" s="1">
        <f t="shared" si="20"/>
        <v>0</v>
      </c>
      <c r="V209" s="1">
        <f t="shared" si="21"/>
        <v>0</v>
      </c>
      <c r="W209" s="1">
        <f t="shared" si="22"/>
        <v>0</v>
      </c>
      <c r="X209" s="1">
        <f t="shared" si="23"/>
        <v>0</v>
      </c>
      <c r="Y209" s="1">
        <f t="shared" si="24"/>
        <v>0</v>
      </c>
      <c r="Z209" s="1">
        <f t="shared" si="25"/>
        <v>0</v>
      </c>
      <c r="AB209" s="40"/>
      <c r="AC209" s="41"/>
      <c r="AD209" s="1">
        <f t="shared" si="26"/>
        <v>0</v>
      </c>
      <c r="AE209" s="1">
        <f t="shared" si="27"/>
        <v>0</v>
      </c>
      <c r="AF209" s="1">
        <f t="shared" si="28"/>
        <v>0</v>
      </c>
      <c r="AG209" s="1">
        <f t="shared" si="29"/>
        <v>0</v>
      </c>
      <c r="AH209" s="1">
        <f t="shared" si="30"/>
        <v>0</v>
      </c>
      <c r="AI209" s="1">
        <f t="shared" si="31"/>
        <v>0</v>
      </c>
      <c r="AK209" s="40"/>
      <c r="AL209" s="41"/>
      <c r="AM209" s="1">
        <f t="shared" si="32"/>
        <v>0</v>
      </c>
      <c r="AN209" s="1">
        <f t="shared" si="33"/>
        <v>0</v>
      </c>
      <c r="AO209" s="1">
        <f t="shared" si="34"/>
        <v>0</v>
      </c>
      <c r="AP209" s="1">
        <f t="shared" si="35"/>
        <v>0</v>
      </c>
      <c r="AQ209" s="1">
        <f t="shared" si="36"/>
        <v>0</v>
      </c>
      <c r="AR209" s="1">
        <f t="shared" si="37"/>
        <v>0</v>
      </c>
      <c r="AT209" s="40"/>
      <c r="AU209" s="41"/>
      <c r="AV209" s="1">
        <f t="shared" si="38"/>
        <v>0</v>
      </c>
      <c r="AW209" s="1">
        <f t="shared" si="39"/>
        <v>0</v>
      </c>
      <c r="AX209" s="1">
        <f t="shared" si="40"/>
        <v>0</v>
      </c>
      <c r="AY209" s="1">
        <f t="shared" si="41"/>
        <v>0</v>
      </c>
      <c r="AZ209" s="1">
        <f t="shared" si="42"/>
        <v>0</v>
      </c>
      <c r="BA209" s="1">
        <f t="shared" si="43"/>
        <v>0</v>
      </c>
      <c r="BC209" s="40"/>
      <c r="BD209" s="41"/>
      <c r="BE209" s="1">
        <f t="shared" si="44"/>
        <v>0</v>
      </c>
      <c r="BF209" s="1">
        <f t="shared" si="45"/>
        <v>0</v>
      </c>
      <c r="BG209" s="1">
        <f t="shared" si="46"/>
        <v>0</v>
      </c>
      <c r="BH209" s="1">
        <f t="shared" si="47"/>
        <v>0</v>
      </c>
      <c r="BI209" s="1">
        <f t="shared" si="48"/>
        <v>0</v>
      </c>
      <c r="BJ209" s="1">
        <f t="shared" si="49"/>
        <v>0</v>
      </c>
      <c r="BL209" s="40"/>
      <c r="BM209" s="41"/>
      <c r="BN209" s="1">
        <f t="shared" si="50"/>
        <v>0</v>
      </c>
      <c r="BO209" s="1">
        <f t="shared" si="51"/>
        <v>0</v>
      </c>
      <c r="BP209" s="1">
        <f t="shared" si="52"/>
        <v>0</v>
      </c>
      <c r="BQ209" s="1">
        <f t="shared" si="53"/>
        <v>0</v>
      </c>
      <c r="BR209" s="1">
        <f t="shared" si="54"/>
        <v>0</v>
      </c>
      <c r="BS209" s="1">
        <f t="shared" si="55"/>
        <v>0</v>
      </c>
    </row>
    <row r="210" spans="1:71" ht="12.75" x14ac:dyDescent="0.2">
      <c r="A210" s="40"/>
      <c r="B210" s="41"/>
      <c r="C210" s="1">
        <f t="shared" si="8"/>
        <v>0</v>
      </c>
      <c r="D210" s="1">
        <f t="shared" si="9"/>
        <v>0</v>
      </c>
      <c r="E210" s="1">
        <f t="shared" si="10"/>
        <v>0</v>
      </c>
      <c r="F210" s="1">
        <f t="shared" si="11"/>
        <v>0</v>
      </c>
      <c r="G210" s="1">
        <f t="shared" si="12"/>
        <v>0</v>
      </c>
      <c r="H210" s="1">
        <f t="shared" si="13"/>
        <v>0</v>
      </c>
      <c r="J210" s="23"/>
      <c r="K210" s="18"/>
      <c r="L210" s="1">
        <f t="shared" si="14"/>
        <v>0</v>
      </c>
      <c r="M210" s="1">
        <f t="shared" si="15"/>
        <v>0</v>
      </c>
      <c r="N210" s="1">
        <f t="shared" si="16"/>
        <v>0</v>
      </c>
      <c r="O210" s="1">
        <f t="shared" si="17"/>
        <v>0</v>
      </c>
      <c r="P210" s="42">
        <f t="shared" si="18"/>
        <v>0</v>
      </c>
      <c r="Q210" s="1">
        <f t="shared" si="19"/>
        <v>0</v>
      </c>
      <c r="S210" s="40"/>
      <c r="T210" s="41"/>
      <c r="U210" s="1">
        <f t="shared" si="20"/>
        <v>0</v>
      </c>
      <c r="V210" s="1">
        <f t="shared" si="21"/>
        <v>0</v>
      </c>
      <c r="W210" s="1">
        <f t="shared" si="22"/>
        <v>0</v>
      </c>
      <c r="X210" s="1">
        <f t="shared" si="23"/>
        <v>0</v>
      </c>
      <c r="Y210" s="1">
        <f t="shared" si="24"/>
        <v>0</v>
      </c>
      <c r="Z210" s="1">
        <f t="shared" si="25"/>
        <v>0</v>
      </c>
      <c r="AB210" s="40"/>
      <c r="AC210" s="41"/>
      <c r="AD210" s="1">
        <f t="shared" si="26"/>
        <v>0</v>
      </c>
      <c r="AE210" s="1">
        <f t="shared" si="27"/>
        <v>0</v>
      </c>
      <c r="AF210" s="1">
        <f t="shared" si="28"/>
        <v>0</v>
      </c>
      <c r="AG210" s="1">
        <f t="shared" si="29"/>
        <v>0</v>
      </c>
      <c r="AH210" s="1">
        <f t="shared" si="30"/>
        <v>0</v>
      </c>
      <c r="AI210" s="1">
        <f t="shared" si="31"/>
        <v>0</v>
      </c>
      <c r="AK210" s="40"/>
      <c r="AL210" s="41"/>
      <c r="AM210" s="1">
        <f t="shared" si="32"/>
        <v>0</v>
      </c>
      <c r="AN210" s="1">
        <f t="shared" si="33"/>
        <v>0</v>
      </c>
      <c r="AO210" s="1">
        <f t="shared" si="34"/>
        <v>0</v>
      </c>
      <c r="AP210" s="1">
        <f t="shared" si="35"/>
        <v>0</v>
      </c>
      <c r="AQ210" s="1">
        <f t="shared" si="36"/>
        <v>0</v>
      </c>
      <c r="AR210" s="1">
        <f t="shared" si="37"/>
        <v>0</v>
      </c>
      <c r="AT210" s="40"/>
      <c r="AU210" s="41"/>
      <c r="AV210" s="1">
        <f t="shared" si="38"/>
        <v>0</v>
      </c>
      <c r="AW210" s="1">
        <f t="shared" si="39"/>
        <v>0</v>
      </c>
      <c r="AX210" s="1">
        <f t="shared" si="40"/>
        <v>0</v>
      </c>
      <c r="AY210" s="1">
        <f t="shared" si="41"/>
        <v>0</v>
      </c>
      <c r="AZ210" s="1">
        <f t="shared" si="42"/>
        <v>0</v>
      </c>
      <c r="BA210" s="1">
        <f t="shared" si="43"/>
        <v>0</v>
      </c>
      <c r="BC210" s="40"/>
      <c r="BD210" s="41"/>
      <c r="BE210" s="1">
        <f t="shared" si="44"/>
        <v>0</v>
      </c>
      <c r="BF210" s="1">
        <f t="shared" si="45"/>
        <v>0</v>
      </c>
      <c r="BG210" s="1">
        <f t="shared" si="46"/>
        <v>0</v>
      </c>
      <c r="BH210" s="1">
        <f t="shared" si="47"/>
        <v>0</v>
      </c>
      <c r="BI210" s="1">
        <f t="shared" si="48"/>
        <v>0</v>
      </c>
      <c r="BJ210" s="1">
        <f t="shared" si="49"/>
        <v>0</v>
      </c>
      <c r="BL210" s="40"/>
      <c r="BM210" s="41"/>
      <c r="BN210" s="1">
        <f t="shared" si="50"/>
        <v>0</v>
      </c>
      <c r="BO210" s="1">
        <f t="shared" si="51"/>
        <v>0</v>
      </c>
      <c r="BP210" s="1">
        <f t="shared" si="52"/>
        <v>0</v>
      </c>
      <c r="BQ210" s="1">
        <f t="shared" si="53"/>
        <v>0</v>
      </c>
      <c r="BR210" s="1">
        <f t="shared" si="54"/>
        <v>0</v>
      </c>
      <c r="BS210" s="1">
        <f t="shared" si="55"/>
        <v>0</v>
      </c>
    </row>
    <row r="211" spans="1:71" ht="12.75" x14ac:dyDescent="0.2">
      <c r="A211" s="40"/>
      <c r="B211" s="41"/>
      <c r="C211" s="1">
        <f t="shared" si="8"/>
        <v>0</v>
      </c>
      <c r="D211" s="1">
        <f t="shared" si="9"/>
        <v>0</v>
      </c>
      <c r="E211" s="1">
        <f t="shared" si="10"/>
        <v>0</v>
      </c>
      <c r="F211" s="1">
        <f t="shared" si="11"/>
        <v>0</v>
      </c>
      <c r="G211" s="1">
        <f t="shared" si="12"/>
        <v>0</v>
      </c>
      <c r="H211" s="1">
        <f t="shared" si="13"/>
        <v>0</v>
      </c>
      <c r="J211" s="23"/>
      <c r="K211" s="18"/>
      <c r="L211" s="1">
        <f t="shared" si="14"/>
        <v>0</v>
      </c>
      <c r="M211" s="1">
        <f t="shared" si="15"/>
        <v>0</v>
      </c>
      <c r="N211" s="1">
        <f t="shared" si="16"/>
        <v>0</v>
      </c>
      <c r="O211" s="1">
        <f t="shared" si="17"/>
        <v>0</v>
      </c>
      <c r="P211" s="42">
        <f t="shared" si="18"/>
        <v>0</v>
      </c>
      <c r="Q211" s="1">
        <f t="shared" si="19"/>
        <v>0</v>
      </c>
      <c r="S211" s="40"/>
      <c r="T211" s="41"/>
      <c r="U211" s="1">
        <f t="shared" si="20"/>
        <v>0</v>
      </c>
      <c r="V211" s="1">
        <f t="shared" si="21"/>
        <v>0</v>
      </c>
      <c r="W211" s="1">
        <f t="shared" si="22"/>
        <v>0</v>
      </c>
      <c r="X211" s="1">
        <f t="shared" si="23"/>
        <v>0</v>
      </c>
      <c r="Y211" s="1">
        <f t="shared" si="24"/>
        <v>0</v>
      </c>
      <c r="Z211" s="1">
        <f t="shared" si="25"/>
        <v>0</v>
      </c>
      <c r="AB211" s="40"/>
      <c r="AC211" s="41"/>
      <c r="AD211" s="1">
        <f t="shared" si="26"/>
        <v>0</v>
      </c>
      <c r="AE211" s="1">
        <f t="shared" si="27"/>
        <v>0</v>
      </c>
      <c r="AF211" s="1">
        <f t="shared" si="28"/>
        <v>0</v>
      </c>
      <c r="AG211" s="1">
        <f t="shared" si="29"/>
        <v>0</v>
      </c>
      <c r="AH211" s="1">
        <f t="shared" si="30"/>
        <v>0</v>
      </c>
      <c r="AI211" s="1">
        <f t="shared" si="31"/>
        <v>0</v>
      </c>
      <c r="AK211" s="40"/>
      <c r="AL211" s="41"/>
      <c r="AM211" s="1">
        <f t="shared" si="32"/>
        <v>0</v>
      </c>
      <c r="AN211" s="1">
        <f t="shared" si="33"/>
        <v>0</v>
      </c>
      <c r="AO211" s="1">
        <f t="shared" si="34"/>
        <v>0</v>
      </c>
      <c r="AP211" s="1">
        <f t="shared" si="35"/>
        <v>0</v>
      </c>
      <c r="AQ211" s="1">
        <f t="shared" si="36"/>
        <v>0</v>
      </c>
      <c r="AR211" s="1">
        <f t="shared" si="37"/>
        <v>0</v>
      </c>
      <c r="AT211" s="40"/>
      <c r="AU211" s="41"/>
      <c r="AV211" s="1">
        <f t="shared" si="38"/>
        <v>0</v>
      </c>
      <c r="AW211" s="1">
        <f t="shared" si="39"/>
        <v>0</v>
      </c>
      <c r="AX211" s="1">
        <f t="shared" si="40"/>
        <v>0</v>
      </c>
      <c r="AY211" s="1">
        <f t="shared" si="41"/>
        <v>0</v>
      </c>
      <c r="AZ211" s="1">
        <f t="shared" si="42"/>
        <v>0</v>
      </c>
      <c r="BA211" s="1">
        <f t="shared" si="43"/>
        <v>0</v>
      </c>
      <c r="BC211" s="40"/>
      <c r="BD211" s="41"/>
      <c r="BE211" s="1">
        <f t="shared" si="44"/>
        <v>0</v>
      </c>
      <c r="BF211" s="1">
        <f t="shared" si="45"/>
        <v>0</v>
      </c>
      <c r="BG211" s="1">
        <f t="shared" si="46"/>
        <v>0</v>
      </c>
      <c r="BH211" s="1">
        <f t="shared" si="47"/>
        <v>0</v>
      </c>
      <c r="BI211" s="1">
        <f t="shared" si="48"/>
        <v>0</v>
      </c>
      <c r="BJ211" s="1">
        <f t="shared" si="49"/>
        <v>0</v>
      </c>
      <c r="BL211" s="40"/>
      <c r="BM211" s="41"/>
      <c r="BN211" s="1">
        <f t="shared" si="50"/>
        <v>0</v>
      </c>
      <c r="BO211" s="1">
        <f t="shared" si="51"/>
        <v>0</v>
      </c>
      <c r="BP211" s="1">
        <f t="shared" si="52"/>
        <v>0</v>
      </c>
      <c r="BQ211" s="1">
        <f t="shared" si="53"/>
        <v>0</v>
      </c>
      <c r="BR211" s="1">
        <f t="shared" si="54"/>
        <v>0</v>
      </c>
      <c r="BS211" s="1">
        <f t="shared" si="55"/>
        <v>0</v>
      </c>
    </row>
    <row r="212" spans="1:71" ht="12.75" x14ac:dyDescent="0.2">
      <c r="A212" s="40"/>
      <c r="B212" s="41"/>
      <c r="C212" s="1">
        <f t="shared" si="8"/>
        <v>0</v>
      </c>
      <c r="D212" s="1">
        <f t="shared" si="9"/>
        <v>0</v>
      </c>
      <c r="E212" s="1">
        <f t="shared" si="10"/>
        <v>0</v>
      </c>
      <c r="F212" s="1">
        <f t="shared" si="11"/>
        <v>0</v>
      </c>
      <c r="G212" s="1">
        <f t="shared" si="12"/>
        <v>0</v>
      </c>
      <c r="H212" s="1">
        <f t="shared" si="13"/>
        <v>0</v>
      </c>
      <c r="J212" s="23"/>
      <c r="K212" s="18"/>
      <c r="L212" s="1">
        <f t="shared" si="14"/>
        <v>0</v>
      </c>
      <c r="M212" s="1">
        <f t="shared" si="15"/>
        <v>0</v>
      </c>
      <c r="N212" s="1">
        <f t="shared" si="16"/>
        <v>0</v>
      </c>
      <c r="O212" s="1">
        <f t="shared" si="17"/>
        <v>0</v>
      </c>
      <c r="P212" s="42">
        <f t="shared" si="18"/>
        <v>0</v>
      </c>
      <c r="Q212" s="1">
        <f t="shared" si="19"/>
        <v>0</v>
      </c>
      <c r="S212" s="40"/>
      <c r="T212" s="41"/>
      <c r="U212" s="1">
        <f t="shared" si="20"/>
        <v>0</v>
      </c>
      <c r="V212" s="1">
        <f t="shared" si="21"/>
        <v>0</v>
      </c>
      <c r="W212" s="1">
        <f t="shared" si="22"/>
        <v>0</v>
      </c>
      <c r="X212" s="1">
        <f t="shared" si="23"/>
        <v>0</v>
      </c>
      <c r="Y212" s="1">
        <f t="shared" si="24"/>
        <v>0</v>
      </c>
      <c r="Z212" s="1">
        <f t="shared" si="25"/>
        <v>0</v>
      </c>
      <c r="AB212" s="40"/>
      <c r="AC212" s="41"/>
      <c r="AD212" s="1">
        <f t="shared" si="26"/>
        <v>0</v>
      </c>
      <c r="AE212" s="1">
        <f t="shared" si="27"/>
        <v>0</v>
      </c>
      <c r="AF212" s="1">
        <f t="shared" si="28"/>
        <v>0</v>
      </c>
      <c r="AG212" s="1">
        <f t="shared" si="29"/>
        <v>0</v>
      </c>
      <c r="AH212" s="1">
        <f t="shared" si="30"/>
        <v>0</v>
      </c>
      <c r="AI212" s="1">
        <f t="shared" si="31"/>
        <v>0</v>
      </c>
      <c r="AK212" s="40"/>
      <c r="AL212" s="41"/>
      <c r="AM212" s="1">
        <f t="shared" si="32"/>
        <v>0</v>
      </c>
      <c r="AN212" s="1">
        <f t="shared" si="33"/>
        <v>0</v>
      </c>
      <c r="AO212" s="1">
        <f t="shared" si="34"/>
        <v>0</v>
      </c>
      <c r="AP212" s="1">
        <f t="shared" si="35"/>
        <v>0</v>
      </c>
      <c r="AQ212" s="1">
        <f t="shared" si="36"/>
        <v>0</v>
      </c>
      <c r="AR212" s="1">
        <f t="shared" si="37"/>
        <v>0</v>
      </c>
      <c r="AT212" s="40"/>
      <c r="AU212" s="41"/>
      <c r="AV212" s="1">
        <f t="shared" si="38"/>
        <v>0</v>
      </c>
      <c r="AW212" s="1">
        <f t="shared" si="39"/>
        <v>0</v>
      </c>
      <c r="AX212" s="1">
        <f t="shared" si="40"/>
        <v>0</v>
      </c>
      <c r="AY212" s="1">
        <f t="shared" si="41"/>
        <v>0</v>
      </c>
      <c r="AZ212" s="1">
        <f t="shared" si="42"/>
        <v>0</v>
      </c>
      <c r="BA212" s="1">
        <f t="shared" si="43"/>
        <v>0</v>
      </c>
      <c r="BC212" s="40"/>
      <c r="BD212" s="41"/>
      <c r="BE212" s="1">
        <f t="shared" si="44"/>
        <v>0</v>
      </c>
      <c r="BF212" s="1">
        <f t="shared" si="45"/>
        <v>0</v>
      </c>
      <c r="BG212" s="1">
        <f t="shared" si="46"/>
        <v>0</v>
      </c>
      <c r="BH212" s="1">
        <f t="shared" si="47"/>
        <v>0</v>
      </c>
      <c r="BI212" s="1">
        <f t="shared" si="48"/>
        <v>0</v>
      </c>
      <c r="BJ212" s="1">
        <f t="shared" si="49"/>
        <v>0</v>
      </c>
      <c r="BL212" s="40"/>
      <c r="BM212" s="41"/>
      <c r="BN212" s="1">
        <f t="shared" si="50"/>
        <v>0</v>
      </c>
      <c r="BO212" s="1">
        <f t="shared" si="51"/>
        <v>0</v>
      </c>
      <c r="BP212" s="1">
        <f t="shared" si="52"/>
        <v>0</v>
      </c>
      <c r="BQ212" s="1">
        <f t="shared" si="53"/>
        <v>0</v>
      </c>
      <c r="BR212" s="1">
        <f t="shared" si="54"/>
        <v>0</v>
      </c>
      <c r="BS212" s="1">
        <f t="shared" si="55"/>
        <v>0</v>
      </c>
    </row>
    <row r="213" spans="1:71" ht="12.75" x14ac:dyDescent="0.2">
      <c r="A213" s="40"/>
      <c r="B213" s="41"/>
      <c r="C213" s="1">
        <f t="shared" si="8"/>
        <v>0</v>
      </c>
      <c r="D213" s="1">
        <f t="shared" si="9"/>
        <v>0</v>
      </c>
      <c r="E213" s="1">
        <f t="shared" si="10"/>
        <v>0</v>
      </c>
      <c r="F213" s="1">
        <f t="shared" si="11"/>
        <v>0</v>
      </c>
      <c r="G213" s="1">
        <f t="shared" si="12"/>
        <v>0</v>
      </c>
      <c r="H213" s="1">
        <f t="shared" si="13"/>
        <v>0</v>
      </c>
      <c r="J213" s="23"/>
      <c r="K213" s="18"/>
      <c r="L213" s="1">
        <f t="shared" si="14"/>
        <v>0</v>
      </c>
      <c r="M213" s="1">
        <f t="shared" si="15"/>
        <v>0</v>
      </c>
      <c r="N213" s="1">
        <f t="shared" si="16"/>
        <v>0</v>
      </c>
      <c r="O213" s="1">
        <f t="shared" si="17"/>
        <v>0</v>
      </c>
      <c r="P213" s="42">
        <f t="shared" si="18"/>
        <v>0</v>
      </c>
      <c r="Q213" s="1">
        <f t="shared" si="19"/>
        <v>0</v>
      </c>
      <c r="S213" s="40"/>
      <c r="T213" s="41"/>
      <c r="U213" s="1">
        <f t="shared" si="20"/>
        <v>0</v>
      </c>
      <c r="V213" s="1">
        <f t="shared" si="21"/>
        <v>0</v>
      </c>
      <c r="W213" s="1">
        <f t="shared" si="22"/>
        <v>0</v>
      </c>
      <c r="X213" s="1">
        <f t="shared" si="23"/>
        <v>0</v>
      </c>
      <c r="Y213" s="1">
        <f t="shared" si="24"/>
        <v>0</v>
      </c>
      <c r="Z213" s="1">
        <f t="shared" si="25"/>
        <v>0</v>
      </c>
      <c r="AB213" s="40"/>
      <c r="AC213" s="41"/>
      <c r="AD213" s="1">
        <f t="shared" si="26"/>
        <v>0</v>
      </c>
      <c r="AE213" s="1">
        <f t="shared" si="27"/>
        <v>0</v>
      </c>
      <c r="AF213" s="1">
        <f t="shared" si="28"/>
        <v>0</v>
      </c>
      <c r="AG213" s="1">
        <f t="shared" si="29"/>
        <v>0</v>
      </c>
      <c r="AH213" s="1">
        <f t="shared" si="30"/>
        <v>0</v>
      </c>
      <c r="AI213" s="1">
        <f t="shared" si="31"/>
        <v>0</v>
      </c>
      <c r="AK213" s="40"/>
      <c r="AL213" s="41"/>
      <c r="AM213" s="1">
        <f t="shared" si="32"/>
        <v>0</v>
      </c>
      <c r="AN213" s="1">
        <f t="shared" si="33"/>
        <v>0</v>
      </c>
      <c r="AO213" s="1">
        <f t="shared" si="34"/>
        <v>0</v>
      </c>
      <c r="AP213" s="1">
        <f t="shared" si="35"/>
        <v>0</v>
      </c>
      <c r="AQ213" s="1">
        <f t="shared" si="36"/>
        <v>0</v>
      </c>
      <c r="AR213" s="1">
        <f t="shared" si="37"/>
        <v>0</v>
      </c>
      <c r="AT213" s="40"/>
      <c r="AU213" s="41"/>
      <c r="AV213" s="1">
        <f t="shared" si="38"/>
        <v>0</v>
      </c>
      <c r="AW213" s="1">
        <f t="shared" si="39"/>
        <v>0</v>
      </c>
      <c r="AX213" s="1">
        <f t="shared" si="40"/>
        <v>0</v>
      </c>
      <c r="AY213" s="1">
        <f t="shared" si="41"/>
        <v>0</v>
      </c>
      <c r="AZ213" s="1">
        <f t="shared" si="42"/>
        <v>0</v>
      </c>
      <c r="BA213" s="1">
        <f t="shared" si="43"/>
        <v>0</v>
      </c>
      <c r="BC213" s="40"/>
      <c r="BD213" s="41"/>
      <c r="BE213" s="1">
        <f t="shared" si="44"/>
        <v>0</v>
      </c>
      <c r="BF213" s="1">
        <f t="shared" si="45"/>
        <v>0</v>
      </c>
      <c r="BG213" s="1">
        <f t="shared" si="46"/>
        <v>0</v>
      </c>
      <c r="BH213" s="1">
        <f t="shared" si="47"/>
        <v>0</v>
      </c>
      <c r="BI213" s="1">
        <f t="shared" si="48"/>
        <v>0</v>
      </c>
      <c r="BJ213" s="1">
        <f t="shared" si="49"/>
        <v>0</v>
      </c>
      <c r="BL213" s="40"/>
      <c r="BM213" s="41"/>
      <c r="BN213" s="1">
        <f t="shared" si="50"/>
        <v>0</v>
      </c>
      <c r="BO213" s="1">
        <f t="shared" si="51"/>
        <v>0</v>
      </c>
      <c r="BP213" s="1">
        <f t="shared" si="52"/>
        <v>0</v>
      </c>
      <c r="BQ213" s="1">
        <f t="shared" si="53"/>
        <v>0</v>
      </c>
      <c r="BR213" s="1">
        <f t="shared" si="54"/>
        <v>0</v>
      </c>
      <c r="BS213" s="1">
        <f t="shared" si="55"/>
        <v>0</v>
      </c>
    </row>
    <row r="214" spans="1:71" ht="12.75" x14ac:dyDescent="0.2">
      <c r="A214" s="40"/>
      <c r="B214" s="41"/>
      <c r="C214" s="1">
        <f t="shared" si="8"/>
        <v>0</v>
      </c>
      <c r="D214" s="1">
        <f t="shared" si="9"/>
        <v>0</v>
      </c>
      <c r="E214" s="1">
        <f t="shared" si="10"/>
        <v>0</v>
      </c>
      <c r="F214" s="1">
        <f t="shared" si="11"/>
        <v>0</v>
      </c>
      <c r="G214" s="1">
        <f t="shared" si="12"/>
        <v>0</v>
      </c>
      <c r="H214" s="1">
        <f t="shared" si="13"/>
        <v>0</v>
      </c>
      <c r="J214" s="23"/>
      <c r="K214" s="18"/>
      <c r="L214" s="1">
        <f t="shared" si="14"/>
        <v>0</v>
      </c>
      <c r="M214" s="1">
        <f t="shared" si="15"/>
        <v>0</v>
      </c>
      <c r="N214" s="1">
        <f t="shared" si="16"/>
        <v>0</v>
      </c>
      <c r="O214" s="1">
        <f t="shared" si="17"/>
        <v>0</v>
      </c>
      <c r="P214" s="42">
        <f t="shared" si="18"/>
        <v>0</v>
      </c>
      <c r="Q214" s="1">
        <f t="shared" si="19"/>
        <v>0</v>
      </c>
      <c r="S214" s="40"/>
      <c r="T214" s="41"/>
      <c r="U214" s="1">
        <f t="shared" si="20"/>
        <v>0</v>
      </c>
      <c r="V214" s="1">
        <f t="shared" si="21"/>
        <v>0</v>
      </c>
      <c r="W214" s="1">
        <f t="shared" si="22"/>
        <v>0</v>
      </c>
      <c r="X214" s="1">
        <f t="shared" si="23"/>
        <v>0</v>
      </c>
      <c r="Y214" s="1">
        <f t="shared" si="24"/>
        <v>0</v>
      </c>
      <c r="Z214" s="1">
        <f t="shared" si="25"/>
        <v>0</v>
      </c>
      <c r="AB214" s="40"/>
      <c r="AC214" s="41"/>
      <c r="AD214" s="1">
        <f t="shared" si="26"/>
        <v>0</v>
      </c>
      <c r="AE214" s="1">
        <f t="shared" si="27"/>
        <v>0</v>
      </c>
      <c r="AF214" s="1">
        <f t="shared" si="28"/>
        <v>0</v>
      </c>
      <c r="AG214" s="1">
        <f t="shared" si="29"/>
        <v>0</v>
      </c>
      <c r="AH214" s="1">
        <f t="shared" si="30"/>
        <v>0</v>
      </c>
      <c r="AI214" s="1">
        <f t="shared" si="31"/>
        <v>0</v>
      </c>
      <c r="AK214" s="40"/>
      <c r="AL214" s="41"/>
      <c r="AM214" s="1">
        <f t="shared" si="32"/>
        <v>0</v>
      </c>
      <c r="AN214" s="1">
        <f t="shared" si="33"/>
        <v>0</v>
      </c>
      <c r="AO214" s="1">
        <f t="shared" si="34"/>
        <v>0</v>
      </c>
      <c r="AP214" s="1">
        <f t="shared" si="35"/>
        <v>0</v>
      </c>
      <c r="AQ214" s="1">
        <f t="shared" si="36"/>
        <v>0</v>
      </c>
      <c r="AR214" s="1">
        <f t="shared" si="37"/>
        <v>0</v>
      </c>
      <c r="AT214" s="40"/>
      <c r="AU214" s="41"/>
      <c r="AV214" s="1">
        <f t="shared" si="38"/>
        <v>0</v>
      </c>
      <c r="AW214" s="1">
        <f t="shared" si="39"/>
        <v>0</v>
      </c>
      <c r="AX214" s="1">
        <f t="shared" si="40"/>
        <v>0</v>
      </c>
      <c r="AY214" s="1">
        <f t="shared" si="41"/>
        <v>0</v>
      </c>
      <c r="AZ214" s="1">
        <f t="shared" si="42"/>
        <v>0</v>
      </c>
      <c r="BA214" s="1">
        <f t="shared" si="43"/>
        <v>0</v>
      </c>
      <c r="BC214" s="40"/>
      <c r="BD214" s="41"/>
      <c r="BE214" s="1">
        <f t="shared" si="44"/>
        <v>0</v>
      </c>
      <c r="BF214" s="1">
        <f t="shared" si="45"/>
        <v>0</v>
      </c>
      <c r="BG214" s="1">
        <f t="shared" si="46"/>
        <v>0</v>
      </c>
      <c r="BH214" s="1">
        <f t="shared" si="47"/>
        <v>0</v>
      </c>
      <c r="BI214" s="1">
        <f t="shared" si="48"/>
        <v>0</v>
      </c>
      <c r="BJ214" s="1">
        <f t="shared" si="49"/>
        <v>0</v>
      </c>
      <c r="BL214" s="40"/>
      <c r="BM214" s="41"/>
      <c r="BN214" s="1">
        <f t="shared" si="50"/>
        <v>0</v>
      </c>
      <c r="BO214" s="1">
        <f t="shared" si="51"/>
        <v>0</v>
      </c>
      <c r="BP214" s="1">
        <f t="shared" si="52"/>
        <v>0</v>
      </c>
      <c r="BQ214" s="1">
        <f t="shared" si="53"/>
        <v>0</v>
      </c>
      <c r="BR214" s="1">
        <f t="shared" si="54"/>
        <v>0</v>
      </c>
      <c r="BS214" s="1">
        <f t="shared" si="55"/>
        <v>0</v>
      </c>
    </row>
    <row r="215" spans="1:71" ht="12.75" x14ac:dyDescent="0.2">
      <c r="A215" s="40"/>
      <c r="B215" s="41"/>
      <c r="C215" s="1">
        <f t="shared" si="8"/>
        <v>0</v>
      </c>
      <c r="D215" s="1">
        <f t="shared" si="9"/>
        <v>0</v>
      </c>
      <c r="E215" s="1">
        <f t="shared" si="10"/>
        <v>0</v>
      </c>
      <c r="F215" s="1">
        <f t="shared" si="11"/>
        <v>0</v>
      </c>
      <c r="G215" s="1">
        <f t="shared" si="12"/>
        <v>0</v>
      </c>
      <c r="H215" s="1">
        <f t="shared" si="13"/>
        <v>0</v>
      </c>
      <c r="J215" s="23"/>
      <c r="K215" s="18"/>
      <c r="L215" s="1">
        <f t="shared" si="14"/>
        <v>0</v>
      </c>
      <c r="M215" s="1">
        <f t="shared" si="15"/>
        <v>0</v>
      </c>
      <c r="N215" s="1">
        <f t="shared" si="16"/>
        <v>0</v>
      </c>
      <c r="O215" s="1">
        <f t="shared" si="17"/>
        <v>0</v>
      </c>
      <c r="P215" s="42">
        <f t="shared" si="18"/>
        <v>0</v>
      </c>
      <c r="Q215" s="1">
        <f t="shared" si="19"/>
        <v>0</v>
      </c>
      <c r="S215" s="40"/>
      <c r="T215" s="41"/>
      <c r="U215" s="1">
        <f t="shared" si="20"/>
        <v>0</v>
      </c>
      <c r="V215" s="1">
        <f t="shared" si="21"/>
        <v>0</v>
      </c>
      <c r="W215" s="1">
        <f t="shared" si="22"/>
        <v>0</v>
      </c>
      <c r="X215" s="1">
        <f t="shared" si="23"/>
        <v>0</v>
      </c>
      <c r="Y215" s="1">
        <f t="shared" si="24"/>
        <v>0</v>
      </c>
      <c r="Z215" s="1">
        <f t="shared" si="25"/>
        <v>0</v>
      </c>
      <c r="AB215" s="40"/>
      <c r="AC215" s="41"/>
      <c r="AD215" s="1">
        <f t="shared" si="26"/>
        <v>0</v>
      </c>
      <c r="AE215" s="1">
        <f t="shared" si="27"/>
        <v>0</v>
      </c>
      <c r="AF215" s="1">
        <f t="shared" si="28"/>
        <v>0</v>
      </c>
      <c r="AG215" s="1">
        <f t="shared" si="29"/>
        <v>0</v>
      </c>
      <c r="AH215" s="1">
        <f t="shared" si="30"/>
        <v>0</v>
      </c>
      <c r="AI215" s="1">
        <f t="shared" si="31"/>
        <v>0</v>
      </c>
      <c r="AK215" s="40"/>
      <c r="AL215" s="41"/>
      <c r="AM215" s="1">
        <f t="shared" si="32"/>
        <v>0</v>
      </c>
      <c r="AN215" s="1">
        <f t="shared" si="33"/>
        <v>0</v>
      </c>
      <c r="AO215" s="1">
        <f t="shared" si="34"/>
        <v>0</v>
      </c>
      <c r="AP215" s="1">
        <f t="shared" si="35"/>
        <v>0</v>
      </c>
      <c r="AQ215" s="1">
        <f t="shared" si="36"/>
        <v>0</v>
      </c>
      <c r="AR215" s="1">
        <f t="shared" si="37"/>
        <v>0</v>
      </c>
      <c r="AT215" s="40"/>
      <c r="AU215" s="41"/>
      <c r="AV215" s="1">
        <f t="shared" si="38"/>
        <v>0</v>
      </c>
      <c r="AW215" s="1">
        <f t="shared" si="39"/>
        <v>0</v>
      </c>
      <c r="AX215" s="1">
        <f t="shared" si="40"/>
        <v>0</v>
      </c>
      <c r="AY215" s="1">
        <f t="shared" si="41"/>
        <v>0</v>
      </c>
      <c r="AZ215" s="1">
        <f t="shared" si="42"/>
        <v>0</v>
      </c>
      <c r="BA215" s="1">
        <f t="shared" si="43"/>
        <v>0</v>
      </c>
      <c r="BC215" s="40"/>
      <c r="BD215" s="41"/>
      <c r="BE215" s="1">
        <f t="shared" si="44"/>
        <v>0</v>
      </c>
      <c r="BF215" s="1">
        <f t="shared" si="45"/>
        <v>0</v>
      </c>
      <c r="BG215" s="1">
        <f t="shared" si="46"/>
        <v>0</v>
      </c>
      <c r="BH215" s="1">
        <f t="shared" si="47"/>
        <v>0</v>
      </c>
      <c r="BI215" s="1">
        <f t="shared" si="48"/>
        <v>0</v>
      </c>
      <c r="BJ215" s="1">
        <f t="shared" si="49"/>
        <v>0</v>
      </c>
      <c r="BL215" s="40"/>
      <c r="BM215" s="41"/>
      <c r="BN215" s="1">
        <f t="shared" si="50"/>
        <v>0</v>
      </c>
      <c r="BO215" s="1">
        <f t="shared" si="51"/>
        <v>0</v>
      </c>
      <c r="BP215" s="1">
        <f t="shared" si="52"/>
        <v>0</v>
      </c>
      <c r="BQ215" s="1">
        <f t="shared" si="53"/>
        <v>0</v>
      </c>
      <c r="BR215" s="1">
        <f t="shared" si="54"/>
        <v>0</v>
      </c>
      <c r="BS215" s="1">
        <f t="shared" si="55"/>
        <v>0</v>
      </c>
    </row>
    <row r="216" spans="1:71" ht="12.75" x14ac:dyDescent="0.2">
      <c r="A216" s="40"/>
      <c r="B216" s="41"/>
      <c r="C216" s="1">
        <f t="shared" si="8"/>
        <v>0</v>
      </c>
      <c r="D216" s="1">
        <f t="shared" si="9"/>
        <v>0</v>
      </c>
      <c r="E216" s="1">
        <f t="shared" si="10"/>
        <v>0</v>
      </c>
      <c r="F216" s="1">
        <f t="shared" si="11"/>
        <v>0</v>
      </c>
      <c r="G216" s="1">
        <f t="shared" si="12"/>
        <v>0</v>
      </c>
      <c r="H216" s="1">
        <f t="shared" si="13"/>
        <v>0</v>
      </c>
      <c r="J216" s="23"/>
      <c r="K216" s="18"/>
      <c r="L216" s="1">
        <f t="shared" si="14"/>
        <v>0</v>
      </c>
      <c r="M216" s="1">
        <f t="shared" si="15"/>
        <v>0</v>
      </c>
      <c r="N216" s="1">
        <f t="shared" si="16"/>
        <v>0</v>
      </c>
      <c r="O216" s="1">
        <f t="shared" si="17"/>
        <v>0</v>
      </c>
      <c r="P216" s="42">
        <f t="shared" si="18"/>
        <v>0</v>
      </c>
      <c r="Q216" s="1">
        <f t="shared" si="19"/>
        <v>0</v>
      </c>
      <c r="S216" s="40"/>
      <c r="T216" s="41"/>
      <c r="U216" s="1">
        <f t="shared" si="20"/>
        <v>0</v>
      </c>
      <c r="V216" s="1">
        <f t="shared" si="21"/>
        <v>0</v>
      </c>
      <c r="W216" s="1">
        <f t="shared" si="22"/>
        <v>0</v>
      </c>
      <c r="X216" s="1">
        <f t="shared" si="23"/>
        <v>0</v>
      </c>
      <c r="Y216" s="1">
        <f t="shared" si="24"/>
        <v>0</v>
      </c>
      <c r="Z216" s="1">
        <f t="shared" si="25"/>
        <v>0</v>
      </c>
      <c r="AB216" s="40"/>
      <c r="AC216" s="41"/>
      <c r="AD216" s="1">
        <f t="shared" si="26"/>
        <v>0</v>
      </c>
      <c r="AE216" s="1">
        <f t="shared" si="27"/>
        <v>0</v>
      </c>
      <c r="AF216" s="1">
        <f t="shared" si="28"/>
        <v>0</v>
      </c>
      <c r="AG216" s="1">
        <f t="shared" si="29"/>
        <v>0</v>
      </c>
      <c r="AH216" s="1">
        <f t="shared" si="30"/>
        <v>0</v>
      </c>
      <c r="AI216" s="1">
        <f t="shared" si="31"/>
        <v>0</v>
      </c>
      <c r="AK216" s="40"/>
      <c r="AL216" s="41"/>
      <c r="AM216" s="1">
        <f t="shared" si="32"/>
        <v>0</v>
      </c>
      <c r="AN216" s="1">
        <f t="shared" si="33"/>
        <v>0</v>
      </c>
      <c r="AO216" s="1">
        <f t="shared" si="34"/>
        <v>0</v>
      </c>
      <c r="AP216" s="1">
        <f t="shared" si="35"/>
        <v>0</v>
      </c>
      <c r="AQ216" s="1">
        <f t="shared" si="36"/>
        <v>0</v>
      </c>
      <c r="AR216" s="1">
        <f t="shared" si="37"/>
        <v>0</v>
      </c>
      <c r="AT216" s="40"/>
      <c r="AU216" s="41"/>
      <c r="AV216" s="1">
        <f t="shared" si="38"/>
        <v>0</v>
      </c>
      <c r="AW216" s="1">
        <f t="shared" si="39"/>
        <v>0</v>
      </c>
      <c r="AX216" s="1">
        <f t="shared" si="40"/>
        <v>0</v>
      </c>
      <c r="AY216" s="1">
        <f t="shared" si="41"/>
        <v>0</v>
      </c>
      <c r="AZ216" s="1">
        <f t="shared" si="42"/>
        <v>0</v>
      </c>
      <c r="BA216" s="1">
        <f t="shared" si="43"/>
        <v>0</v>
      </c>
      <c r="BC216" s="40"/>
      <c r="BD216" s="41"/>
      <c r="BE216" s="1">
        <f t="shared" si="44"/>
        <v>0</v>
      </c>
      <c r="BF216" s="1">
        <f t="shared" si="45"/>
        <v>0</v>
      </c>
      <c r="BG216" s="1">
        <f t="shared" si="46"/>
        <v>0</v>
      </c>
      <c r="BH216" s="1">
        <f t="shared" si="47"/>
        <v>0</v>
      </c>
      <c r="BI216" s="1">
        <f t="shared" si="48"/>
        <v>0</v>
      </c>
      <c r="BJ216" s="1">
        <f t="shared" si="49"/>
        <v>0</v>
      </c>
      <c r="BL216" s="40"/>
      <c r="BM216" s="41"/>
      <c r="BN216" s="1">
        <f t="shared" si="50"/>
        <v>0</v>
      </c>
      <c r="BO216" s="1">
        <f t="shared" si="51"/>
        <v>0</v>
      </c>
      <c r="BP216" s="1">
        <f t="shared" si="52"/>
        <v>0</v>
      </c>
      <c r="BQ216" s="1">
        <f t="shared" si="53"/>
        <v>0</v>
      </c>
      <c r="BR216" s="1">
        <f t="shared" si="54"/>
        <v>0</v>
      </c>
      <c r="BS216" s="1">
        <f t="shared" si="55"/>
        <v>0</v>
      </c>
    </row>
    <row r="217" spans="1:71" ht="12.75" x14ac:dyDescent="0.2">
      <c r="A217" s="40"/>
      <c r="B217" s="41"/>
      <c r="C217" s="1">
        <f t="shared" si="8"/>
        <v>0</v>
      </c>
      <c r="D217" s="1">
        <f t="shared" si="9"/>
        <v>0</v>
      </c>
      <c r="E217" s="1">
        <f t="shared" si="10"/>
        <v>0</v>
      </c>
      <c r="F217" s="1">
        <f t="shared" si="11"/>
        <v>0</v>
      </c>
      <c r="G217" s="1">
        <f t="shared" si="12"/>
        <v>0</v>
      </c>
      <c r="H217" s="1">
        <f t="shared" si="13"/>
        <v>0</v>
      </c>
      <c r="J217" s="23"/>
      <c r="K217" s="18"/>
      <c r="L217" s="1">
        <f t="shared" si="14"/>
        <v>0</v>
      </c>
      <c r="M217" s="1">
        <f t="shared" si="15"/>
        <v>0</v>
      </c>
      <c r="N217" s="1">
        <f t="shared" si="16"/>
        <v>0</v>
      </c>
      <c r="O217" s="1">
        <f t="shared" si="17"/>
        <v>0</v>
      </c>
      <c r="P217" s="42">
        <f t="shared" si="18"/>
        <v>0</v>
      </c>
      <c r="Q217" s="1">
        <f t="shared" si="19"/>
        <v>0</v>
      </c>
      <c r="S217" s="40"/>
      <c r="T217" s="41"/>
      <c r="U217" s="1">
        <f t="shared" si="20"/>
        <v>0</v>
      </c>
      <c r="V217" s="1">
        <f t="shared" si="21"/>
        <v>0</v>
      </c>
      <c r="W217" s="1">
        <f t="shared" si="22"/>
        <v>0</v>
      </c>
      <c r="X217" s="1">
        <f t="shared" si="23"/>
        <v>0</v>
      </c>
      <c r="Y217" s="1">
        <f t="shared" si="24"/>
        <v>0</v>
      </c>
      <c r="Z217" s="1">
        <f t="shared" si="25"/>
        <v>0</v>
      </c>
      <c r="AB217" s="40"/>
      <c r="AC217" s="41"/>
      <c r="AD217" s="1">
        <f t="shared" si="26"/>
        <v>0</v>
      </c>
      <c r="AE217" s="1">
        <f t="shared" si="27"/>
        <v>0</v>
      </c>
      <c r="AF217" s="1">
        <f t="shared" si="28"/>
        <v>0</v>
      </c>
      <c r="AG217" s="1">
        <f t="shared" si="29"/>
        <v>0</v>
      </c>
      <c r="AH217" s="1">
        <f t="shared" si="30"/>
        <v>0</v>
      </c>
      <c r="AI217" s="1">
        <f t="shared" si="31"/>
        <v>0</v>
      </c>
      <c r="AK217" s="40"/>
      <c r="AL217" s="41"/>
      <c r="AM217" s="1">
        <f t="shared" si="32"/>
        <v>0</v>
      </c>
      <c r="AN217" s="1">
        <f t="shared" si="33"/>
        <v>0</v>
      </c>
      <c r="AO217" s="1">
        <f t="shared" si="34"/>
        <v>0</v>
      </c>
      <c r="AP217" s="1">
        <f t="shared" si="35"/>
        <v>0</v>
      </c>
      <c r="AQ217" s="1">
        <f t="shared" si="36"/>
        <v>0</v>
      </c>
      <c r="AR217" s="1">
        <f t="shared" si="37"/>
        <v>0</v>
      </c>
      <c r="AT217" s="40"/>
      <c r="AU217" s="41"/>
      <c r="AV217" s="1">
        <f t="shared" si="38"/>
        <v>0</v>
      </c>
      <c r="AW217" s="1">
        <f t="shared" si="39"/>
        <v>0</v>
      </c>
      <c r="AX217" s="1">
        <f t="shared" si="40"/>
        <v>0</v>
      </c>
      <c r="AY217" s="1">
        <f t="shared" si="41"/>
        <v>0</v>
      </c>
      <c r="AZ217" s="1">
        <f t="shared" si="42"/>
        <v>0</v>
      </c>
      <c r="BA217" s="1">
        <f t="shared" si="43"/>
        <v>0</v>
      </c>
      <c r="BC217" s="40"/>
      <c r="BD217" s="41"/>
      <c r="BE217" s="1">
        <f t="shared" si="44"/>
        <v>0</v>
      </c>
      <c r="BF217" s="1">
        <f t="shared" si="45"/>
        <v>0</v>
      </c>
      <c r="BG217" s="1">
        <f t="shared" si="46"/>
        <v>0</v>
      </c>
      <c r="BH217" s="1">
        <f t="shared" si="47"/>
        <v>0</v>
      </c>
      <c r="BI217" s="1">
        <f t="shared" si="48"/>
        <v>0</v>
      </c>
      <c r="BJ217" s="1">
        <f t="shared" si="49"/>
        <v>0</v>
      </c>
      <c r="BL217" s="40"/>
      <c r="BM217" s="41"/>
      <c r="BN217" s="1">
        <f t="shared" si="50"/>
        <v>0</v>
      </c>
      <c r="BO217" s="1">
        <f t="shared" si="51"/>
        <v>0</v>
      </c>
      <c r="BP217" s="1">
        <f t="shared" si="52"/>
        <v>0</v>
      </c>
      <c r="BQ217" s="1">
        <f t="shared" si="53"/>
        <v>0</v>
      </c>
      <c r="BR217" s="1">
        <f t="shared" si="54"/>
        <v>0</v>
      </c>
      <c r="BS217" s="1">
        <f t="shared" si="55"/>
        <v>0</v>
      </c>
    </row>
    <row r="218" spans="1:71" ht="12.75" x14ac:dyDescent="0.2">
      <c r="A218" s="40"/>
      <c r="B218" s="41"/>
      <c r="C218" s="1">
        <f t="shared" si="8"/>
        <v>0</v>
      </c>
      <c r="D218" s="1">
        <f t="shared" si="9"/>
        <v>0</v>
      </c>
      <c r="E218" s="1">
        <f t="shared" si="10"/>
        <v>0</v>
      </c>
      <c r="F218" s="1">
        <f t="shared" si="11"/>
        <v>0</v>
      </c>
      <c r="G218" s="1">
        <f t="shared" si="12"/>
        <v>0</v>
      </c>
      <c r="H218" s="1">
        <f t="shared" si="13"/>
        <v>0</v>
      </c>
      <c r="J218" s="23"/>
      <c r="K218" s="18"/>
      <c r="L218" s="1">
        <f t="shared" si="14"/>
        <v>0</v>
      </c>
      <c r="M218" s="1">
        <f t="shared" si="15"/>
        <v>0</v>
      </c>
      <c r="N218" s="1">
        <f t="shared" si="16"/>
        <v>0</v>
      </c>
      <c r="O218" s="1">
        <f t="shared" si="17"/>
        <v>0</v>
      </c>
      <c r="P218" s="42">
        <f t="shared" si="18"/>
        <v>0</v>
      </c>
      <c r="Q218" s="1">
        <f t="shared" si="19"/>
        <v>0</v>
      </c>
      <c r="S218" s="40"/>
      <c r="T218" s="41"/>
      <c r="U218" s="1">
        <f t="shared" si="20"/>
        <v>0</v>
      </c>
      <c r="V218" s="1">
        <f t="shared" si="21"/>
        <v>0</v>
      </c>
      <c r="W218" s="1">
        <f t="shared" si="22"/>
        <v>0</v>
      </c>
      <c r="X218" s="1">
        <f t="shared" si="23"/>
        <v>0</v>
      </c>
      <c r="Y218" s="1">
        <f t="shared" si="24"/>
        <v>0</v>
      </c>
      <c r="Z218" s="1">
        <f t="shared" si="25"/>
        <v>0</v>
      </c>
      <c r="AB218" s="40"/>
      <c r="AC218" s="41"/>
      <c r="AD218" s="1">
        <f t="shared" si="26"/>
        <v>0</v>
      </c>
      <c r="AE218" s="1">
        <f t="shared" si="27"/>
        <v>0</v>
      </c>
      <c r="AF218" s="1">
        <f t="shared" si="28"/>
        <v>0</v>
      </c>
      <c r="AG218" s="1">
        <f t="shared" si="29"/>
        <v>0</v>
      </c>
      <c r="AH218" s="1">
        <f t="shared" si="30"/>
        <v>0</v>
      </c>
      <c r="AI218" s="1">
        <f t="shared" si="31"/>
        <v>0</v>
      </c>
      <c r="AK218" s="40"/>
      <c r="AL218" s="41"/>
      <c r="AM218" s="1">
        <f t="shared" si="32"/>
        <v>0</v>
      </c>
      <c r="AN218" s="1">
        <f t="shared" si="33"/>
        <v>0</v>
      </c>
      <c r="AO218" s="1">
        <f t="shared" si="34"/>
        <v>0</v>
      </c>
      <c r="AP218" s="1">
        <f t="shared" si="35"/>
        <v>0</v>
      </c>
      <c r="AQ218" s="1">
        <f t="shared" si="36"/>
        <v>0</v>
      </c>
      <c r="AR218" s="1">
        <f t="shared" si="37"/>
        <v>0</v>
      </c>
      <c r="AT218" s="40"/>
      <c r="AU218" s="41"/>
      <c r="AV218" s="1">
        <f t="shared" si="38"/>
        <v>0</v>
      </c>
      <c r="AW218" s="1">
        <f t="shared" si="39"/>
        <v>0</v>
      </c>
      <c r="AX218" s="1">
        <f t="shared" si="40"/>
        <v>0</v>
      </c>
      <c r="AY218" s="1">
        <f t="shared" si="41"/>
        <v>0</v>
      </c>
      <c r="AZ218" s="1">
        <f t="shared" si="42"/>
        <v>0</v>
      </c>
      <c r="BA218" s="1">
        <f t="shared" si="43"/>
        <v>0</v>
      </c>
      <c r="BC218" s="40"/>
      <c r="BD218" s="41"/>
      <c r="BE218" s="1">
        <f t="shared" si="44"/>
        <v>0</v>
      </c>
      <c r="BF218" s="1">
        <f t="shared" si="45"/>
        <v>0</v>
      </c>
      <c r="BG218" s="1">
        <f t="shared" si="46"/>
        <v>0</v>
      </c>
      <c r="BH218" s="1">
        <f t="shared" si="47"/>
        <v>0</v>
      </c>
      <c r="BI218" s="1">
        <f t="shared" si="48"/>
        <v>0</v>
      </c>
      <c r="BJ218" s="1">
        <f t="shared" si="49"/>
        <v>0</v>
      </c>
      <c r="BL218" s="40"/>
      <c r="BM218" s="41"/>
      <c r="BN218" s="1">
        <f t="shared" si="50"/>
        <v>0</v>
      </c>
      <c r="BO218" s="1">
        <f t="shared" si="51"/>
        <v>0</v>
      </c>
      <c r="BP218" s="1">
        <f t="shared" si="52"/>
        <v>0</v>
      </c>
      <c r="BQ218" s="1">
        <f t="shared" si="53"/>
        <v>0</v>
      </c>
      <c r="BR218" s="1">
        <f t="shared" si="54"/>
        <v>0</v>
      </c>
      <c r="BS218" s="1">
        <f t="shared" si="55"/>
        <v>0</v>
      </c>
    </row>
    <row r="219" spans="1:71" ht="12.75" x14ac:dyDescent="0.2">
      <c r="A219" s="40"/>
      <c r="B219" s="41"/>
      <c r="C219" s="1">
        <f t="shared" si="8"/>
        <v>0</v>
      </c>
      <c r="D219" s="1">
        <f t="shared" si="9"/>
        <v>0</v>
      </c>
      <c r="E219" s="1">
        <f t="shared" si="10"/>
        <v>0</v>
      </c>
      <c r="F219" s="1">
        <f t="shared" si="11"/>
        <v>0</v>
      </c>
      <c r="G219" s="1">
        <f t="shared" si="12"/>
        <v>0</v>
      </c>
      <c r="H219" s="1">
        <f t="shared" si="13"/>
        <v>0</v>
      </c>
      <c r="J219" s="23"/>
      <c r="K219" s="18"/>
      <c r="L219" s="1">
        <f t="shared" si="14"/>
        <v>0</v>
      </c>
      <c r="M219" s="1">
        <f t="shared" si="15"/>
        <v>0</v>
      </c>
      <c r="N219" s="1">
        <f t="shared" si="16"/>
        <v>0</v>
      </c>
      <c r="O219" s="1">
        <f t="shared" si="17"/>
        <v>0</v>
      </c>
      <c r="P219" s="42">
        <f t="shared" si="18"/>
        <v>0</v>
      </c>
      <c r="Q219" s="1">
        <f t="shared" si="19"/>
        <v>0</v>
      </c>
      <c r="S219" s="40"/>
      <c r="T219" s="41"/>
      <c r="U219" s="1">
        <f t="shared" si="20"/>
        <v>0</v>
      </c>
      <c r="V219" s="1">
        <f t="shared" si="21"/>
        <v>0</v>
      </c>
      <c r="W219" s="1">
        <f t="shared" si="22"/>
        <v>0</v>
      </c>
      <c r="X219" s="1">
        <f t="shared" si="23"/>
        <v>0</v>
      </c>
      <c r="Y219" s="1">
        <f t="shared" si="24"/>
        <v>0</v>
      </c>
      <c r="Z219" s="1">
        <f t="shared" si="25"/>
        <v>0</v>
      </c>
      <c r="AB219" s="40"/>
      <c r="AC219" s="41"/>
      <c r="AD219" s="1">
        <f t="shared" si="26"/>
        <v>0</v>
      </c>
      <c r="AE219" s="1">
        <f t="shared" si="27"/>
        <v>0</v>
      </c>
      <c r="AF219" s="1">
        <f t="shared" si="28"/>
        <v>0</v>
      </c>
      <c r="AG219" s="1">
        <f t="shared" si="29"/>
        <v>0</v>
      </c>
      <c r="AH219" s="1">
        <f t="shared" si="30"/>
        <v>0</v>
      </c>
      <c r="AI219" s="1">
        <f t="shared" si="31"/>
        <v>0</v>
      </c>
      <c r="AK219" s="40"/>
      <c r="AL219" s="41"/>
      <c r="AM219" s="1">
        <f t="shared" si="32"/>
        <v>0</v>
      </c>
      <c r="AN219" s="1">
        <f t="shared" si="33"/>
        <v>0</v>
      </c>
      <c r="AO219" s="1">
        <f t="shared" si="34"/>
        <v>0</v>
      </c>
      <c r="AP219" s="1">
        <f t="shared" si="35"/>
        <v>0</v>
      </c>
      <c r="AQ219" s="1">
        <f t="shared" si="36"/>
        <v>0</v>
      </c>
      <c r="AR219" s="1">
        <f t="shared" si="37"/>
        <v>0</v>
      </c>
      <c r="AT219" s="40"/>
      <c r="AU219" s="41"/>
      <c r="AV219" s="1">
        <f t="shared" si="38"/>
        <v>0</v>
      </c>
      <c r="AW219" s="1">
        <f t="shared" si="39"/>
        <v>0</v>
      </c>
      <c r="AX219" s="1">
        <f t="shared" si="40"/>
        <v>0</v>
      </c>
      <c r="AY219" s="1">
        <f t="shared" si="41"/>
        <v>0</v>
      </c>
      <c r="AZ219" s="1">
        <f t="shared" si="42"/>
        <v>0</v>
      </c>
      <c r="BA219" s="1">
        <f t="shared" si="43"/>
        <v>0</v>
      </c>
      <c r="BC219" s="40"/>
      <c r="BD219" s="41"/>
      <c r="BE219" s="1">
        <f t="shared" si="44"/>
        <v>0</v>
      </c>
      <c r="BF219" s="1">
        <f t="shared" si="45"/>
        <v>0</v>
      </c>
      <c r="BG219" s="1">
        <f t="shared" si="46"/>
        <v>0</v>
      </c>
      <c r="BH219" s="1">
        <f t="shared" si="47"/>
        <v>0</v>
      </c>
      <c r="BI219" s="1">
        <f t="shared" si="48"/>
        <v>0</v>
      </c>
      <c r="BJ219" s="1">
        <f t="shared" si="49"/>
        <v>0</v>
      </c>
      <c r="BL219" s="40"/>
      <c r="BM219" s="41"/>
      <c r="BN219" s="1">
        <f t="shared" si="50"/>
        <v>0</v>
      </c>
      <c r="BO219" s="1">
        <f t="shared" si="51"/>
        <v>0</v>
      </c>
      <c r="BP219" s="1">
        <f t="shared" si="52"/>
        <v>0</v>
      </c>
      <c r="BQ219" s="1">
        <f t="shared" si="53"/>
        <v>0</v>
      </c>
      <c r="BR219" s="1">
        <f t="shared" si="54"/>
        <v>0</v>
      </c>
      <c r="BS219" s="1">
        <f t="shared" si="55"/>
        <v>0</v>
      </c>
    </row>
    <row r="220" spans="1:71" ht="12.75" x14ac:dyDescent="0.2">
      <c r="A220" s="40"/>
      <c r="B220" s="41"/>
      <c r="C220" s="1">
        <f t="shared" si="8"/>
        <v>0</v>
      </c>
      <c r="D220" s="1">
        <f t="shared" si="9"/>
        <v>0</v>
      </c>
      <c r="E220" s="1">
        <f t="shared" si="10"/>
        <v>0</v>
      </c>
      <c r="F220" s="1">
        <f t="shared" si="11"/>
        <v>0</v>
      </c>
      <c r="G220" s="1">
        <f t="shared" si="12"/>
        <v>0</v>
      </c>
      <c r="H220" s="1">
        <f t="shared" si="13"/>
        <v>0</v>
      </c>
      <c r="J220" s="23"/>
      <c r="K220" s="18"/>
      <c r="L220" s="1">
        <f t="shared" si="14"/>
        <v>0</v>
      </c>
      <c r="M220" s="1">
        <f t="shared" si="15"/>
        <v>0</v>
      </c>
      <c r="N220" s="1">
        <f t="shared" si="16"/>
        <v>0</v>
      </c>
      <c r="O220" s="1">
        <f t="shared" si="17"/>
        <v>0</v>
      </c>
      <c r="P220" s="42">
        <f t="shared" si="18"/>
        <v>0</v>
      </c>
      <c r="Q220" s="1">
        <f t="shared" si="19"/>
        <v>0</v>
      </c>
      <c r="S220" s="40"/>
      <c r="T220" s="41"/>
      <c r="U220" s="1">
        <f t="shared" si="20"/>
        <v>0</v>
      </c>
      <c r="V220" s="1">
        <f t="shared" si="21"/>
        <v>0</v>
      </c>
      <c r="W220" s="1">
        <f t="shared" si="22"/>
        <v>0</v>
      </c>
      <c r="X220" s="1">
        <f t="shared" si="23"/>
        <v>0</v>
      </c>
      <c r="Y220" s="1">
        <f t="shared" si="24"/>
        <v>0</v>
      </c>
      <c r="Z220" s="1">
        <f t="shared" si="25"/>
        <v>0</v>
      </c>
      <c r="AB220" s="40"/>
      <c r="AC220" s="41"/>
      <c r="AD220" s="1">
        <f t="shared" si="26"/>
        <v>0</v>
      </c>
      <c r="AE220" s="1">
        <f t="shared" si="27"/>
        <v>0</v>
      </c>
      <c r="AF220" s="1">
        <f t="shared" si="28"/>
        <v>0</v>
      </c>
      <c r="AG220" s="1">
        <f t="shared" si="29"/>
        <v>0</v>
      </c>
      <c r="AH220" s="1">
        <f t="shared" si="30"/>
        <v>0</v>
      </c>
      <c r="AI220" s="1">
        <f t="shared" si="31"/>
        <v>0</v>
      </c>
      <c r="AK220" s="40"/>
      <c r="AL220" s="41"/>
      <c r="AM220" s="1">
        <f t="shared" si="32"/>
        <v>0</v>
      </c>
      <c r="AN220" s="1">
        <f t="shared" si="33"/>
        <v>0</v>
      </c>
      <c r="AO220" s="1">
        <f t="shared" si="34"/>
        <v>0</v>
      </c>
      <c r="AP220" s="1">
        <f t="shared" si="35"/>
        <v>0</v>
      </c>
      <c r="AQ220" s="1">
        <f t="shared" si="36"/>
        <v>0</v>
      </c>
      <c r="AR220" s="1">
        <f t="shared" si="37"/>
        <v>0</v>
      </c>
      <c r="AT220" s="40"/>
      <c r="AU220" s="41"/>
      <c r="AV220" s="1">
        <f t="shared" si="38"/>
        <v>0</v>
      </c>
      <c r="AW220" s="1">
        <f t="shared" si="39"/>
        <v>0</v>
      </c>
      <c r="AX220" s="1">
        <f t="shared" si="40"/>
        <v>0</v>
      </c>
      <c r="AY220" s="1">
        <f t="shared" si="41"/>
        <v>0</v>
      </c>
      <c r="AZ220" s="1">
        <f t="shared" si="42"/>
        <v>0</v>
      </c>
      <c r="BA220" s="1">
        <f t="shared" si="43"/>
        <v>0</v>
      </c>
      <c r="BC220" s="40"/>
      <c r="BD220" s="41"/>
      <c r="BE220" s="1">
        <f t="shared" si="44"/>
        <v>0</v>
      </c>
      <c r="BF220" s="1">
        <f t="shared" si="45"/>
        <v>0</v>
      </c>
      <c r="BG220" s="1">
        <f t="shared" si="46"/>
        <v>0</v>
      </c>
      <c r="BH220" s="1">
        <f t="shared" si="47"/>
        <v>0</v>
      </c>
      <c r="BI220" s="1">
        <f t="shared" si="48"/>
        <v>0</v>
      </c>
      <c r="BJ220" s="1">
        <f t="shared" si="49"/>
        <v>0</v>
      </c>
      <c r="BL220" s="40"/>
      <c r="BM220" s="41"/>
      <c r="BN220" s="1">
        <f t="shared" si="50"/>
        <v>0</v>
      </c>
      <c r="BO220" s="1">
        <f t="shared" si="51"/>
        <v>0</v>
      </c>
      <c r="BP220" s="1">
        <f t="shared" si="52"/>
        <v>0</v>
      </c>
      <c r="BQ220" s="1">
        <f t="shared" si="53"/>
        <v>0</v>
      </c>
      <c r="BR220" s="1">
        <f t="shared" si="54"/>
        <v>0</v>
      </c>
      <c r="BS220" s="1">
        <f t="shared" si="55"/>
        <v>0</v>
      </c>
    </row>
    <row r="221" spans="1:71" ht="12.75" x14ac:dyDescent="0.2">
      <c r="A221" s="40"/>
      <c r="B221" s="41"/>
      <c r="C221" s="1">
        <f t="shared" si="8"/>
        <v>0</v>
      </c>
      <c r="D221" s="1">
        <f t="shared" si="9"/>
        <v>0</v>
      </c>
      <c r="E221" s="1">
        <f t="shared" si="10"/>
        <v>0</v>
      </c>
      <c r="F221" s="1">
        <f t="shared" si="11"/>
        <v>0</v>
      </c>
      <c r="G221" s="1">
        <f t="shared" si="12"/>
        <v>0</v>
      </c>
      <c r="H221" s="1">
        <f t="shared" si="13"/>
        <v>0</v>
      </c>
      <c r="J221" s="23"/>
      <c r="K221" s="18"/>
      <c r="L221" s="1">
        <f t="shared" si="14"/>
        <v>0</v>
      </c>
      <c r="M221" s="1">
        <f t="shared" si="15"/>
        <v>0</v>
      </c>
      <c r="N221" s="1">
        <f t="shared" si="16"/>
        <v>0</v>
      </c>
      <c r="O221" s="1">
        <f t="shared" si="17"/>
        <v>0</v>
      </c>
      <c r="P221" s="42">
        <f t="shared" si="18"/>
        <v>0</v>
      </c>
      <c r="Q221" s="1">
        <f t="shared" si="19"/>
        <v>0</v>
      </c>
      <c r="S221" s="40"/>
      <c r="T221" s="41"/>
      <c r="U221" s="1">
        <f t="shared" si="20"/>
        <v>0</v>
      </c>
      <c r="V221" s="1">
        <f t="shared" si="21"/>
        <v>0</v>
      </c>
      <c r="W221" s="1">
        <f t="shared" si="22"/>
        <v>0</v>
      </c>
      <c r="X221" s="1">
        <f t="shared" si="23"/>
        <v>0</v>
      </c>
      <c r="Y221" s="1">
        <f t="shared" si="24"/>
        <v>0</v>
      </c>
      <c r="Z221" s="1">
        <f t="shared" si="25"/>
        <v>0</v>
      </c>
      <c r="AB221" s="40"/>
      <c r="AC221" s="41"/>
      <c r="AD221" s="1">
        <f t="shared" si="26"/>
        <v>0</v>
      </c>
      <c r="AE221" s="1">
        <f t="shared" si="27"/>
        <v>0</v>
      </c>
      <c r="AF221" s="1">
        <f t="shared" si="28"/>
        <v>0</v>
      </c>
      <c r="AG221" s="1">
        <f t="shared" si="29"/>
        <v>0</v>
      </c>
      <c r="AH221" s="1">
        <f t="shared" si="30"/>
        <v>0</v>
      </c>
      <c r="AI221" s="1">
        <f t="shared" si="31"/>
        <v>0</v>
      </c>
      <c r="AK221" s="40"/>
      <c r="AL221" s="41"/>
      <c r="AM221" s="1">
        <f t="shared" si="32"/>
        <v>0</v>
      </c>
      <c r="AN221" s="1">
        <f t="shared" si="33"/>
        <v>0</v>
      </c>
      <c r="AO221" s="1">
        <f t="shared" si="34"/>
        <v>0</v>
      </c>
      <c r="AP221" s="1">
        <f t="shared" si="35"/>
        <v>0</v>
      </c>
      <c r="AQ221" s="1">
        <f t="shared" si="36"/>
        <v>0</v>
      </c>
      <c r="AR221" s="1">
        <f t="shared" si="37"/>
        <v>0</v>
      </c>
      <c r="AT221" s="40"/>
      <c r="AU221" s="41"/>
      <c r="AV221" s="1">
        <f t="shared" si="38"/>
        <v>0</v>
      </c>
      <c r="AW221" s="1">
        <f t="shared" si="39"/>
        <v>0</v>
      </c>
      <c r="AX221" s="1">
        <f t="shared" si="40"/>
        <v>0</v>
      </c>
      <c r="AY221" s="1">
        <f t="shared" si="41"/>
        <v>0</v>
      </c>
      <c r="AZ221" s="1">
        <f t="shared" si="42"/>
        <v>0</v>
      </c>
      <c r="BA221" s="1">
        <f t="shared" si="43"/>
        <v>0</v>
      </c>
      <c r="BC221" s="40"/>
      <c r="BD221" s="41"/>
      <c r="BE221" s="1">
        <f t="shared" si="44"/>
        <v>0</v>
      </c>
      <c r="BF221" s="1">
        <f t="shared" si="45"/>
        <v>0</v>
      </c>
      <c r="BG221" s="1">
        <f t="shared" si="46"/>
        <v>0</v>
      </c>
      <c r="BH221" s="1">
        <f t="shared" si="47"/>
        <v>0</v>
      </c>
      <c r="BI221" s="1">
        <f t="shared" si="48"/>
        <v>0</v>
      </c>
      <c r="BJ221" s="1">
        <f t="shared" si="49"/>
        <v>0</v>
      </c>
      <c r="BL221" s="40"/>
      <c r="BM221" s="41"/>
      <c r="BN221" s="1">
        <f t="shared" si="50"/>
        <v>0</v>
      </c>
      <c r="BO221" s="1">
        <f t="shared" si="51"/>
        <v>0</v>
      </c>
      <c r="BP221" s="1">
        <f t="shared" si="52"/>
        <v>0</v>
      </c>
      <c r="BQ221" s="1">
        <f t="shared" si="53"/>
        <v>0</v>
      </c>
      <c r="BR221" s="1">
        <f t="shared" si="54"/>
        <v>0</v>
      </c>
      <c r="BS221" s="1">
        <f t="shared" si="55"/>
        <v>0</v>
      </c>
    </row>
    <row r="222" spans="1:71" ht="12.75" x14ac:dyDescent="0.2">
      <c r="A222" s="40"/>
      <c r="B222" s="41"/>
      <c r="C222" s="1">
        <f t="shared" si="8"/>
        <v>0</v>
      </c>
      <c r="D222" s="1">
        <f t="shared" si="9"/>
        <v>0</v>
      </c>
      <c r="E222" s="1">
        <f t="shared" si="10"/>
        <v>0</v>
      </c>
      <c r="F222" s="1">
        <f t="shared" si="11"/>
        <v>0</v>
      </c>
      <c r="G222" s="1">
        <f t="shared" si="12"/>
        <v>0</v>
      </c>
      <c r="H222" s="1">
        <f t="shared" si="13"/>
        <v>0</v>
      </c>
      <c r="J222" s="23"/>
      <c r="K222" s="18"/>
      <c r="L222" s="1">
        <f t="shared" si="14"/>
        <v>0</v>
      </c>
      <c r="M222" s="1">
        <f t="shared" si="15"/>
        <v>0</v>
      </c>
      <c r="N222" s="1">
        <f t="shared" si="16"/>
        <v>0</v>
      </c>
      <c r="O222" s="1">
        <f t="shared" si="17"/>
        <v>0</v>
      </c>
      <c r="P222" s="42">
        <f t="shared" si="18"/>
        <v>0</v>
      </c>
      <c r="Q222" s="1">
        <f t="shared" si="19"/>
        <v>0</v>
      </c>
      <c r="S222" s="40"/>
      <c r="T222" s="41"/>
      <c r="U222" s="1">
        <f t="shared" si="20"/>
        <v>0</v>
      </c>
      <c r="V222" s="1">
        <f t="shared" si="21"/>
        <v>0</v>
      </c>
      <c r="W222" s="1">
        <f t="shared" si="22"/>
        <v>0</v>
      </c>
      <c r="X222" s="1">
        <f t="shared" si="23"/>
        <v>0</v>
      </c>
      <c r="Y222" s="1">
        <f t="shared" si="24"/>
        <v>0</v>
      </c>
      <c r="Z222" s="1">
        <f t="shared" si="25"/>
        <v>0</v>
      </c>
      <c r="AB222" s="40"/>
      <c r="AC222" s="41"/>
      <c r="AD222" s="1">
        <f t="shared" si="26"/>
        <v>0</v>
      </c>
      <c r="AE222" s="1">
        <f t="shared" si="27"/>
        <v>0</v>
      </c>
      <c r="AF222" s="1">
        <f t="shared" si="28"/>
        <v>0</v>
      </c>
      <c r="AG222" s="1">
        <f t="shared" si="29"/>
        <v>0</v>
      </c>
      <c r="AH222" s="1">
        <f t="shared" si="30"/>
        <v>0</v>
      </c>
      <c r="AI222" s="1">
        <f t="shared" si="31"/>
        <v>0</v>
      </c>
      <c r="AK222" s="40"/>
      <c r="AL222" s="41"/>
      <c r="AM222" s="1">
        <f t="shared" si="32"/>
        <v>0</v>
      </c>
      <c r="AN222" s="1">
        <f t="shared" si="33"/>
        <v>0</v>
      </c>
      <c r="AO222" s="1">
        <f t="shared" si="34"/>
        <v>0</v>
      </c>
      <c r="AP222" s="1">
        <f t="shared" si="35"/>
        <v>0</v>
      </c>
      <c r="AQ222" s="1">
        <f t="shared" si="36"/>
        <v>0</v>
      </c>
      <c r="AR222" s="1">
        <f t="shared" si="37"/>
        <v>0</v>
      </c>
      <c r="AT222" s="40"/>
      <c r="AU222" s="41"/>
      <c r="AV222" s="1">
        <f t="shared" si="38"/>
        <v>0</v>
      </c>
      <c r="AW222" s="1">
        <f t="shared" si="39"/>
        <v>0</v>
      </c>
      <c r="AX222" s="1">
        <f t="shared" si="40"/>
        <v>0</v>
      </c>
      <c r="AY222" s="1">
        <f t="shared" si="41"/>
        <v>0</v>
      </c>
      <c r="AZ222" s="1">
        <f t="shared" si="42"/>
        <v>0</v>
      </c>
      <c r="BA222" s="1">
        <f t="shared" si="43"/>
        <v>0</v>
      </c>
      <c r="BC222" s="40"/>
      <c r="BD222" s="41"/>
      <c r="BE222" s="1">
        <f t="shared" si="44"/>
        <v>0</v>
      </c>
      <c r="BF222" s="1">
        <f t="shared" si="45"/>
        <v>0</v>
      </c>
      <c r="BG222" s="1">
        <f t="shared" si="46"/>
        <v>0</v>
      </c>
      <c r="BH222" s="1">
        <f t="shared" si="47"/>
        <v>0</v>
      </c>
      <c r="BI222" s="1">
        <f t="shared" si="48"/>
        <v>0</v>
      </c>
      <c r="BJ222" s="1">
        <f t="shared" si="49"/>
        <v>0</v>
      </c>
      <c r="BL222" s="40"/>
      <c r="BM222" s="41"/>
      <c r="BN222" s="1">
        <f t="shared" si="50"/>
        <v>0</v>
      </c>
      <c r="BO222" s="1">
        <f t="shared" si="51"/>
        <v>0</v>
      </c>
      <c r="BP222" s="1">
        <f t="shared" si="52"/>
        <v>0</v>
      </c>
      <c r="BQ222" s="1">
        <f t="shared" si="53"/>
        <v>0</v>
      </c>
      <c r="BR222" s="1">
        <f t="shared" si="54"/>
        <v>0</v>
      </c>
      <c r="BS222" s="1">
        <f t="shared" si="55"/>
        <v>0</v>
      </c>
    </row>
    <row r="223" spans="1:71" ht="12.75" x14ac:dyDescent="0.2">
      <c r="A223" s="40"/>
      <c r="B223" s="41"/>
      <c r="C223" s="1">
        <f t="shared" si="8"/>
        <v>0</v>
      </c>
      <c r="D223" s="1">
        <f t="shared" si="9"/>
        <v>0</v>
      </c>
      <c r="E223" s="1">
        <f t="shared" si="10"/>
        <v>0</v>
      </c>
      <c r="F223" s="1">
        <f t="shared" si="11"/>
        <v>0</v>
      </c>
      <c r="G223" s="1">
        <f t="shared" si="12"/>
        <v>0</v>
      </c>
      <c r="H223" s="1">
        <f t="shared" si="13"/>
        <v>0</v>
      </c>
      <c r="J223" s="23"/>
      <c r="K223" s="18"/>
      <c r="L223" s="1">
        <f t="shared" si="14"/>
        <v>0</v>
      </c>
      <c r="M223" s="1">
        <f t="shared" si="15"/>
        <v>0</v>
      </c>
      <c r="N223" s="1">
        <f t="shared" si="16"/>
        <v>0</v>
      </c>
      <c r="O223" s="1">
        <f t="shared" si="17"/>
        <v>0</v>
      </c>
      <c r="P223" s="42">
        <f t="shared" si="18"/>
        <v>0</v>
      </c>
      <c r="Q223" s="1">
        <f t="shared" si="19"/>
        <v>0</v>
      </c>
      <c r="S223" s="40"/>
      <c r="T223" s="41"/>
      <c r="U223" s="1">
        <f t="shared" si="20"/>
        <v>0</v>
      </c>
      <c r="V223" s="1">
        <f t="shared" si="21"/>
        <v>0</v>
      </c>
      <c r="W223" s="1">
        <f t="shared" si="22"/>
        <v>0</v>
      </c>
      <c r="X223" s="1">
        <f t="shared" si="23"/>
        <v>0</v>
      </c>
      <c r="Y223" s="1">
        <f t="shared" si="24"/>
        <v>0</v>
      </c>
      <c r="Z223" s="1">
        <f t="shared" si="25"/>
        <v>0</v>
      </c>
      <c r="AB223" s="40"/>
      <c r="AC223" s="41"/>
      <c r="AD223" s="1">
        <f t="shared" si="26"/>
        <v>0</v>
      </c>
      <c r="AE223" s="1">
        <f t="shared" si="27"/>
        <v>0</v>
      </c>
      <c r="AF223" s="1">
        <f t="shared" si="28"/>
        <v>0</v>
      </c>
      <c r="AG223" s="1">
        <f t="shared" si="29"/>
        <v>0</v>
      </c>
      <c r="AH223" s="1">
        <f t="shared" si="30"/>
        <v>0</v>
      </c>
      <c r="AI223" s="1">
        <f t="shared" si="31"/>
        <v>0</v>
      </c>
      <c r="AK223" s="40"/>
      <c r="AL223" s="41"/>
      <c r="AM223" s="1">
        <f t="shared" si="32"/>
        <v>0</v>
      </c>
      <c r="AN223" s="1">
        <f t="shared" si="33"/>
        <v>0</v>
      </c>
      <c r="AO223" s="1">
        <f t="shared" si="34"/>
        <v>0</v>
      </c>
      <c r="AP223" s="1">
        <f t="shared" si="35"/>
        <v>0</v>
      </c>
      <c r="AQ223" s="1">
        <f t="shared" si="36"/>
        <v>0</v>
      </c>
      <c r="AR223" s="1">
        <f t="shared" si="37"/>
        <v>0</v>
      </c>
      <c r="AT223" s="40"/>
      <c r="AU223" s="41"/>
      <c r="AV223" s="1">
        <f t="shared" si="38"/>
        <v>0</v>
      </c>
      <c r="AW223" s="1">
        <f t="shared" si="39"/>
        <v>0</v>
      </c>
      <c r="AX223" s="1">
        <f t="shared" si="40"/>
        <v>0</v>
      </c>
      <c r="AY223" s="1">
        <f t="shared" si="41"/>
        <v>0</v>
      </c>
      <c r="AZ223" s="1">
        <f t="shared" si="42"/>
        <v>0</v>
      </c>
      <c r="BA223" s="1">
        <f t="shared" si="43"/>
        <v>0</v>
      </c>
      <c r="BC223" s="40"/>
      <c r="BD223" s="41"/>
      <c r="BE223" s="1">
        <f t="shared" si="44"/>
        <v>0</v>
      </c>
      <c r="BF223" s="1">
        <f t="shared" si="45"/>
        <v>0</v>
      </c>
      <c r="BG223" s="1">
        <f t="shared" si="46"/>
        <v>0</v>
      </c>
      <c r="BH223" s="1">
        <f t="shared" si="47"/>
        <v>0</v>
      </c>
      <c r="BI223" s="1">
        <f t="shared" si="48"/>
        <v>0</v>
      </c>
      <c r="BJ223" s="1">
        <f t="shared" si="49"/>
        <v>0</v>
      </c>
      <c r="BL223" s="40"/>
      <c r="BM223" s="41"/>
      <c r="BN223" s="1">
        <f t="shared" si="50"/>
        <v>0</v>
      </c>
      <c r="BO223" s="1">
        <f t="shared" si="51"/>
        <v>0</v>
      </c>
      <c r="BP223" s="1">
        <f t="shared" si="52"/>
        <v>0</v>
      </c>
      <c r="BQ223" s="1">
        <f t="shared" si="53"/>
        <v>0</v>
      </c>
      <c r="BR223" s="1">
        <f t="shared" si="54"/>
        <v>0</v>
      </c>
      <c r="BS223" s="1">
        <f t="shared" si="55"/>
        <v>0</v>
      </c>
    </row>
    <row r="224" spans="1:71" ht="12.75" x14ac:dyDescent="0.2">
      <c r="A224" s="40"/>
      <c r="B224" s="41"/>
      <c r="C224" s="1">
        <f t="shared" si="8"/>
        <v>0</v>
      </c>
      <c r="D224" s="1">
        <f t="shared" si="9"/>
        <v>0</v>
      </c>
      <c r="E224" s="1">
        <f t="shared" si="10"/>
        <v>0</v>
      </c>
      <c r="F224" s="1">
        <f t="shared" si="11"/>
        <v>0</v>
      </c>
      <c r="G224" s="1">
        <f t="shared" si="12"/>
        <v>0</v>
      </c>
      <c r="H224" s="1">
        <f t="shared" si="13"/>
        <v>0</v>
      </c>
      <c r="J224" s="23"/>
      <c r="K224" s="18"/>
      <c r="L224" s="1">
        <f t="shared" si="14"/>
        <v>0</v>
      </c>
      <c r="M224" s="1">
        <f t="shared" si="15"/>
        <v>0</v>
      </c>
      <c r="N224" s="1">
        <f t="shared" si="16"/>
        <v>0</v>
      </c>
      <c r="O224" s="1">
        <f t="shared" si="17"/>
        <v>0</v>
      </c>
      <c r="P224" s="42">
        <f t="shared" si="18"/>
        <v>0</v>
      </c>
      <c r="Q224" s="1">
        <f t="shared" si="19"/>
        <v>0</v>
      </c>
      <c r="S224" s="40"/>
      <c r="T224" s="41"/>
      <c r="U224" s="1">
        <f t="shared" si="20"/>
        <v>0</v>
      </c>
      <c r="V224" s="1">
        <f t="shared" si="21"/>
        <v>0</v>
      </c>
      <c r="W224" s="1">
        <f t="shared" si="22"/>
        <v>0</v>
      </c>
      <c r="X224" s="1">
        <f t="shared" si="23"/>
        <v>0</v>
      </c>
      <c r="Y224" s="1">
        <f t="shared" si="24"/>
        <v>0</v>
      </c>
      <c r="Z224" s="1">
        <f t="shared" si="25"/>
        <v>0</v>
      </c>
      <c r="AB224" s="40"/>
      <c r="AC224" s="41"/>
      <c r="AD224" s="1">
        <f t="shared" si="26"/>
        <v>0</v>
      </c>
      <c r="AE224" s="1">
        <f t="shared" si="27"/>
        <v>0</v>
      </c>
      <c r="AF224" s="1">
        <f t="shared" si="28"/>
        <v>0</v>
      </c>
      <c r="AG224" s="1">
        <f t="shared" si="29"/>
        <v>0</v>
      </c>
      <c r="AH224" s="1">
        <f t="shared" si="30"/>
        <v>0</v>
      </c>
      <c r="AI224" s="1">
        <f t="shared" si="31"/>
        <v>0</v>
      </c>
      <c r="AK224" s="40"/>
      <c r="AL224" s="41"/>
      <c r="AM224" s="1">
        <f t="shared" si="32"/>
        <v>0</v>
      </c>
      <c r="AN224" s="1">
        <f t="shared" si="33"/>
        <v>0</v>
      </c>
      <c r="AO224" s="1">
        <f t="shared" si="34"/>
        <v>0</v>
      </c>
      <c r="AP224" s="1">
        <f t="shared" si="35"/>
        <v>0</v>
      </c>
      <c r="AQ224" s="1">
        <f t="shared" si="36"/>
        <v>0</v>
      </c>
      <c r="AR224" s="1">
        <f t="shared" si="37"/>
        <v>0</v>
      </c>
      <c r="AT224" s="40"/>
      <c r="AU224" s="41"/>
      <c r="AV224" s="1">
        <f t="shared" si="38"/>
        <v>0</v>
      </c>
      <c r="AW224" s="1">
        <f t="shared" si="39"/>
        <v>0</v>
      </c>
      <c r="AX224" s="1">
        <f t="shared" si="40"/>
        <v>0</v>
      </c>
      <c r="AY224" s="1">
        <f t="shared" si="41"/>
        <v>0</v>
      </c>
      <c r="AZ224" s="1">
        <f t="shared" si="42"/>
        <v>0</v>
      </c>
      <c r="BA224" s="1">
        <f t="shared" si="43"/>
        <v>0</v>
      </c>
      <c r="BC224" s="40"/>
      <c r="BD224" s="41"/>
      <c r="BE224" s="1">
        <f t="shared" si="44"/>
        <v>0</v>
      </c>
      <c r="BF224" s="1">
        <f t="shared" si="45"/>
        <v>0</v>
      </c>
      <c r="BG224" s="1">
        <f t="shared" si="46"/>
        <v>0</v>
      </c>
      <c r="BH224" s="1">
        <f t="shared" si="47"/>
        <v>0</v>
      </c>
      <c r="BI224" s="1">
        <f t="shared" si="48"/>
        <v>0</v>
      </c>
      <c r="BJ224" s="1">
        <f t="shared" si="49"/>
        <v>0</v>
      </c>
      <c r="BL224" s="40"/>
      <c r="BM224" s="41"/>
      <c r="BN224" s="1">
        <f t="shared" si="50"/>
        <v>0</v>
      </c>
      <c r="BO224" s="1">
        <f t="shared" si="51"/>
        <v>0</v>
      </c>
      <c r="BP224" s="1">
        <f t="shared" si="52"/>
        <v>0</v>
      </c>
      <c r="BQ224" s="1">
        <f t="shared" si="53"/>
        <v>0</v>
      </c>
      <c r="BR224" s="1">
        <f t="shared" si="54"/>
        <v>0</v>
      </c>
      <c r="BS224" s="1">
        <f t="shared" si="55"/>
        <v>0</v>
      </c>
    </row>
    <row r="225" spans="1:71" ht="12.75" x14ac:dyDescent="0.2">
      <c r="A225" s="40"/>
      <c r="B225" s="41"/>
      <c r="C225" s="1">
        <f t="shared" si="8"/>
        <v>0</v>
      </c>
      <c r="D225" s="1">
        <f t="shared" si="9"/>
        <v>0</v>
      </c>
      <c r="E225" s="1">
        <f t="shared" si="10"/>
        <v>0</v>
      </c>
      <c r="F225" s="1">
        <f t="shared" si="11"/>
        <v>0</v>
      </c>
      <c r="G225" s="1">
        <f t="shared" si="12"/>
        <v>0</v>
      </c>
      <c r="H225" s="1">
        <f t="shared" si="13"/>
        <v>0</v>
      </c>
      <c r="J225" s="23"/>
      <c r="K225" s="18"/>
      <c r="L225" s="1">
        <f t="shared" si="14"/>
        <v>0</v>
      </c>
      <c r="M225" s="1">
        <f t="shared" si="15"/>
        <v>0</v>
      </c>
      <c r="N225" s="1">
        <f t="shared" si="16"/>
        <v>0</v>
      </c>
      <c r="O225" s="1">
        <f t="shared" si="17"/>
        <v>0</v>
      </c>
      <c r="P225" s="42">
        <f t="shared" si="18"/>
        <v>0</v>
      </c>
      <c r="Q225" s="1">
        <f t="shared" si="19"/>
        <v>0</v>
      </c>
      <c r="S225" s="40"/>
      <c r="T225" s="41"/>
      <c r="U225" s="1">
        <f t="shared" si="20"/>
        <v>0</v>
      </c>
      <c r="V225" s="1">
        <f t="shared" si="21"/>
        <v>0</v>
      </c>
      <c r="W225" s="1">
        <f t="shared" si="22"/>
        <v>0</v>
      </c>
      <c r="X225" s="1">
        <f t="shared" si="23"/>
        <v>0</v>
      </c>
      <c r="Y225" s="1">
        <f t="shared" si="24"/>
        <v>0</v>
      </c>
      <c r="Z225" s="1">
        <f t="shared" si="25"/>
        <v>0</v>
      </c>
      <c r="AB225" s="40"/>
      <c r="AC225" s="41"/>
      <c r="AD225" s="1">
        <f t="shared" si="26"/>
        <v>0</v>
      </c>
      <c r="AE225" s="1">
        <f t="shared" si="27"/>
        <v>0</v>
      </c>
      <c r="AF225" s="1">
        <f t="shared" si="28"/>
        <v>0</v>
      </c>
      <c r="AG225" s="1">
        <f t="shared" si="29"/>
        <v>0</v>
      </c>
      <c r="AH225" s="1">
        <f t="shared" si="30"/>
        <v>0</v>
      </c>
      <c r="AI225" s="1">
        <f t="shared" si="31"/>
        <v>0</v>
      </c>
      <c r="AK225" s="40"/>
      <c r="AL225" s="41"/>
      <c r="AM225" s="1">
        <f t="shared" si="32"/>
        <v>0</v>
      </c>
      <c r="AN225" s="1">
        <f t="shared" si="33"/>
        <v>0</v>
      </c>
      <c r="AO225" s="1">
        <f t="shared" si="34"/>
        <v>0</v>
      </c>
      <c r="AP225" s="1">
        <f t="shared" si="35"/>
        <v>0</v>
      </c>
      <c r="AQ225" s="1">
        <f t="shared" si="36"/>
        <v>0</v>
      </c>
      <c r="AR225" s="1">
        <f t="shared" si="37"/>
        <v>0</v>
      </c>
      <c r="AT225" s="40"/>
      <c r="AU225" s="41"/>
      <c r="AV225" s="1">
        <f t="shared" si="38"/>
        <v>0</v>
      </c>
      <c r="AW225" s="1">
        <f t="shared" si="39"/>
        <v>0</v>
      </c>
      <c r="AX225" s="1">
        <f t="shared" si="40"/>
        <v>0</v>
      </c>
      <c r="AY225" s="1">
        <f t="shared" si="41"/>
        <v>0</v>
      </c>
      <c r="AZ225" s="1">
        <f t="shared" si="42"/>
        <v>0</v>
      </c>
      <c r="BA225" s="1">
        <f t="shared" si="43"/>
        <v>0</v>
      </c>
      <c r="BC225" s="40"/>
      <c r="BD225" s="41"/>
      <c r="BE225" s="1">
        <f t="shared" si="44"/>
        <v>0</v>
      </c>
      <c r="BF225" s="1">
        <f t="shared" si="45"/>
        <v>0</v>
      </c>
      <c r="BG225" s="1">
        <f t="shared" si="46"/>
        <v>0</v>
      </c>
      <c r="BH225" s="1">
        <f t="shared" si="47"/>
        <v>0</v>
      </c>
      <c r="BI225" s="1">
        <f t="shared" si="48"/>
        <v>0</v>
      </c>
      <c r="BJ225" s="1">
        <f t="shared" si="49"/>
        <v>0</v>
      </c>
      <c r="BL225" s="40"/>
      <c r="BM225" s="41"/>
      <c r="BN225" s="1">
        <f t="shared" si="50"/>
        <v>0</v>
      </c>
      <c r="BO225" s="1">
        <f t="shared" si="51"/>
        <v>0</v>
      </c>
      <c r="BP225" s="1">
        <f t="shared" si="52"/>
        <v>0</v>
      </c>
      <c r="BQ225" s="1">
        <f t="shared" si="53"/>
        <v>0</v>
      </c>
      <c r="BR225" s="1">
        <f t="shared" si="54"/>
        <v>0</v>
      </c>
      <c r="BS225" s="1">
        <f t="shared" si="55"/>
        <v>0</v>
      </c>
    </row>
    <row r="226" spans="1:71" ht="12.75" x14ac:dyDescent="0.2">
      <c r="A226" s="40"/>
      <c r="B226" s="41"/>
      <c r="C226" s="1">
        <f t="shared" si="8"/>
        <v>0</v>
      </c>
      <c r="D226" s="1">
        <f t="shared" si="9"/>
        <v>0</v>
      </c>
      <c r="E226" s="1">
        <f t="shared" si="10"/>
        <v>0</v>
      </c>
      <c r="F226" s="1">
        <f t="shared" si="11"/>
        <v>0</v>
      </c>
      <c r="G226" s="1">
        <f t="shared" si="12"/>
        <v>0</v>
      </c>
      <c r="H226" s="1">
        <f t="shared" si="13"/>
        <v>0</v>
      </c>
      <c r="J226" s="23"/>
      <c r="K226" s="18"/>
      <c r="L226" s="1">
        <f t="shared" si="14"/>
        <v>0</v>
      </c>
      <c r="M226" s="1">
        <f t="shared" si="15"/>
        <v>0</v>
      </c>
      <c r="N226" s="1">
        <f t="shared" si="16"/>
        <v>0</v>
      </c>
      <c r="O226" s="1">
        <f t="shared" si="17"/>
        <v>0</v>
      </c>
      <c r="P226" s="42">
        <f t="shared" si="18"/>
        <v>0</v>
      </c>
      <c r="Q226" s="1">
        <f t="shared" si="19"/>
        <v>0</v>
      </c>
      <c r="S226" s="40"/>
      <c r="T226" s="41"/>
      <c r="U226" s="1">
        <f t="shared" si="20"/>
        <v>0</v>
      </c>
      <c r="V226" s="1">
        <f t="shared" si="21"/>
        <v>0</v>
      </c>
      <c r="W226" s="1">
        <f t="shared" si="22"/>
        <v>0</v>
      </c>
      <c r="X226" s="1">
        <f t="shared" si="23"/>
        <v>0</v>
      </c>
      <c r="Y226" s="1">
        <f t="shared" si="24"/>
        <v>0</v>
      </c>
      <c r="Z226" s="1">
        <f t="shared" si="25"/>
        <v>0</v>
      </c>
      <c r="AB226" s="40"/>
      <c r="AC226" s="41"/>
      <c r="AD226" s="1">
        <f t="shared" si="26"/>
        <v>0</v>
      </c>
      <c r="AE226" s="1">
        <f t="shared" si="27"/>
        <v>0</v>
      </c>
      <c r="AF226" s="1">
        <f t="shared" si="28"/>
        <v>0</v>
      </c>
      <c r="AG226" s="1">
        <f t="shared" si="29"/>
        <v>0</v>
      </c>
      <c r="AH226" s="1">
        <f t="shared" si="30"/>
        <v>0</v>
      </c>
      <c r="AI226" s="1">
        <f t="shared" si="31"/>
        <v>0</v>
      </c>
      <c r="AK226" s="40"/>
      <c r="AL226" s="41"/>
      <c r="AM226" s="1">
        <f t="shared" si="32"/>
        <v>0</v>
      </c>
      <c r="AN226" s="1">
        <f t="shared" si="33"/>
        <v>0</v>
      </c>
      <c r="AO226" s="1">
        <f t="shared" si="34"/>
        <v>0</v>
      </c>
      <c r="AP226" s="1">
        <f t="shared" si="35"/>
        <v>0</v>
      </c>
      <c r="AQ226" s="1">
        <f t="shared" si="36"/>
        <v>0</v>
      </c>
      <c r="AR226" s="1">
        <f t="shared" si="37"/>
        <v>0</v>
      </c>
      <c r="AT226" s="40"/>
      <c r="AU226" s="41"/>
      <c r="AV226" s="1">
        <f t="shared" si="38"/>
        <v>0</v>
      </c>
      <c r="AW226" s="1">
        <f t="shared" si="39"/>
        <v>0</v>
      </c>
      <c r="AX226" s="1">
        <f t="shared" si="40"/>
        <v>0</v>
      </c>
      <c r="AY226" s="1">
        <f t="shared" si="41"/>
        <v>0</v>
      </c>
      <c r="AZ226" s="1">
        <f t="shared" si="42"/>
        <v>0</v>
      </c>
      <c r="BA226" s="1">
        <f t="shared" si="43"/>
        <v>0</v>
      </c>
      <c r="BC226" s="40"/>
      <c r="BD226" s="41"/>
      <c r="BE226" s="1">
        <f t="shared" si="44"/>
        <v>0</v>
      </c>
      <c r="BF226" s="1">
        <f t="shared" si="45"/>
        <v>0</v>
      </c>
      <c r="BG226" s="1">
        <f t="shared" si="46"/>
        <v>0</v>
      </c>
      <c r="BH226" s="1">
        <f t="shared" si="47"/>
        <v>0</v>
      </c>
      <c r="BI226" s="1">
        <f t="shared" si="48"/>
        <v>0</v>
      </c>
      <c r="BJ226" s="1">
        <f t="shared" si="49"/>
        <v>0</v>
      </c>
      <c r="BL226" s="40"/>
      <c r="BM226" s="41"/>
      <c r="BN226" s="1">
        <f t="shared" si="50"/>
        <v>0</v>
      </c>
      <c r="BO226" s="1">
        <f t="shared" si="51"/>
        <v>0</v>
      </c>
      <c r="BP226" s="1">
        <f t="shared" si="52"/>
        <v>0</v>
      </c>
      <c r="BQ226" s="1">
        <f t="shared" si="53"/>
        <v>0</v>
      </c>
      <c r="BR226" s="1">
        <f t="shared" si="54"/>
        <v>0</v>
      </c>
      <c r="BS226" s="1">
        <f t="shared" si="55"/>
        <v>0</v>
      </c>
    </row>
    <row r="227" spans="1:71" ht="12.75" x14ac:dyDescent="0.2">
      <c r="A227" s="40"/>
      <c r="B227" s="41"/>
      <c r="C227" s="1">
        <f t="shared" si="8"/>
        <v>0</v>
      </c>
      <c r="D227" s="1">
        <f t="shared" si="9"/>
        <v>0</v>
      </c>
      <c r="E227" s="1">
        <f t="shared" si="10"/>
        <v>0</v>
      </c>
      <c r="F227" s="1">
        <f t="shared" si="11"/>
        <v>0</v>
      </c>
      <c r="G227" s="1">
        <f t="shared" si="12"/>
        <v>0</v>
      </c>
      <c r="H227" s="1">
        <f t="shared" si="13"/>
        <v>0</v>
      </c>
      <c r="J227" s="23"/>
      <c r="K227" s="18"/>
      <c r="L227" s="1">
        <f t="shared" si="14"/>
        <v>0</v>
      </c>
      <c r="M227" s="1">
        <f t="shared" si="15"/>
        <v>0</v>
      </c>
      <c r="N227" s="1">
        <f t="shared" si="16"/>
        <v>0</v>
      </c>
      <c r="O227" s="1">
        <f t="shared" si="17"/>
        <v>0</v>
      </c>
      <c r="P227" s="42">
        <f t="shared" si="18"/>
        <v>0</v>
      </c>
      <c r="Q227" s="1">
        <f t="shared" si="19"/>
        <v>0</v>
      </c>
      <c r="S227" s="40"/>
      <c r="T227" s="41"/>
      <c r="U227" s="1">
        <f t="shared" si="20"/>
        <v>0</v>
      </c>
      <c r="V227" s="1">
        <f t="shared" si="21"/>
        <v>0</v>
      </c>
      <c r="W227" s="1">
        <f t="shared" si="22"/>
        <v>0</v>
      </c>
      <c r="X227" s="1">
        <f t="shared" si="23"/>
        <v>0</v>
      </c>
      <c r="Y227" s="1">
        <f t="shared" si="24"/>
        <v>0</v>
      </c>
      <c r="Z227" s="1">
        <f t="shared" si="25"/>
        <v>0</v>
      </c>
      <c r="AB227" s="40"/>
      <c r="AC227" s="41"/>
      <c r="AD227" s="1">
        <f t="shared" si="26"/>
        <v>0</v>
      </c>
      <c r="AE227" s="1">
        <f t="shared" si="27"/>
        <v>0</v>
      </c>
      <c r="AF227" s="1">
        <f t="shared" si="28"/>
        <v>0</v>
      </c>
      <c r="AG227" s="1">
        <f t="shared" si="29"/>
        <v>0</v>
      </c>
      <c r="AH227" s="1">
        <f t="shared" si="30"/>
        <v>0</v>
      </c>
      <c r="AI227" s="1">
        <f t="shared" si="31"/>
        <v>0</v>
      </c>
      <c r="AK227" s="40"/>
      <c r="AL227" s="41"/>
      <c r="AM227" s="1">
        <f t="shared" si="32"/>
        <v>0</v>
      </c>
      <c r="AN227" s="1">
        <f t="shared" si="33"/>
        <v>0</v>
      </c>
      <c r="AO227" s="1">
        <f t="shared" si="34"/>
        <v>0</v>
      </c>
      <c r="AP227" s="1">
        <f t="shared" si="35"/>
        <v>0</v>
      </c>
      <c r="AQ227" s="1">
        <f t="shared" si="36"/>
        <v>0</v>
      </c>
      <c r="AR227" s="1">
        <f t="shared" si="37"/>
        <v>0</v>
      </c>
      <c r="AT227" s="40"/>
      <c r="AU227" s="41"/>
      <c r="AV227" s="1">
        <f t="shared" si="38"/>
        <v>0</v>
      </c>
      <c r="AW227" s="1">
        <f t="shared" si="39"/>
        <v>0</v>
      </c>
      <c r="AX227" s="1">
        <f t="shared" si="40"/>
        <v>0</v>
      </c>
      <c r="AY227" s="1">
        <f t="shared" si="41"/>
        <v>0</v>
      </c>
      <c r="AZ227" s="1">
        <f t="shared" si="42"/>
        <v>0</v>
      </c>
      <c r="BA227" s="1">
        <f t="shared" si="43"/>
        <v>0</v>
      </c>
      <c r="BC227" s="40"/>
      <c r="BD227" s="41"/>
      <c r="BE227" s="1">
        <f t="shared" si="44"/>
        <v>0</v>
      </c>
      <c r="BF227" s="1">
        <f t="shared" si="45"/>
        <v>0</v>
      </c>
      <c r="BG227" s="1">
        <f t="shared" si="46"/>
        <v>0</v>
      </c>
      <c r="BH227" s="1">
        <f t="shared" si="47"/>
        <v>0</v>
      </c>
      <c r="BI227" s="1">
        <f t="shared" si="48"/>
        <v>0</v>
      </c>
      <c r="BJ227" s="1">
        <f t="shared" si="49"/>
        <v>0</v>
      </c>
      <c r="BL227" s="40"/>
      <c r="BM227" s="41"/>
      <c r="BN227" s="1">
        <f t="shared" si="50"/>
        <v>0</v>
      </c>
      <c r="BO227" s="1">
        <f t="shared" si="51"/>
        <v>0</v>
      </c>
      <c r="BP227" s="1">
        <f t="shared" si="52"/>
        <v>0</v>
      </c>
      <c r="BQ227" s="1">
        <f t="shared" si="53"/>
        <v>0</v>
      </c>
      <c r="BR227" s="1">
        <f t="shared" si="54"/>
        <v>0</v>
      </c>
      <c r="BS227" s="1">
        <f t="shared" si="55"/>
        <v>0</v>
      </c>
    </row>
    <row r="228" spans="1:71" ht="12.75" x14ac:dyDescent="0.2">
      <c r="A228" s="40"/>
      <c r="B228" s="41"/>
      <c r="C228" s="1">
        <f t="shared" si="8"/>
        <v>0</v>
      </c>
      <c r="D228" s="1">
        <f t="shared" si="9"/>
        <v>0</v>
      </c>
      <c r="E228" s="1">
        <f t="shared" si="10"/>
        <v>0</v>
      </c>
      <c r="F228" s="1">
        <f t="shared" si="11"/>
        <v>0</v>
      </c>
      <c r="G228" s="1">
        <f t="shared" si="12"/>
        <v>0</v>
      </c>
      <c r="H228" s="1">
        <f t="shared" si="13"/>
        <v>0</v>
      </c>
      <c r="J228" s="23"/>
      <c r="K228" s="18"/>
      <c r="L228" s="1">
        <f t="shared" si="14"/>
        <v>0</v>
      </c>
      <c r="M228" s="1">
        <f t="shared" si="15"/>
        <v>0</v>
      </c>
      <c r="N228" s="1">
        <f t="shared" si="16"/>
        <v>0</v>
      </c>
      <c r="O228" s="1">
        <f t="shared" si="17"/>
        <v>0</v>
      </c>
      <c r="P228" s="42">
        <f t="shared" si="18"/>
        <v>0</v>
      </c>
      <c r="Q228" s="1">
        <f t="shared" si="19"/>
        <v>0</v>
      </c>
      <c r="S228" s="40"/>
      <c r="T228" s="41"/>
      <c r="U228" s="1">
        <f t="shared" si="20"/>
        <v>0</v>
      </c>
      <c r="V228" s="1">
        <f t="shared" si="21"/>
        <v>0</v>
      </c>
      <c r="W228" s="1">
        <f t="shared" si="22"/>
        <v>0</v>
      </c>
      <c r="X228" s="1">
        <f t="shared" si="23"/>
        <v>0</v>
      </c>
      <c r="Y228" s="1">
        <f t="shared" si="24"/>
        <v>0</v>
      </c>
      <c r="Z228" s="1">
        <f t="shared" si="25"/>
        <v>0</v>
      </c>
      <c r="AB228" s="40"/>
      <c r="AC228" s="41"/>
      <c r="AD228" s="1">
        <f t="shared" si="26"/>
        <v>0</v>
      </c>
      <c r="AE228" s="1">
        <f t="shared" si="27"/>
        <v>0</v>
      </c>
      <c r="AF228" s="1">
        <f t="shared" si="28"/>
        <v>0</v>
      </c>
      <c r="AG228" s="1">
        <f t="shared" si="29"/>
        <v>0</v>
      </c>
      <c r="AH228" s="1">
        <f t="shared" si="30"/>
        <v>0</v>
      </c>
      <c r="AI228" s="1">
        <f t="shared" si="31"/>
        <v>0</v>
      </c>
      <c r="AK228" s="40"/>
      <c r="AL228" s="41"/>
      <c r="AM228" s="1">
        <f t="shared" si="32"/>
        <v>0</v>
      </c>
      <c r="AN228" s="1">
        <f t="shared" si="33"/>
        <v>0</v>
      </c>
      <c r="AO228" s="1">
        <f t="shared" si="34"/>
        <v>0</v>
      </c>
      <c r="AP228" s="1">
        <f t="shared" si="35"/>
        <v>0</v>
      </c>
      <c r="AQ228" s="1">
        <f t="shared" si="36"/>
        <v>0</v>
      </c>
      <c r="AR228" s="1">
        <f t="shared" si="37"/>
        <v>0</v>
      </c>
      <c r="AT228" s="40"/>
      <c r="AU228" s="41"/>
      <c r="AV228" s="1">
        <f t="shared" si="38"/>
        <v>0</v>
      </c>
      <c r="AW228" s="1">
        <f t="shared" si="39"/>
        <v>0</v>
      </c>
      <c r="AX228" s="1">
        <f t="shared" si="40"/>
        <v>0</v>
      </c>
      <c r="AY228" s="1">
        <f t="shared" si="41"/>
        <v>0</v>
      </c>
      <c r="AZ228" s="1">
        <f t="shared" si="42"/>
        <v>0</v>
      </c>
      <c r="BA228" s="1">
        <f t="shared" si="43"/>
        <v>0</v>
      </c>
      <c r="BC228" s="40"/>
      <c r="BD228" s="41"/>
      <c r="BE228" s="1">
        <f t="shared" si="44"/>
        <v>0</v>
      </c>
      <c r="BF228" s="1">
        <f t="shared" si="45"/>
        <v>0</v>
      </c>
      <c r="BG228" s="1">
        <f t="shared" si="46"/>
        <v>0</v>
      </c>
      <c r="BH228" s="1">
        <f t="shared" si="47"/>
        <v>0</v>
      </c>
      <c r="BI228" s="1">
        <f t="shared" si="48"/>
        <v>0</v>
      </c>
      <c r="BJ228" s="1">
        <f t="shared" si="49"/>
        <v>0</v>
      </c>
      <c r="BL228" s="40"/>
      <c r="BM228" s="41"/>
      <c r="BN228" s="1">
        <f t="shared" si="50"/>
        <v>0</v>
      </c>
      <c r="BO228" s="1">
        <f t="shared" si="51"/>
        <v>0</v>
      </c>
      <c r="BP228" s="1">
        <f t="shared" si="52"/>
        <v>0</v>
      </c>
      <c r="BQ228" s="1">
        <f t="shared" si="53"/>
        <v>0</v>
      </c>
      <c r="BR228" s="1">
        <f t="shared" si="54"/>
        <v>0</v>
      </c>
      <c r="BS228" s="1">
        <f t="shared" si="55"/>
        <v>0</v>
      </c>
    </row>
    <row r="229" spans="1:71" ht="12.75" x14ac:dyDescent="0.2">
      <c r="A229" s="40"/>
      <c r="B229" s="41"/>
      <c r="C229" s="1">
        <f t="shared" si="8"/>
        <v>0</v>
      </c>
      <c r="D229" s="1">
        <f t="shared" si="9"/>
        <v>0</v>
      </c>
      <c r="E229" s="1">
        <f t="shared" si="10"/>
        <v>0</v>
      </c>
      <c r="F229" s="1">
        <f t="shared" si="11"/>
        <v>0</v>
      </c>
      <c r="G229" s="1">
        <f t="shared" si="12"/>
        <v>0</v>
      </c>
      <c r="H229" s="1">
        <f t="shared" si="13"/>
        <v>0</v>
      </c>
      <c r="J229" s="23"/>
      <c r="K229" s="18"/>
      <c r="L229" s="1">
        <f t="shared" si="14"/>
        <v>0</v>
      </c>
      <c r="M229" s="1">
        <f t="shared" si="15"/>
        <v>0</v>
      </c>
      <c r="N229" s="1">
        <f t="shared" si="16"/>
        <v>0</v>
      </c>
      <c r="O229" s="1">
        <f t="shared" si="17"/>
        <v>0</v>
      </c>
      <c r="P229" s="42">
        <f t="shared" si="18"/>
        <v>0</v>
      </c>
      <c r="Q229" s="1">
        <f t="shared" si="19"/>
        <v>0</v>
      </c>
      <c r="S229" s="40"/>
      <c r="T229" s="41"/>
      <c r="U229" s="1">
        <f t="shared" si="20"/>
        <v>0</v>
      </c>
      <c r="V229" s="1">
        <f t="shared" si="21"/>
        <v>0</v>
      </c>
      <c r="W229" s="1">
        <f t="shared" si="22"/>
        <v>0</v>
      </c>
      <c r="X229" s="1">
        <f t="shared" si="23"/>
        <v>0</v>
      </c>
      <c r="Y229" s="1">
        <f t="shared" si="24"/>
        <v>0</v>
      </c>
      <c r="Z229" s="1">
        <f t="shared" si="25"/>
        <v>0</v>
      </c>
      <c r="AB229" s="40"/>
      <c r="AC229" s="41"/>
      <c r="AD229" s="1">
        <f t="shared" si="26"/>
        <v>0</v>
      </c>
      <c r="AE229" s="1">
        <f t="shared" si="27"/>
        <v>0</v>
      </c>
      <c r="AF229" s="1">
        <f t="shared" si="28"/>
        <v>0</v>
      </c>
      <c r="AG229" s="1">
        <f t="shared" si="29"/>
        <v>0</v>
      </c>
      <c r="AH229" s="1">
        <f t="shared" si="30"/>
        <v>0</v>
      </c>
      <c r="AI229" s="1">
        <f t="shared" si="31"/>
        <v>0</v>
      </c>
      <c r="AK229" s="40"/>
      <c r="AL229" s="41"/>
      <c r="AM229" s="1">
        <f t="shared" si="32"/>
        <v>0</v>
      </c>
      <c r="AN229" s="1">
        <f t="shared" si="33"/>
        <v>0</v>
      </c>
      <c r="AO229" s="1">
        <f t="shared" si="34"/>
        <v>0</v>
      </c>
      <c r="AP229" s="1">
        <f t="shared" si="35"/>
        <v>0</v>
      </c>
      <c r="AQ229" s="1">
        <f t="shared" si="36"/>
        <v>0</v>
      </c>
      <c r="AR229" s="1">
        <f t="shared" si="37"/>
        <v>0</v>
      </c>
      <c r="AT229" s="40"/>
      <c r="AU229" s="41"/>
      <c r="AV229" s="1">
        <f t="shared" si="38"/>
        <v>0</v>
      </c>
      <c r="AW229" s="1">
        <f t="shared" si="39"/>
        <v>0</v>
      </c>
      <c r="AX229" s="1">
        <f t="shared" si="40"/>
        <v>0</v>
      </c>
      <c r="AY229" s="1">
        <f t="shared" si="41"/>
        <v>0</v>
      </c>
      <c r="AZ229" s="1">
        <f t="shared" si="42"/>
        <v>0</v>
      </c>
      <c r="BA229" s="1">
        <f t="shared" si="43"/>
        <v>0</v>
      </c>
      <c r="BC229" s="40"/>
      <c r="BD229" s="41"/>
      <c r="BE229" s="1">
        <f t="shared" si="44"/>
        <v>0</v>
      </c>
      <c r="BF229" s="1">
        <f t="shared" si="45"/>
        <v>0</v>
      </c>
      <c r="BG229" s="1">
        <f t="shared" si="46"/>
        <v>0</v>
      </c>
      <c r="BH229" s="1">
        <f t="shared" si="47"/>
        <v>0</v>
      </c>
      <c r="BI229" s="1">
        <f t="shared" si="48"/>
        <v>0</v>
      </c>
      <c r="BJ229" s="1">
        <f t="shared" si="49"/>
        <v>0</v>
      </c>
      <c r="BL229" s="40"/>
      <c r="BM229" s="41"/>
      <c r="BN229" s="1">
        <f t="shared" si="50"/>
        <v>0</v>
      </c>
      <c r="BO229" s="1">
        <f t="shared" si="51"/>
        <v>0</v>
      </c>
      <c r="BP229" s="1">
        <f t="shared" si="52"/>
        <v>0</v>
      </c>
      <c r="BQ229" s="1">
        <f t="shared" si="53"/>
        <v>0</v>
      </c>
      <c r="BR229" s="1">
        <f t="shared" si="54"/>
        <v>0</v>
      </c>
      <c r="BS229" s="1">
        <f t="shared" si="55"/>
        <v>0</v>
      </c>
    </row>
    <row r="230" spans="1:71" ht="12.75" x14ac:dyDescent="0.2">
      <c r="A230" s="40"/>
      <c r="B230" s="41"/>
      <c r="C230" s="1">
        <f t="shared" si="8"/>
        <v>0</v>
      </c>
      <c r="D230" s="1">
        <f t="shared" si="9"/>
        <v>0</v>
      </c>
      <c r="E230" s="1">
        <f t="shared" si="10"/>
        <v>0</v>
      </c>
      <c r="F230" s="1">
        <f t="shared" si="11"/>
        <v>0</v>
      </c>
      <c r="G230" s="1">
        <f t="shared" si="12"/>
        <v>0</v>
      </c>
      <c r="H230" s="1">
        <f t="shared" si="13"/>
        <v>0</v>
      </c>
      <c r="J230" s="23"/>
      <c r="K230" s="18"/>
      <c r="L230" s="1">
        <f t="shared" si="14"/>
        <v>0</v>
      </c>
      <c r="M230" s="1">
        <f t="shared" si="15"/>
        <v>0</v>
      </c>
      <c r="N230" s="1">
        <f t="shared" si="16"/>
        <v>0</v>
      </c>
      <c r="O230" s="1">
        <f t="shared" si="17"/>
        <v>0</v>
      </c>
      <c r="P230" s="42">
        <f t="shared" si="18"/>
        <v>0</v>
      </c>
      <c r="Q230" s="1">
        <f t="shared" si="19"/>
        <v>0</v>
      </c>
      <c r="S230" s="40"/>
      <c r="T230" s="41"/>
      <c r="U230" s="1">
        <f t="shared" si="20"/>
        <v>0</v>
      </c>
      <c r="V230" s="1">
        <f t="shared" si="21"/>
        <v>0</v>
      </c>
      <c r="W230" s="1">
        <f t="shared" si="22"/>
        <v>0</v>
      </c>
      <c r="X230" s="1">
        <f t="shared" si="23"/>
        <v>0</v>
      </c>
      <c r="Y230" s="1">
        <f t="shared" si="24"/>
        <v>0</v>
      </c>
      <c r="Z230" s="1">
        <f t="shared" si="25"/>
        <v>0</v>
      </c>
      <c r="AB230" s="40"/>
      <c r="AC230" s="41"/>
      <c r="AD230" s="1">
        <f t="shared" si="26"/>
        <v>0</v>
      </c>
      <c r="AE230" s="1">
        <f t="shared" si="27"/>
        <v>0</v>
      </c>
      <c r="AF230" s="1">
        <f t="shared" si="28"/>
        <v>0</v>
      </c>
      <c r="AG230" s="1">
        <f t="shared" si="29"/>
        <v>0</v>
      </c>
      <c r="AH230" s="1">
        <f t="shared" si="30"/>
        <v>0</v>
      </c>
      <c r="AI230" s="1">
        <f t="shared" si="31"/>
        <v>0</v>
      </c>
      <c r="AK230" s="40"/>
      <c r="AL230" s="41"/>
      <c r="AM230" s="1">
        <f t="shared" si="32"/>
        <v>0</v>
      </c>
      <c r="AN230" s="1">
        <f t="shared" si="33"/>
        <v>0</v>
      </c>
      <c r="AO230" s="1">
        <f t="shared" si="34"/>
        <v>0</v>
      </c>
      <c r="AP230" s="1">
        <f t="shared" si="35"/>
        <v>0</v>
      </c>
      <c r="AQ230" s="1">
        <f t="shared" si="36"/>
        <v>0</v>
      </c>
      <c r="AR230" s="1">
        <f t="shared" si="37"/>
        <v>0</v>
      </c>
      <c r="AT230" s="40"/>
      <c r="AU230" s="41"/>
      <c r="AV230" s="1">
        <f t="shared" si="38"/>
        <v>0</v>
      </c>
      <c r="AW230" s="1">
        <f t="shared" si="39"/>
        <v>0</v>
      </c>
      <c r="AX230" s="1">
        <f t="shared" si="40"/>
        <v>0</v>
      </c>
      <c r="AY230" s="1">
        <f t="shared" si="41"/>
        <v>0</v>
      </c>
      <c r="AZ230" s="1">
        <f t="shared" si="42"/>
        <v>0</v>
      </c>
      <c r="BA230" s="1">
        <f t="shared" si="43"/>
        <v>0</v>
      </c>
      <c r="BC230" s="40"/>
      <c r="BD230" s="41"/>
      <c r="BE230" s="1">
        <f t="shared" si="44"/>
        <v>0</v>
      </c>
      <c r="BF230" s="1">
        <f t="shared" si="45"/>
        <v>0</v>
      </c>
      <c r="BG230" s="1">
        <f t="shared" si="46"/>
        <v>0</v>
      </c>
      <c r="BH230" s="1">
        <f t="shared" si="47"/>
        <v>0</v>
      </c>
      <c r="BI230" s="1">
        <f t="shared" si="48"/>
        <v>0</v>
      </c>
      <c r="BJ230" s="1">
        <f t="shared" si="49"/>
        <v>0</v>
      </c>
      <c r="BL230" s="40"/>
      <c r="BM230" s="41"/>
      <c r="BN230" s="1">
        <f t="shared" si="50"/>
        <v>0</v>
      </c>
      <c r="BO230" s="1">
        <f t="shared" si="51"/>
        <v>0</v>
      </c>
      <c r="BP230" s="1">
        <f t="shared" si="52"/>
        <v>0</v>
      </c>
      <c r="BQ230" s="1">
        <f t="shared" si="53"/>
        <v>0</v>
      </c>
      <c r="BR230" s="1">
        <f t="shared" si="54"/>
        <v>0</v>
      </c>
      <c r="BS230" s="1">
        <f t="shared" si="55"/>
        <v>0</v>
      </c>
    </row>
    <row r="231" spans="1:71" ht="12.75" x14ac:dyDescent="0.2">
      <c r="A231" s="40"/>
      <c r="B231" s="41"/>
      <c r="C231" s="1">
        <f t="shared" si="8"/>
        <v>0</v>
      </c>
      <c r="D231" s="1">
        <f t="shared" si="9"/>
        <v>0</v>
      </c>
      <c r="E231" s="1">
        <f t="shared" si="10"/>
        <v>0</v>
      </c>
      <c r="F231" s="1">
        <f t="shared" si="11"/>
        <v>0</v>
      </c>
      <c r="G231" s="1">
        <f t="shared" si="12"/>
        <v>0</v>
      </c>
      <c r="H231" s="1">
        <f t="shared" si="13"/>
        <v>0</v>
      </c>
      <c r="J231" s="23"/>
      <c r="K231" s="18"/>
      <c r="L231" s="1">
        <f t="shared" si="14"/>
        <v>0</v>
      </c>
      <c r="M231" s="1">
        <f t="shared" si="15"/>
        <v>0</v>
      </c>
      <c r="N231" s="1">
        <f t="shared" si="16"/>
        <v>0</v>
      </c>
      <c r="O231" s="1">
        <f t="shared" si="17"/>
        <v>0</v>
      </c>
      <c r="P231" s="42">
        <f t="shared" si="18"/>
        <v>0</v>
      </c>
      <c r="Q231" s="1">
        <f t="shared" si="19"/>
        <v>0</v>
      </c>
      <c r="S231" s="40"/>
      <c r="T231" s="41"/>
      <c r="U231" s="1">
        <f t="shared" si="20"/>
        <v>0</v>
      </c>
      <c r="V231" s="1">
        <f t="shared" si="21"/>
        <v>0</v>
      </c>
      <c r="W231" s="1">
        <f t="shared" si="22"/>
        <v>0</v>
      </c>
      <c r="X231" s="1">
        <f t="shared" si="23"/>
        <v>0</v>
      </c>
      <c r="Y231" s="1">
        <f t="shared" si="24"/>
        <v>0</v>
      </c>
      <c r="Z231" s="1">
        <f t="shared" si="25"/>
        <v>0</v>
      </c>
      <c r="AB231" s="40"/>
      <c r="AC231" s="41"/>
      <c r="AD231" s="1">
        <f t="shared" si="26"/>
        <v>0</v>
      </c>
      <c r="AE231" s="1">
        <f t="shared" si="27"/>
        <v>0</v>
      </c>
      <c r="AF231" s="1">
        <f t="shared" si="28"/>
        <v>0</v>
      </c>
      <c r="AG231" s="1">
        <f t="shared" si="29"/>
        <v>0</v>
      </c>
      <c r="AH231" s="1">
        <f t="shared" si="30"/>
        <v>0</v>
      </c>
      <c r="AI231" s="1">
        <f t="shared" si="31"/>
        <v>0</v>
      </c>
      <c r="AK231" s="40"/>
      <c r="AL231" s="41"/>
      <c r="AM231" s="1">
        <f t="shared" si="32"/>
        <v>0</v>
      </c>
      <c r="AN231" s="1">
        <f t="shared" si="33"/>
        <v>0</v>
      </c>
      <c r="AO231" s="1">
        <f t="shared" si="34"/>
        <v>0</v>
      </c>
      <c r="AP231" s="1">
        <f t="shared" si="35"/>
        <v>0</v>
      </c>
      <c r="AQ231" s="1">
        <f t="shared" si="36"/>
        <v>0</v>
      </c>
      <c r="AR231" s="1">
        <f t="shared" si="37"/>
        <v>0</v>
      </c>
      <c r="AT231" s="40"/>
      <c r="AU231" s="41"/>
      <c r="AV231" s="1">
        <f t="shared" si="38"/>
        <v>0</v>
      </c>
      <c r="AW231" s="1">
        <f t="shared" si="39"/>
        <v>0</v>
      </c>
      <c r="AX231" s="1">
        <f t="shared" si="40"/>
        <v>0</v>
      </c>
      <c r="AY231" s="1">
        <f t="shared" si="41"/>
        <v>0</v>
      </c>
      <c r="AZ231" s="1">
        <f t="shared" si="42"/>
        <v>0</v>
      </c>
      <c r="BA231" s="1">
        <f t="shared" si="43"/>
        <v>0</v>
      </c>
      <c r="BC231" s="40"/>
      <c r="BD231" s="41"/>
      <c r="BE231" s="1">
        <f t="shared" si="44"/>
        <v>0</v>
      </c>
      <c r="BF231" s="1">
        <f t="shared" si="45"/>
        <v>0</v>
      </c>
      <c r="BG231" s="1">
        <f t="shared" si="46"/>
        <v>0</v>
      </c>
      <c r="BH231" s="1">
        <f t="shared" si="47"/>
        <v>0</v>
      </c>
      <c r="BI231" s="1">
        <f t="shared" si="48"/>
        <v>0</v>
      </c>
      <c r="BJ231" s="1">
        <f t="shared" si="49"/>
        <v>0</v>
      </c>
      <c r="BL231" s="40"/>
      <c r="BM231" s="41"/>
      <c r="BN231" s="1">
        <f t="shared" si="50"/>
        <v>0</v>
      </c>
      <c r="BO231" s="1">
        <f t="shared" si="51"/>
        <v>0</v>
      </c>
      <c r="BP231" s="1">
        <f t="shared" si="52"/>
        <v>0</v>
      </c>
      <c r="BQ231" s="1">
        <f t="shared" si="53"/>
        <v>0</v>
      </c>
      <c r="BR231" s="1">
        <f t="shared" si="54"/>
        <v>0</v>
      </c>
      <c r="BS231" s="1">
        <f t="shared" si="55"/>
        <v>0</v>
      </c>
    </row>
    <row r="232" spans="1:71" ht="12.75" x14ac:dyDescent="0.2">
      <c r="A232" s="40"/>
      <c r="B232" s="41"/>
      <c r="C232" s="1">
        <f t="shared" si="8"/>
        <v>0</v>
      </c>
      <c r="D232" s="1">
        <f t="shared" si="9"/>
        <v>0</v>
      </c>
      <c r="E232" s="1">
        <f t="shared" si="10"/>
        <v>0</v>
      </c>
      <c r="F232" s="1">
        <f t="shared" si="11"/>
        <v>0</v>
      </c>
      <c r="G232" s="1">
        <f t="shared" si="12"/>
        <v>0</v>
      </c>
      <c r="H232" s="1">
        <f t="shared" si="13"/>
        <v>0</v>
      </c>
      <c r="J232" s="23"/>
      <c r="K232" s="18"/>
      <c r="L232" s="1">
        <f t="shared" si="14"/>
        <v>0</v>
      </c>
      <c r="M232" s="1">
        <f t="shared" si="15"/>
        <v>0</v>
      </c>
      <c r="N232" s="1">
        <f t="shared" si="16"/>
        <v>0</v>
      </c>
      <c r="O232" s="1">
        <f t="shared" si="17"/>
        <v>0</v>
      </c>
      <c r="P232" s="42">
        <f t="shared" si="18"/>
        <v>0</v>
      </c>
      <c r="Q232" s="1">
        <f t="shared" si="19"/>
        <v>0</v>
      </c>
      <c r="S232" s="40"/>
      <c r="T232" s="41"/>
      <c r="U232" s="1">
        <f t="shared" si="20"/>
        <v>0</v>
      </c>
      <c r="V232" s="1">
        <f t="shared" si="21"/>
        <v>0</v>
      </c>
      <c r="W232" s="1">
        <f t="shared" si="22"/>
        <v>0</v>
      </c>
      <c r="X232" s="1">
        <f t="shared" si="23"/>
        <v>0</v>
      </c>
      <c r="Y232" s="1">
        <f t="shared" si="24"/>
        <v>0</v>
      </c>
      <c r="Z232" s="1">
        <f t="shared" si="25"/>
        <v>0</v>
      </c>
      <c r="AB232" s="40"/>
      <c r="AC232" s="41"/>
      <c r="AD232" s="1">
        <f t="shared" si="26"/>
        <v>0</v>
      </c>
      <c r="AE232" s="1">
        <f t="shared" si="27"/>
        <v>0</v>
      </c>
      <c r="AF232" s="1">
        <f t="shared" si="28"/>
        <v>0</v>
      </c>
      <c r="AG232" s="1">
        <f t="shared" si="29"/>
        <v>0</v>
      </c>
      <c r="AH232" s="1">
        <f t="shared" si="30"/>
        <v>0</v>
      </c>
      <c r="AI232" s="1">
        <f t="shared" si="31"/>
        <v>0</v>
      </c>
      <c r="AK232" s="40"/>
      <c r="AL232" s="41"/>
      <c r="AM232" s="1">
        <f t="shared" si="32"/>
        <v>0</v>
      </c>
      <c r="AN232" s="1">
        <f t="shared" si="33"/>
        <v>0</v>
      </c>
      <c r="AO232" s="1">
        <f t="shared" si="34"/>
        <v>0</v>
      </c>
      <c r="AP232" s="1">
        <f t="shared" si="35"/>
        <v>0</v>
      </c>
      <c r="AQ232" s="1">
        <f t="shared" si="36"/>
        <v>0</v>
      </c>
      <c r="AR232" s="1">
        <f t="shared" si="37"/>
        <v>0</v>
      </c>
      <c r="AT232" s="40"/>
      <c r="AU232" s="41"/>
      <c r="AV232" s="1">
        <f t="shared" si="38"/>
        <v>0</v>
      </c>
      <c r="AW232" s="1">
        <f t="shared" si="39"/>
        <v>0</v>
      </c>
      <c r="AX232" s="1">
        <f t="shared" si="40"/>
        <v>0</v>
      </c>
      <c r="AY232" s="1">
        <f t="shared" si="41"/>
        <v>0</v>
      </c>
      <c r="AZ232" s="1">
        <f t="shared" si="42"/>
        <v>0</v>
      </c>
      <c r="BA232" s="1">
        <f t="shared" si="43"/>
        <v>0</v>
      </c>
      <c r="BC232" s="40"/>
      <c r="BD232" s="41"/>
      <c r="BE232" s="1">
        <f t="shared" si="44"/>
        <v>0</v>
      </c>
      <c r="BF232" s="1">
        <f t="shared" si="45"/>
        <v>0</v>
      </c>
      <c r="BG232" s="1">
        <f t="shared" si="46"/>
        <v>0</v>
      </c>
      <c r="BH232" s="1">
        <f t="shared" si="47"/>
        <v>0</v>
      </c>
      <c r="BI232" s="1">
        <f t="shared" si="48"/>
        <v>0</v>
      </c>
      <c r="BJ232" s="1">
        <f t="shared" si="49"/>
        <v>0</v>
      </c>
      <c r="BL232" s="40"/>
      <c r="BM232" s="41"/>
      <c r="BN232" s="1">
        <f t="shared" si="50"/>
        <v>0</v>
      </c>
      <c r="BO232" s="1">
        <f t="shared" si="51"/>
        <v>0</v>
      </c>
      <c r="BP232" s="1">
        <f t="shared" si="52"/>
        <v>0</v>
      </c>
      <c r="BQ232" s="1">
        <f t="shared" si="53"/>
        <v>0</v>
      </c>
      <c r="BR232" s="1">
        <f t="shared" si="54"/>
        <v>0</v>
      </c>
      <c r="BS232" s="1">
        <f t="shared" si="55"/>
        <v>0</v>
      </c>
    </row>
    <row r="233" spans="1:71" ht="12.75" x14ac:dyDescent="0.2">
      <c r="A233" s="40"/>
      <c r="B233" s="41"/>
      <c r="C233" s="1">
        <f t="shared" si="8"/>
        <v>0</v>
      </c>
      <c r="D233" s="1">
        <f t="shared" si="9"/>
        <v>0</v>
      </c>
      <c r="E233" s="1">
        <f t="shared" si="10"/>
        <v>0</v>
      </c>
      <c r="F233" s="1">
        <f t="shared" si="11"/>
        <v>0</v>
      </c>
      <c r="G233" s="1">
        <f t="shared" si="12"/>
        <v>0</v>
      </c>
      <c r="H233" s="1">
        <f t="shared" si="13"/>
        <v>0</v>
      </c>
      <c r="J233" s="23"/>
      <c r="K233" s="18"/>
      <c r="L233" s="1">
        <f t="shared" si="14"/>
        <v>0</v>
      </c>
      <c r="M233" s="1">
        <f t="shared" si="15"/>
        <v>0</v>
      </c>
      <c r="N233" s="1">
        <f t="shared" si="16"/>
        <v>0</v>
      </c>
      <c r="O233" s="1">
        <f t="shared" si="17"/>
        <v>0</v>
      </c>
      <c r="P233" s="42">
        <f t="shared" si="18"/>
        <v>0</v>
      </c>
      <c r="Q233" s="1">
        <f t="shared" si="19"/>
        <v>0</v>
      </c>
      <c r="S233" s="40"/>
      <c r="T233" s="41"/>
      <c r="U233" s="1">
        <f t="shared" si="20"/>
        <v>0</v>
      </c>
      <c r="V233" s="1">
        <f t="shared" si="21"/>
        <v>0</v>
      </c>
      <c r="W233" s="1">
        <f t="shared" si="22"/>
        <v>0</v>
      </c>
      <c r="X233" s="1">
        <f t="shared" si="23"/>
        <v>0</v>
      </c>
      <c r="Y233" s="1">
        <f t="shared" si="24"/>
        <v>0</v>
      </c>
      <c r="Z233" s="1">
        <f t="shared" si="25"/>
        <v>0</v>
      </c>
      <c r="AB233" s="40"/>
      <c r="AC233" s="41"/>
      <c r="AD233" s="1">
        <f t="shared" si="26"/>
        <v>0</v>
      </c>
      <c r="AE233" s="1">
        <f t="shared" si="27"/>
        <v>0</v>
      </c>
      <c r="AF233" s="1">
        <f t="shared" si="28"/>
        <v>0</v>
      </c>
      <c r="AG233" s="1">
        <f t="shared" si="29"/>
        <v>0</v>
      </c>
      <c r="AH233" s="1">
        <f t="shared" si="30"/>
        <v>0</v>
      </c>
      <c r="AI233" s="1">
        <f t="shared" si="31"/>
        <v>0</v>
      </c>
      <c r="AK233" s="40"/>
      <c r="AL233" s="41"/>
      <c r="AM233" s="1">
        <f t="shared" si="32"/>
        <v>0</v>
      </c>
      <c r="AN233" s="1">
        <f t="shared" si="33"/>
        <v>0</v>
      </c>
      <c r="AO233" s="1">
        <f t="shared" si="34"/>
        <v>0</v>
      </c>
      <c r="AP233" s="1">
        <f t="shared" si="35"/>
        <v>0</v>
      </c>
      <c r="AQ233" s="1">
        <f t="shared" si="36"/>
        <v>0</v>
      </c>
      <c r="AR233" s="1">
        <f t="shared" si="37"/>
        <v>0</v>
      </c>
      <c r="AT233" s="40"/>
      <c r="AU233" s="41"/>
      <c r="AV233" s="1">
        <f t="shared" si="38"/>
        <v>0</v>
      </c>
      <c r="AW233" s="1">
        <f t="shared" si="39"/>
        <v>0</v>
      </c>
      <c r="AX233" s="1">
        <f t="shared" si="40"/>
        <v>0</v>
      </c>
      <c r="AY233" s="1">
        <f t="shared" si="41"/>
        <v>0</v>
      </c>
      <c r="AZ233" s="1">
        <f t="shared" si="42"/>
        <v>0</v>
      </c>
      <c r="BA233" s="1">
        <f t="shared" si="43"/>
        <v>0</v>
      </c>
      <c r="BC233" s="40"/>
      <c r="BD233" s="41"/>
      <c r="BE233" s="1">
        <f t="shared" si="44"/>
        <v>0</v>
      </c>
      <c r="BF233" s="1">
        <f t="shared" si="45"/>
        <v>0</v>
      </c>
      <c r="BG233" s="1">
        <f t="shared" si="46"/>
        <v>0</v>
      </c>
      <c r="BH233" s="1">
        <f t="shared" si="47"/>
        <v>0</v>
      </c>
      <c r="BI233" s="1">
        <f t="shared" si="48"/>
        <v>0</v>
      </c>
      <c r="BJ233" s="1">
        <f t="shared" si="49"/>
        <v>0</v>
      </c>
      <c r="BL233" s="40"/>
      <c r="BM233" s="41"/>
      <c r="BN233" s="1">
        <f t="shared" si="50"/>
        <v>0</v>
      </c>
      <c r="BO233" s="1">
        <f t="shared" si="51"/>
        <v>0</v>
      </c>
      <c r="BP233" s="1">
        <f t="shared" si="52"/>
        <v>0</v>
      </c>
      <c r="BQ233" s="1">
        <f t="shared" si="53"/>
        <v>0</v>
      </c>
      <c r="BR233" s="1">
        <f t="shared" si="54"/>
        <v>0</v>
      </c>
      <c r="BS233" s="1">
        <f t="shared" si="55"/>
        <v>0</v>
      </c>
    </row>
    <row r="234" spans="1:71" ht="12.75" x14ac:dyDescent="0.2">
      <c r="A234" s="40"/>
      <c r="B234" s="41"/>
      <c r="C234" s="1">
        <f t="shared" si="8"/>
        <v>0</v>
      </c>
      <c r="D234" s="1">
        <f t="shared" si="9"/>
        <v>0</v>
      </c>
      <c r="E234" s="1">
        <f t="shared" si="10"/>
        <v>0</v>
      </c>
      <c r="F234" s="1">
        <f t="shared" si="11"/>
        <v>0</v>
      </c>
      <c r="G234" s="1">
        <f t="shared" si="12"/>
        <v>0</v>
      </c>
      <c r="H234" s="1">
        <f t="shared" si="13"/>
        <v>0</v>
      </c>
      <c r="J234" s="23"/>
      <c r="K234" s="18"/>
      <c r="L234" s="1">
        <f t="shared" si="14"/>
        <v>0</v>
      </c>
      <c r="M234" s="1">
        <f t="shared" si="15"/>
        <v>0</v>
      </c>
      <c r="N234" s="1">
        <f t="shared" si="16"/>
        <v>0</v>
      </c>
      <c r="O234" s="1">
        <f t="shared" si="17"/>
        <v>0</v>
      </c>
      <c r="P234" s="42">
        <f t="shared" si="18"/>
        <v>0</v>
      </c>
      <c r="Q234" s="1">
        <f t="shared" si="19"/>
        <v>0</v>
      </c>
      <c r="S234" s="40"/>
      <c r="T234" s="41"/>
      <c r="U234" s="1">
        <f t="shared" si="20"/>
        <v>0</v>
      </c>
      <c r="V234" s="1">
        <f t="shared" si="21"/>
        <v>0</v>
      </c>
      <c r="W234" s="1">
        <f t="shared" si="22"/>
        <v>0</v>
      </c>
      <c r="X234" s="1">
        <f t="shared" si="23"/>
        <v>0</v>
      </c>
      <c r="Y234" s="1">
        <f t="shared" si="24"/>
        <v>0</v>
      </c>
      <c r="Z234" s="1">
        <f t="shared" si="25"/>
        <v>0</v>
      </c>
      <c r="AB234" s="40"/>
      <c r="AC234" s="41"/>
      <c r="AD234" s="1">
        <f t="shared" si="26"/>
        <v>0</v>
      </c>
      <c r="AE234" s="1">
        <f t="shared" si="27"/>
        <v>0</v>
      </c>
      <c r="AF234" s="1">
        <f t="shared" si="28"/>
        <v>0</v>
      </c>
      <c r="AG234" s="1">
        <f t="shared" si="29"/>
        <v>0</v>
      </c>
      <c r="AH234" s="1">
        <f t="shared" si="30"/>
        <v>0</v>
      </c>
      <c r="AI234" s="1">
        <f t="shared" si="31"/>
        <v>0</v>
      </c>
      <c r="AK234" s="40"/>
      <c r="AL234" s="41"/>
      <c r="AM234" s="1">
        <f t="shared" si="32"/>
        <v>0</v>
      </c>
      <c r="AN234" s="1">
        <f t="shared" si="33"/>
        <v>0</v>
      </c>
      <c r="AO234" s="1">
        <f t="shared" si="34"/>
        <v>0</v>
      </c>
      <c r="AP234" s="1">
        <f t="shared" si="35"/>
        <v>0</v>
      </c>
      <c r="AQ234" s="1">
        <f t="shared" si="36"/>
        <v>0</v>
      </c>
      <c r="AR234" s="1">
        <f t="shared" si="37"/>
        <v>0</v>
      </c>
      <c r="AT234" s="40"/>
      <c r="AU234" s="41"/>
      <c r="AV234" s="1">
        <f t="shared" si="38"/>
        <v>0</v>
      </c>
      <c r="AW234" s="1">
        <f t="shared" si="39"/>
        <v>0</v>
      </c>
      <c r="AX234" s="1">
        <f t="shared" si="40"/>
        <v>0</v>
      </c>
      <c r="AY234" s="1">
        <f t="shared" si="41"/>
        <v>0</v>
      </c>
      <c r="AZ234" s="1">
        <f t="shared" si="42"/>
        <v>0</v>
      </c>
      <c r="BA234" s="1">
        <f t="shared" si="43"/>
        <v>0</v>
      </c>
      <c r="BC234" s="40"/>
      <c r="BD234" s="41"/>
      <c r="BE234" s="1">
        <f t="shared" si="44"/>
        <v>0</v>
      </c>
      <c r="BF234" s="1">
        <f t="shared" si="45"/>
        <v>0</v>
      </c>
      <c r="BG234" s="1">
        <f t="shared" si="46"/>
        <v>0</v>
      </c>
      <c r="BH234" s="1">
        <f t="shared" si="47"/>
        <v>0</v>
      </c>
      <c r="BI234" s="1">
        <f t="shared" si="48"/>
        <v>0</v>
      </c>
      <c r="BJ234" s="1">
        <f t="shared" si="49"/>
        <v>0</v>
      </c>
      <c r="BL234" s="40"/>
      <c r="BM234" s="41"/>
      <c r="BN234" s="1">
        <f t="shared" si="50"/>
        <v>0</v>
      </c>
      <c r="BO234" s="1">
        <f t="shared" si="51"/>
        <v>0</v>
      </c>
      <c r="BP234" s="1">
        <f t="shared" si="52"/>
        <v>0</v>
      </c>
      <c r="BQ234" s="1">
        <f t="shared" si="53"/>
        <v>0</v>
      </c>
      <c r="BR234" s="1">
        <f t="shared" si="54"/>
        <v>0</v>
      </c>
      <c r="BS234" s="1">
        <f t="shared" si="55"/>
        <v>0</v>
      </c>
    </row>
    <row r="235" spans="1:71" ht="12.75" x14ac:dyDescent="0.2">
      <c r="A235" s="40"/>
      <c r="B235" s="41"/>
      <c r="C235" s="1">
        <f t="shared" si="8"/>
        <v>0</v>
      </c>
      <c r="D235" s="1">
        <f t="shared" si="9"/>
        <v>0</v>
      </c>
      <c r="E235" s="1">
        <f t="shared" si="10"/>
        <v>0</v>
      </c>
      <c r="F235" s="1">
        <f t="shared" si="11"/>
        <v>0</v>
      </c>
      <c r="G235" s="1">
        <f t="shared" si="12"/>
        <v>0</v>
      </c>
      <c r="H235" s="1">
        <f t="shared" si="13"/>
        <v>0</v>
      </c>
      <c r="J235" s="23"/>
      <c r="K235" s="18"/>
      <c r="L235" s="1">
        <f t="shared" si="14"/>
        <v>0</v>
      </c>
      <c r="M235" s="1">
        <f t="shared" si="15"/>
        <v>0</v>
      </c>
      <c r="N235" s="1">
        <f t="shared" si="16"/>
        <v>0</v>
      </c>
      <c r="O235" s="1">
        <f t="shared" si="17"/>
        <v>0</v>
      </c>
      <c r="P235" s="42">
        <f t="shared" si="18"/>
        <v>0</v>
      </c>
      <c r="Q235" s="1">
        <f t="shared" si="19"/>
        <v>0</v>
      </c>
      <c r="S235" s="40"/>
      <c r="T235" s="41"/>
      <c r="U235" s="1">
        <f t="shared" si="20"/>
        <v>0</v>
      </c>
      <c r="V235" s="1">
        <f t="shared" si="21"/>
        <v>0</v>
      </c>
      <c r="W235" s="1">
        <f t="shared" si="22"/>
        <v>0</v>
      </c>
      <c r="X235" s="1">
        <f t="shared" si="23"/>
        <v>0</v>
      </c>
      <c r="Y235" s="1">
        <f t="shared" si="24"/>
        <v>0</v>
      </c>
      <c r="Z235" s="1">
        <f t="shared" si="25"/>
        <v>0</v>
      </c>
      <c r="AB235" s="40"/>
      <c r="AC235" s="41"/>
      <c r="AD235" s="1">
        <f t="shared" si="26"/>
        <v>0</v>
      </c>
      <c r="AE235" s="1">
        <f t="shared" si="27"/>
        <v>0</v>
      </c>
      <c r="AF235" s="1">
        <f t="shared" si="28"/>
        <v>0</v>
      </c>
      <c r="AG235" s="1">
        <f t="shared" si="29"/>
        <v>0</v>
      </c>
      <c r="AH235" s="1">
        <f t="shared" si="30"/>
        <v>0</v>
      </c>
      <c r="AI235" s="1">
        <f t="shared" si="31"/>
        <v>0</v>
      </c>
      <c r="AK235" s="40"/>
      <c r="AL235" s="41"/>
      <c r="AM235" s="1">
        <f t="shared" si="32"/>
        <v>0</v>
      </c>
      <c r="AN235" s="1">
        <f t="shared" si="33"/>
        <v>0</v>
      </c>
      <c r="AO235" s="1">
        <f t="shared" si="34"/>
        <v>0</v>
      </c>
      <c r="AP235" s="1">
        <f t="shared" si="35"/>
        <v>0</v>
      </c>
      <c r="AQ235" s="1">
        <f t="shared" si="36"/>
        <v>0</v>
      </c>
      <c r="AR235" s="1">
        <f t="shared" si="37"/>
        <v>0</v>
      </c>
      <c r="AT235" s="40"/>
      <c r="AU235" s="41"/>
      <c r="AV235" s="1">
        <f t="shared" si="38"/>
        <v>0</v>
      </c>
      <c r="AW235" s="1">
        <f t="shared" si="39"/>
        <v>0</v>
      </c>
      <c r="AX235" s="1">
        <f t="shared" si="40"/>
        <v>0</v>
      </c>
      <c r="AY235" s="1">
        <f t="shared" si="41"/>
        <v>0</v>
      </c>
      <c r="AZ235" s="1">
        <f t="shared" si="42"/>
        <v>0</v>
      </c>
      <c r="BA235" s="1">
        <f t="shared" si="43"/>
        <v>0</v>
      </c>
      <c r="BC235" s="40"/>
      <c r="BD235" s="41"/>
      <c r="BE235" s="1">
        <f t="shared" si="44"/>
        <v>0</v>
      </c>
      <c r="BF235" s="1">
        <f t="shared" si="45"/>
        <v>0</v>
      </c>
      <c r="BG235" s="1">
        <f t="shared" si="46"/>
        <v>0</v>
      </c>
      <c r="BH235" s="1">
        <f t="shared" si="47"/>
        <v>0</v>
      </c>
      <c r="BI235" s="1">
        <f t="shared" si="48"/>
        <v>0</v>
      </c>
      <c r="BJ235" s="1">
        <f t="shared" si="49"/>
        <v>0</v>
      </c>
      <c r="BL235" s="40"/>
      <c r="BM235" s="41"/>
      <c r="BN235" s="1">
        <f t="shared" si="50"/>
        <v>0</v>
      </c>
      <c r="BO235" s="1">
        <f t="shared" si="51"/>
        <v>0</v>
      </c>
      <c r="BP235" s="1">
        <f t="shared" si="52"/>
        <v>0</v>
      </c>
      <c r="BQ235" s="1">
        <f t="shared" si="53"/>
        <v>0</v>
      </c>
      <c r="BR235" s="1">
        <f t="shared" si="54"/>
        <v>0</v>
      </c>
      <c r="BS235" s="1">
        <f t="shared" si="55"/>
        <v>0</v>
      </c>
    </row>
    <row r="236" spans="1:71" ht="12.75" x14ac:dyDescent="0.2">
      <c r="A236" s="40"/>
      <c r="B236" s="41"/>
      <c r="C236" s="1">
        <f t="shared" si="8"/>
        <v>0</v>
      </c>
      <c r="D236" s="1">
        <f t="shared" si="9"/>
        <v>0</v>
      </c>
      <c r="E236" s="1">
        <f t="shared" si="10"/>
        <v>0</v>
      </c>
      <c r="F236" s="1">
        <f t="shared" si="11"/>
        <v>0</v>
      </c>
      <c r="G236" s="1">
        <f t="shared" si="12"/>
        <v>0</v>
      </c>
      <c r="H236" s="1">
        <f t="shared" si="13"/>
        <v>0</v>
      </c>
      <c r="J236" s="23"/>
      <c r="K236" s="18"/>
      <c r="L236" s="1">
        <f t="shared" si="14"/>
        <v>0</v>
      </c>
      <c r="M236" s="1">
        <f t="shared" si="15"/>
        <v>0</v>
      </c>
      <c r="N236" s="1">
        <f t="shared" si="16"/>
        <v>0</v>
      </c>
      <c r="O236" s="1">
        <f t="shared" si="17"/>
        <v>0</v>
      </c>
      <c r="P236" s="42">
        <f t="shared" si="18"/>
        <v>0</v>
      </c>
      <c r="Q236" s="1">
        <f t="shared" si="19"/>
        <v>0</v>
      </c>
      <c r="S236" s="40"/>
      <c r="T236" s="41"/>
      <c r="U236" s="1">
        <f t="shared" si="20"/>
        <v>0</v>
      </c>
      <c r="V236" s="1">
        <f t="shared" si="21"/>
        <v>0</v>
      </c>
      <c r="W236" s="1">
        <f t="shared" si="22"/>
        <v>0</v>
      </c>
      <c r="X236" s="1">
        <f t="shared" si="23"/>
        <v>0</v>
      </c>
      <c r="Y236" s="1">
        <f t="shared" si="24"/>
        <v>0</v>
      </c>
      <c r="Z236" s="1">
        <f t="shared" si="25"/>
        <v>0</v>
      </c>
      <c r="AB236" s="40"/>
      <c r="AC236" s="41"/>
      <c r="AD236" s="1">
        <f t="shared" si="26"/>
        <v>0</v>
      </c>
      <c r="AE236" s="1">
        <f t="shared" si="27"/>
        <v>0</v>
      </c>
      <c r="AF236" s="1">
        <f t="shared" si="28"/>
        <v>0</v>
      </c>
      <c r="AG236" s="1">
        <f t="shared" si="29"/>
        <v>0</v>
      </c>
      <c r="AH236" s="1">
        <f t="shared" si="30"/>
        <v>0</v>
      </c>
      <c r="AI236" s="1">
        <f t="shared" si="31"/>
        <v>0</v>
      </c>
      <c r="AK236" s="40"/>
      <c r="AL236" s="41"/>
      <c r="AM236" s="1">
        <f t="shared" si="32"/>
        <v>0</v>
      </c>
      <c r="AN236" s="1">
        <f t="shared" si="33"/>
        <v>0</v>
      </c>
      <c r="AO236" s="1">
        <f t="shared" si="34"/>
        <v>0</v>
      </c>
      <c r="AP236" s="1">
        <f t="shared" si="35"/>
        <v>0</v>
      </c>
      <c r="AQ236" s="1">
        <f t="shared" si="36"/>
        <v>0</v>
      </c>
      <c r="AR236" s="1">
        <f t="shared" si="37"/>
        <v>0</v>
      </c>
      <c r="AT236" s="40"/>
      <c r="AU236" s="41"/>
      <c r="AV236" s="1">
        <f t="shared" si="38"/>
        <v>0</v>
      </c>
      <c r="AW236" s="1">
        <f t="shared" si="39"/>
        <v>0</v>
      </c>
      <c r="AX236" s="1">
        <f t="shared" si="40"/>
        <v>0</v>
      </c>
      <c r="AY236" s="1">
        <f t="shared" si="41"/>
        <v>0</v>
      </c>
      <c r="AZ236" s="1">
        <f t="shared" si="42"/>
        <v>0</v>
      </c>
      <c r="BA236" s="1">
        <f t="shared" si="43"/>
        <v>0</v>
      </c>
      <c r="BC236" s="40"/>
      <c r="BD236" s="41"/>
      <c r="BE236" s="1">
        <f t="shared" si="44"/>
        <v>0</v>
      </c>
      <c r="BF236" s="1">
        <f t="shared" si="45"/>
        <v>0</v>
      </c>
      <c r="BG236" s="1">
        <f t="shared" si="46"/>
        <v>0</v>
      </c>
      <c r="BH236" s="1">
        <f t="shared" si="47"/>
        <v>0</v>
      </c>
      <c r="BI236" s="1">
        <f t="shared" si="48"/>
        <v>0</v>
      </c>
      <c r="BJ236" s="1">
        <f t="shared" si="49"/>
        <v>0</v>
      </c>
      <c r="BL236" s="40"/>
      <c r="BM236" s="41"/>
      <c r="BN236" s="1">
        <f t="shared" si="50"/>
        <v>0</v>
      </c>
      <c r="BO236" s="1">
        <f t="shared" si="51"/>
        <v>0</v>
      </c>
      <c r="BP236" s="1">
        <f t="shared" si="52"/>
        <v>0</v>
      </c>
      <c r="BQ236" s="1">
        <f t="shared" si="53"/>
        <v>0</v>
      </c>
      <c r="BR236" s="1">
        <f t="shared" si="54"/>
        <v>0</v>
      </c>
      <c r="BS236" s="1">
        <f t="shared" si="55"/>
        <v>0</v>
      </c>
    </row>
    <row r="237" spans="1:71" ht="12.75" x14ac:dyDescent="0.2">
      <c r="A237" s="40"/>
      <c r="B237" s="41"/>
      <c r="C237" s="1">
        <f t="shared" si="8"/>
        <v>0</v>
      </c>
      <c r="D237" s="1">
        <f t="shared" si="9"/>
        <v>0</v>
      </c>
      <c r="E237" s="1">
        <f t="shared" si="10"/>
        <v>0</v>
      </c>
      <c r="F237" s="1">
        <f t="shared" si="11"/>
        <v>0</v>
      </c>
      <c r="G237" s="1">
        <f t="shared" si="12"/>
        <v>0</v>
      </c>
      <c r="H237" s="1">
        <f t="shared" si="13"/>
        <v>0</v>
      </c>
      <c r="J237" s="23"/>
      <c r="K237" s="18"/>
      <c r="L237" s="1">
        <f t="shared" si="14"/>
        <v>0</v>
      </c>
      <c r="M237" s="1">
        <f t="shared" si="15"/>
        <v>0</v>
      </c>
      <c r="N237" s="1">
        <f t="shared" si="16"/>
        <v>0</v>
      </c>
      <c r="O237" s="1">
        <f t="shared" si="17"/>
        <v>0</v>
      </c>
      <c r="P237" s="42">
        <f t="shared" si="18"/>
        <v>0</v>
      </c>
      <c r="Q237" s="1">
        <f t="shared" si="19"/>
        <v>0</v>
      </c>
      <c r="S237" s="40"/>
      <c r="T237" s="41"/>
      <c r="U237" s="1">
        <f t="shared" si="20"/>
        <v>0</v>
      </c>
      <c r="V237" s="1">
        <f t="shared" si="21"/>
        <v>0</v>
      </c>
      <c r="W237" s="1">
        <f t="shared" si="22"/>
        <v>0</v>
      </c>
      <c r="X237" s="1">
        <f t="shared" si="23"/>
        <v>0</v>
      </c>
      <c r="Y237" s="1">
        <f t="shared" si="24"/>
        <v>0</v>
      </c>
      <c r="Z237" s="1">
        <f t="shared" si="25"/>
        <v>0</v>
      </c>
      <c r="AB237" s="40"/>
      <c r="AC237" s="41"/>
      <c r="AD237" s="1">
        <f t="shared" si="26"/>
        <v>0</v>
      </c>
      <c r="AE237" s="1">
        <f t="shared" si="27"/>
        <v>0</v>
      </c>
      <c r="AF237" s="1">
        <f t="shared" si="28"/>
        <v>0</v>
      </c>
      <c r="AG237" s="1">
        <f t="shared" si="29"/>
        <v>0</v>
      </c>
      <c r="AH237" s="1">
        <f t="shared" si="30"/>
        <v>0</v>
      </c>
      <c r="AI237" s="1">
        <f t="shared" si="31"/>
        <v>0</v>
      </c>
      <c r="AK237" s="40"/>
      <c r="AL237" s="41"/>
      <c r="AM237" s="1">
        <f t="shared" si="32"/>
        <v>0</v>
      </c>
      <c r="AN237" s="1">
        <f t="shared" si="33"/>
        <v>0</v>
      </c>
      <c r="AO237" s="1">
        <f t="shared" si="34"/>
        <v>0</v>
      </c>
      <c r="AP237" s="1">
        <f t="shared" si="35"/>
        <v>0</v>
      </c>
      <c r="AQ237" s="1">
        <f t="shared" si="36"/>
        <v>0</v>
      </c>
      <c r="AR237" s="1">
        <f t="shared" si="37"/>
        <v>0</v>
      </c>
      <c r="AT237" s="40"/>
      <c r="AU237" s="41"/>
      <c r="AV237" s="1">
        <f t="shared" si="38"/>
        <v>0</v>
      </c>
      <c r="AW237" s="1">
        <f t="shared" si="39"/>
        <v>0</v>
      </c>
      <c r="AX237" s="1">
        <f t="shared" si="40"/>
        <v>0</v>
      </c>
      <c r="AY237" s="1">
        <f t="shared" si="41"/>
        <v>0</v>
      </c>
      <c r="AZ237" s="1">
        <f t="shared" si="42"/>
        <v>0</v>
      </c>
      <c r="BA237" s="1">
        <f t="shared" si="43"/>
        <v>0</v>
      </c>
      <c r="BC237" s="40"/>
      <c r="BD237" s="41"/>
      <c r="BE237" s="1">
        <f t="shared" si="44"/>
        <v>0</v>
      </c>
      <c r="BF237" s="1">
        <f t="shared" si="45"/>
        <v>0</v>
      </c>
      <c r="BG237" s="1">
        <f t="shared" si="46"/>
        <v>0</v>
      </c>
      <c r="BH237" s="1">
        <f t="shared" si="47"/>
        <v>0</v>
      </c>
      <c r="BI237" s="1">
        <f t="shared" si="48"/>
        <v>0</v>
      </c>
      <c r="BJ237" s="1">
        <f t="shared" si="49"/>
        <v>0</v>
      </c>
      <c r="BL237" s="40"/>
      <c r="BM237" s="41"/>
      <c r="BN237" s="1">
        <f t="shared" si="50"/>
        <v>0</v>
      </c>
      <c r="BO237" s="1">
        <f t="shared" si="51"/>
        <v>0</v>
      </c>
      <c r="BP237" s="1">
        <f t="shared" si="52"/>
        <v>0</v>
      </c>
      <c r="BQ237" s="1">
        <f t="shared" si="53"/>
        <v>0</v>
      </c>
      <c r="BR237" s="1">
        <f t="shared" si="54"/>
        <v>0</v>
      </c>
      <c r="BS237" s="1">
        <f t="shared" si="55"/>
        <v>0</v>
      </c>
    </row>
    <row r="238" spans="1:71" ht="12.75" x14ac:dyDescent="0.2">
      <c r="A238" s="40"/>
      <c r="B238" s="41"/>
      <c r="C238" s="1">
        <f t="shared" si="8"/>
        <v>0</v>
      </c>
      <c r="D238" s="1">
        <f t="shared" si="9"/>
        <v>0</v>
      </c>
      <c r="E238" s="1">
        <f t="shared" si="10"/>
        <v>0</v>
      </c>
      <c r="F238" s="1">
        <f t="shared" si="11"/>
        <v>0</v>
      </c>
      <c r="G238" s="1">
        <f t="shared" si="12"/>
        <v>0</v>
      </c>
      <c r="H238" s="1">
        <f t="shared" si="13"/>
        <v>0</v>
      </c>
      <c r="J238" s="23"/>
      <c r="K238" s="18"/>
      <c r="L238" s="1">
        <f t="shared" si="14"/>
        <v>0</v>
      </c>
      <c r="M238" s="1">
        <f t="shared" si="15"/>
        <v>0</v>
      </c>
      <c r="N238" s="1">
        <f t="shared" si="16"/>
        <v>0</v>
      </c>
      <c r="O238" s="1">
        <f t="shared" si="17"/>
        <v>0</v>
      </c>
      <c r="P238" s="42">
        <f t="shared" si="18"/>
        <v>0</v>
      </c>
      <c r="Q238" s="1">
        <f t="shared" si="19"/>
        <v>0</v>
      </c>
      <c r="S238" s="40"/>
      <c r="T238" s="41"/>
      <c r="U238" s="1">
        <f t="shared" si="20"/>
        <v>0</v>
      </c>
      <c r="V238" s="1">
        <f t="shared" si="21"/>
        <v>0</v>
      </c>
      <c r="W238" s="1">
        <f t="shared" si="22"/>
        <v>0</v>
      </c>
      <c r="X238" s="1">
        <f t="shared" si="23"/>
        <v>0</v>
      </c>
      <c r="Y238" s="1">
        <f t="shared" si="24"/>
        <v>0</v>
      </c>
      <c r="Z238" s="1">
        <f t="shared" si="25"/>
        <v>0</v>
      </c>
      <c r="AB238" s="40"/>
      <c r="AC238" s="41"/>
      <c r="AD238" s="1">
        <f t="shared" si="26"/>
        <v>0</v>
      </c>
      <c r="AE238" s="1">
        <f t="shared" si="27"/>
        <v>0</v>
      </c>
      <c r="AF238" s="1">
        <f t="shared" si="28"/>
        <v>0</v>
      </c>
      <c r="AG238" s="1">
        <f t="shared" si="29"/>
        <v>0</v>
      </c>
      <c r="AH238" s="1">
        <f t="shared" si="30"/>
        <v>0</v>
      </c>
      <c r="AI238" s="1">
        <f t="shared" si="31"/>
        <v>0</v>
      </c>
      <c r="AK238" s="40"/>
      <c r="AL238" s="41"/>
      <c r="AM238" s="1">
        <f t="shared" si="32"/>
        <v>0</v>
      </c>
      <c r="AN238" s="1">
        <f t="shared" si="33"/>
        <v>0</v>
      </c>
      <c r="AO238" s="1">
        <f t="shared" si="34"/>
        <v>0</v>
      </c>
      <c r="AP238" s="1">
        <f t="shared" si="35"/>
        <v>0</v>
      </c>
      <c r="AQ238" s="1">
        <f t="shared" si="36"/>
        <v>0</v>
      </c>
      <c r="AR238" s="1">
        <f t="shared" si="37"/>
        <v>0</v>
      </c>
      <c r="AT238" s="40"/>
      <c r="AU238" s="41"/>
      <c r="AV238" s="1">
        <f t="shared" si="38"/>
        <v>0</v>
      </c>
      <c r="AW238" s="1">
        <f t="shared" si="39"/>
        <v>0</v>
      </c>
      <c r="AX238" s="1">
        <f t="shared" si="40"/>
        <v>0</v>
      </c>
      <c r="AY238" s="1">
        <f t="shared" si="41"/>
        <v>0</v>
      </c>
      <c r="AZ238" s="1">
        <f t="shared" si="42"/>
        <v>0</v>
      </c>
      <c r="BA238" s="1">
        <f t="shared" si="43"/>
        <v>0</v>
      </c>
      <c r="BC238" s="40"/>
      <c r="BD238" s="41"/>
      <c r="BE238" s="1">
        <f t="shared" si="44"/>
        <v>0</v>
      </c>
      <c r="BF238" s="1">
        <f t="shared" si="45"/>
        <v>0</v>
      </c>
      <c r="BG238" s="1">
        <f t="shared" si="46"/>
        <v>0</v>
      </c>
      <c r="BH238" s="1">
        <f t="shared" si="47"/>
        <v>0</v>
      </c>
      <c r="BI238" s="1">
        <f t="shared" si="48"/>
        <v>0</v>
      </c>
      <c r="BJ238" s="1">
        <f t="shared" si="49"/>
        <v>0</v>
      </c>
      <c r="BL238" s="40"/>
      <c r="BM238" s="41"/>
      <c r="BN238" s="1">
        <f t="shared" si="50"/>
        <v>0</v>
      </c>
      <c r="BO238" s="1">
        <f t="shared" si="51"/>
        <v>0</v>
      </c>
      <c r="BP238" s="1">
        <f t="shared" si="52"/>
        <v>0</v>
      </c>
      <c r="BQ238" s="1">
        <f t="shared" si="53"/>
        <v>0</v>
      </c>
      <c r="BR238" s="1">
        <f t="shared" si="54"/>
        <v>0</v>
      </c>
      <c r="BS238" s="1">
        <f t="shared" si="55"/>
        <v>0</v>
      </c>
    </row>
    <row r="239" spans="1:71" ht="12.75" x14ac:dyDescent="0.2">
      <c r="A239" s="40"/>
      <c r="B239" s="41"/>
      <c r="C239" s="1">
        <f t="shared" si="8"/>
        <v>0</v>
      </c>
      <c r="D239" s="1">
        <f t="shared" si="9"/>
        <v>0</v>
      </c>
      <c r="E239" s="1">
        <f t="shared" si="10"/>
        <v>0</v>
      </c>
      <c r="F239" s="1">
        <f t="shared" si="11"/>
        <v>0</v>
      </c>
      <c r="G239" s="1">
        <f t="shared" si="12"/>
        <v>0</v>
      </c>
      <c r="H239" s="1">
        <f t="shared" si="13"/>
        <v>0</v>
      </c>
      <c r="J239" s="23"/>
      <c r="K239" s="18"/>
      <c r="L239" s="1">
        <f t="shared" si="14"/>
        <v>0</v>
      </c>
      <c r="M239" s="1">
        <f t="shared" si="15"/>
        <v>0</v>
      </c>
      <c r="N239" s="1">
        <f t="shared" si="16"/>
        <v>0</v>
      </c>
      <c r="O239" s="1">
        <f t="shared" si="17"/>
        <v>0</v>
      </c>
      <c r="P239" s="42">
        <f t="shared" si="18"/>
        <v>0</v>
      </c>
      <c r="Q239" s="1">
        <f t="shared" si="19"/>
        <v>0</v>
      </c>
      <c r="S239" s="40"/>
      <c r="T239" s="41"/>
      <c r="U239" s="1">
        <f t="shared" si="20"/>
        <v>0</v>
      </c>
      <c r="V239" s="1">
        <f t="shared" si="21"/>
        <v>0</v>
      </c>
      <c r="W239" s="1">
        <f t="shared" si="22"/>
        <v>0</v>
      </c>
      <c r="X239" s="1">
        <f t="shared" si="23"/>
        <v>0</v>
      </c>
      <c r="Y239" s="1">
        <f t="shared" si="24"/>
        <v>0</v>
      </c>
      <c r="Z239" s="1">
        <f t="shared" si="25"/>
        <v>0</v>
      </c>
      <c r="AB239" s="40"/>
      <c r="AC239" s="41"/>
      <c r="AD239" s="1">
        <f t="shared" si="26"/>
        <v>0</v>
      </c>
      <c r="AE239" s="1">
        <f t="shared" si="27"/>
        <v>0</v>
      </c>
      <c r="AF239" s="1">
        <f t="shared" si="28"/>
        <v>0</v>
      </c>
      <c r="AG239" s="1">
        <f t="shared" si="29"/>
        <v>0</v>
      </c>
      <c r="AH239" s="1">
        <f t="shared" si="30"/>
        <v>0</v>
      </c>
      <c r="AI239" s="1">
        <f t="shared" si="31"/>
        <v>0</v>
      </c>
      <c r="AK239" s="40"/>
      <c r="AL239" s="41"/>
      <c r="AM239" s="1">
        <f t="shared" si="32"/>
        <v>0</v>
      </c>
      <c r="AN239" s="1">
        <f t="shared" si="33"/>
        <v>0</v>
      </c>
      <c r="AO239" s="1">
        <f t="shared" si="34"/>
        <v>0</v>
      </c>
      <c r="AP239" s="1">
        <f t="shared" si="35"/>
        <v>0</v>
      </c>
      <c r="AQ239" s="1">
        <f t="shared" si="36"/>
        <v>0</v>
      </c>
      <c r="AR239" s="1">
        <f t="shared" si="37"/>
        <v>0</v>
      </c>
      <c r="AT239" s="40"/>
      <c r="AU239" s="41"/>
      <c r="AV239" s="1">
        <f t="shared" si="38"/>
        <v>0</v>
      </c>
      <c r="AW239" s="1">
        <f t="shared" si="39"/>
        <v>0</v>
      </c>
      <c r="AX239" s="1">
        <f t="shared" si="40"/>
        <v>0</v>
      </c>
      <c r="AY239" s="1">
        <f t="shared" si="41"/>
        <v>0</v>
      </c>
      <c r="AZ239" s="1">
        <f t="shared" si="42"/>
        <v>0</v>
      </c>
      <c r="BA239" s="1">
        <f t="shared" si="43"/>
        <v>0</v>
      </c>
      <c r="BC239" s="40"/>
      <c r="BD239" s="41"/>
      <c r="BE239" s="1">
        <f t="shared" si="44"/>
        <v>0</v>
      </c>
      <c r="BF239" s="1">
        <f t="shared" si="45"/>
        <v>0</v>
      </c>
      <c r="BG239" s="1">
        <f t="shared" si="46"/>
        <v>0</v>
      </c>
      <c r="BH239" s="1">
        <f t="shared" si="47"/>
        <v>0</v>
      </c>
      <c r="BI239" s="1">
        <f t="shared" si="48"/>
        <v>0</v>
      </c>
      <c r="BJ239" s="1">
        <f t="shared" si="49"/>
        <v>0</v>
      </c>
      <c r="BL239" s="40"/>
      <c r="BM239" s="41"/>
      <c r="BN239" s="1">
        <f t="shared" si="50"/>
        <v>0</v>
      </c>
      <c r="BO239" s="1">
        <f t="shared" si="51"/>
        <v>0</v>
      </c>
      <c r="BP239" s="1">
        <f t="shared" si="52"/>
        <v>0</v>
      </c>
      <c r="BQ239" s="1">
        <f t="shared" si="53"/>
        <v>0</v>
      </c>
      <c r="BR239" s="1">
        <f t="shared" si="54"/>
        <v>0</v>
      </c>
      <c r="BS239" s="1">
        <f t="shared" si="55"/>
        <v>0</v>
      </c>
    </row>
    <row r="240" spans="1:71" ht="12.75" x14ac:dyDescent="0.2">
      <c r="A240" s="40"/>
      <c r="B240" s="41"/>
      <c r="C240" s="1">
        <f t="shared" si="8"/>
        <v>0</v>
      </c>
      <c r="D240" s="1">
        <f t="shared" si="9"/>
        <v>0</v>
      </c>
      <c r="E240" s="1">
        <f t="shared" si="10"/>
        <v>0</v>
      </c>
      <c r="F240" s="1">
        <f t="shared" si="11"/>
        <v>0</v>
      </c>
      <c r="G240" s="1">
        <f t="shared" si="12"/>
        <v>0</v>
      </c>
      <c r="H240" s="1">
        <f t="shared" si="13"/>
        <v>0</v>
      </c>
      <c r="J240" s="23"/>
      <c r="K240" s="18"/>
      <c r="L240" s="1">
        <f t="shared" si="14"/>
        <v>0</v>
      </c>
      <c r="M240" s="1">
        <f t="shared" si="15"/>
        <v>0</v>
      </c>
      <c r="N240" s="1">
        <f t="shared" si="16"/>
        <v>0</v>
      </c>
      <c r="O240" s="1">
        <f t="shared" si="17"/>
        <v>0</v>
      </c>
      <c r="P240" s="42">
        <f t="shared" si="18"/>
        <v>0</v>
      </c>
      <c r="Q240" s="1">
        <f t="shared" si="19"/>
        <v>0</v>
      </c>
      <c r="S240" s="40"/>
      <c r="T240" s="41"/>
      <c r="U240" s="1">
        <f t="shared" si="20"/>
        <v>0</v>
      </c>
      <c r="V240" s="1">
        <f t="shared" si="21"/>
        <v>0</v>
      </c>
      <c r="W240" s="1">
        <f t="shared" si="22"/>
        <v>0</v>
      </c>
      <c r="X240" s="1">
        <f t="shared" si="23"/>
        <v>0</v>
      </c>
      <c r="Y240" s="1">
        <f t="shared" si="24"/>
        <v>0</v>
      </c>
      <c r="Z240" s="1">
        <f t="shared" si="25"/>
        <v>0</v>
      </c>
      <c r="AB240" s="40"/>
      <c r="AC240" s="41"/>
      <c r="AD240" s="1">
        <f t="shared" si="26"/>
        <v>0</v>
      </c>
      <c r="AE240" s="1">
        <f t="shared" si="27"/>
        <v>0</v>
      </c>
      <c r="AF240" s="1">
        <f t="shared" si="28"/>
        <v>0</v>
      </c>
      <c r="AG240" s="1">
        <f t="shared" si="29"/>
        <v>0</v>
      </c>
      <c r="AH240" s="1">
        <f t="shared" si="30"/>
        <v>0</v>
      </c>
      <c r="AI240" s="1">
        <f t="shared" si="31"/>
        <v>0</v>
      </c>
      <c r="AK240" s="40"/>
      <c r="AL240" s="41"/>
      <c r="AM240" s="1">
        <f t="shared" si="32"/>
        <v>0</v>
      </c>
      <c r="AN240" s="1">
        <f t="shared" si="33"/>
        <v>0</v>
      </c>
      <c r="AO240" s="1">
        <f t="shared" si="34"/>
        <v>0</v>
      </c>
      <c r="AP240" s="1">
        <f t="shared" si="35"/>
        <v>0</v>
      </c>
      <c r="AQ240" s="1">
        <f t="shared" si="36"/>
        <v>0</v>
      </c>
      <c r="AR240" s="1">
        <f t="shared" si="37"/>
        <v>0</v>
      </c>
      <c r="AT240" s="40"/>
      <c r="AU240" s="41"/>
      <c r="AV240" s="1">
        <f t="shared" si="38"/>
        <v>0</v>
      </c>
      <c r="AW240" s="1">
        <f t="shared" si="39"/>
        <v>0</v>
      </c>
      <c r="AX240" s="1">
        <f t="shared" si="40"/>
        <v>0</v>
      </c>
      <c r="AY240" s="1">
        <f t="shared" si="41"/>
        <v>0</v>
      </c>
      <c r="AZ240" s="1">
        <f t="shared" si="42"/>
        <v>0</v>
      </c>
      <c r="BA240" s="1">
        <f t="shared" si="43"/>
        <v>0</v>
      </c>
      <c r="BC240" s="40"/>
      <c r="BD240" s="41"/>
      <c r="BE240" s="1">
        <f t="shared" si="44"/>
        <v>0</v>
      </c>
      <c r="BF240" s="1">
        <f t="shared" si="45"/>
        <v>0</v>
      </c>
      <c r="BG240" s="1">
        <f t="shared" si="46"/>
        <v>0</v>
      </c>
      <c r="BH240" s="1">
        <f t="shared" si="47"/>
        <v>0</v>
      </c>
      <c r="BI240" s="1">
        <f t="shared" si="48"/>
        <v>0</v>
      </c>
      <c r="BJ240" s="1">
        <f t="shared" si="49"/>
        <v>0</v>
      </c>
      <c r="BL240" s="40"/>
      <c r="BM240" s="41"/>
      <c r="BN240" s="1">
        <f t="shared" si="50"/>
        <v>0</v>
      </c>
      <c r="BO240" s="1">
        <f t="shared" si="51"/>
        <v>0</v>
      </c>
      <c r="BP240" s="1">
        <f t="shared" si="52"/>
        <v>0</v>
      </c>
      <c r="BQ240" s="1">
        <f t="shared" si="53"/>
        <v>0</v>
      </c>
      <c r="BR240" s="1">
        <f t="shared" si="54"/>
        <v>0</v>
      </c>
      <c r="BS240" s="1">
        <f t="shared" si="55"/>
        <v>0</v>
      </c>
    </row>
    <row r="241" spans="1:71" ht="12.75" x14ac:dyDescent="0.2">
      <c r="A241" s="40"/>
      <c r="B241" s="41"/>
      <c r="C241" s="1">
        <f t="shared" si="8"/>
        <v>0</v>
      </c>
      <c r="D241" s="1">
        <f t="shared" si="9"/>
        <v>0</v>
      </c>
      <c r="E241" s="1">
        <f t="shared" si="10"/>
        <v>0</v>
      </c>
      <c r="F241" s="1">
        <f t="shared" si="11"/>
        <v>0</v>
      </c>
      <c r="G241" s="1">
        <f t="shared" si="12"/>
        <v>0</v>
      </c>
      <c r="H241" s="1">
        <f t="shared" si="13"/>
        <v>0</v>
      </c>
      <c r="J241" s="23"/>
      <c r="K241" s="18"/>
      <c r="L241" s="1">
        <f t="shared" si="14"/>
        <v>0</v>
      </c>
      <c r="M241" s="1">
        <f t="shared" si="15"/>
        <v>0</v>
      </c>
      <c r="N241" s="1">
        <f t="shared" si="16"/>
        <v>0</v>
      </c>
      <c r="O241" s="1">
        <f t="shared" si="17"/>
        <v>0</v>
      </c>
      <c r="P241" s="42">
        <f t="shared" si="18"/>
        <v>0</v>
      </c>
      <c r="Q241" s="1">
        <f t="shared" si="19"/>
        <v>0</v>
      </c>
      <c r="S241" s="40"/>
      <c r="T241" s="41"/>
      <c r="U241" s="1">
        <f t="shared" si="20"/>
        <v>0</v>
      </c>
      <c r="V241" s="1">
        <f t="shared" si="21"/>
        <v>0</v>
      </c>
      <c r="W241" s="1">
        <f t="shared" si="22"/>
        <v>0</v>
      </c>
      <c r="X241" s="1">
        <f t="shared" si="23"/>
        <v>0</v>
      </c>
      <c r="Y241" s="1">
        <f t="shared" si="24"/>
        <v>0</v>
      </c>
      <c r="Z241" s="1">
        <f t="shared" si="25"/>
        <v>0</v>
      </c>
      <c r="AB241" s="40"/>
      <c r="AC241" s="41"/>
      <c r="AD241" s="1">
        <f t="shared" si="26"/>
        <v>0</v>
      </c>
      <c r="AE241" s="1">
        <f t="shared" si="27"/>
        <v>0</v>
      </c>
      <c r="AF241" s="1">
        <f t="shared" si="28"/>
        <v>0</v>
      </c>
      <c r="AG241" s="1">
        <f t="shared" si="29"/>
        <v>0</v>
      </c>
      <c r="AH241" s="1">
        <f t="shared" si="30"/>
        <v>0</v>
      </c>
      <c r="AI241" s="1">
        <f t="shared" si="31"/>
        <v>0</v>
      </c>
      <c r="AK241" s="40"/>
      <c r="AL241" s="41"/>
      <c r="AM241" s="1">
        <f t="shared" si="32"/>
        <v>0</v>
      </c>
      <c r="AN241" s="1">
        <f t="shared" si="33"/>
        <v>0</v>
      </c>
      <c r="AO241" s="1">
        <f t="shared" si="34"/>
        <v>0</v>
      </c>
      <c r="AP241" s="1">
        <f t="shared" si="35"/>
        <v>0</v>
      </c>
      <c r="AQ241" s="1">
        <f t="shared" si="36"/>
        <v>0</v>
      </c>
      <c r="AR241" s="1">
        <f t="shared" si="37"/>
        <v>0</v>
      </c>
      <c r="AT241" s="40"/>
      <c r="AU241" s="41"/>
      <c r="AV241" s="1">
        <f t="shared" si="38"/>
        <v>0</v>
      </c>
      <c r="AW241" s="1">
        <f t="shared" si="39"/>
        <v>0</v>
      </c>
      <c r="AX241" s="1">
        <f t="shared" si="40"/>
        <v>0</v>
      </c>
      <c r="AY241" s="1">
        <f t="shared" si="41"/>
        <v>0</v>
      </c>
      <c r="AZ241" s="1">
        <f t="shared" si="42"/>
        <v>0</v>
      </c>
      <c r="BA241" s="1">
        <f t="shared" si="43"/>
        <v>0</v>
      </c>
      <c r="BC241" s="40"/>
      <c r="BD241" s="41"/>
      <c r="BE241" s="1">
        <f t="shared" si="44"/>
        <v>0</v>
      </c>
      <c r="BF241" s="1">
        <f t="shared" si="45"/>
        <v>0</v>
      </c>
      <c r="BG241" s="1">
        <f t="shared" si="46"/>
        <v>0</v>
      </c>
      <c r="BH241" s="1">
        <f t="shared" si="47"/>
        <v>0</v>
      </c>
      <c r="BI241" s="1">
        <f t="shared" si="48"/>
        <v>0</v>
      </c>
      <c r="BJ241" s="1">
        <f t="shared" si="49"/>
        <v>0</v>
      </c>
      <c r="BL241" s="40"/>
      <c r="BM241" s="41"/>
      <c r="BN241" s="1">
        <f t="shared" si="50"/>
        <v>0</v>
      </c>
      <c r="BO241" s="1">
        <f t="shared" si="51"/>
        <v>0</v>
      </c>
      <c r="BP241" s="1">
        <f t="shared" si="52"/>
        <v>0</v>
      </c>
      <c r="BQ241" s="1">
        <f t="shared" si="53"/>
        <v>0</v>
      </c>
      <c r="BR241" s="1">
        <f t="shared" si="54"/>
        <v>0</v>
      </c>
      <c r="BS241" s="1">
        <f t="shared" si="55"/>
        <v>0</v>
      </c>
    </row>
    <row r="242" spans="1:71" ht="12.75" x14ac:dyDescent="0.2">
      <c r="A242" s="40"/>
      <c r="B242" s="41"/>
      <c r="C242" s="1">
        <f t="shared" si="8"/>
        <v>0</v>
      </c>
      <c r="D242" s="1">
        <f t="shared" si="9"/>
        <v>0</v>
      </c>
      <c r="E242" s="1">
        <f t="shared" si="10"/>
        <v>0</v>
      </c>
      <c r="F242" s="1">
        <f t="shared" si="11"/>
        <v>0</v>
      </c>
      <c r="G242" s="1">
        <f t="shared" si="12"/>
        <v>0</v>
      </c>
      <c r="H242" s="1">
        <f t="shared" si="13"/>
        <v>0</v>
      </c>
      <c r="J242" s="23"/>
      <c r="K242" s="18"/>
      <c r="L242" s="1">
        <f t="shared" si="14"/>
        <v>0</v>
      </c>
      <c r="M242" s="1">
        <f t="shared" si="15"/>
        <v>0</v>
      </c>
      <c r="N242" s="1">
        <f t="shared" si="16"/>
        <v>0</v>
      </c>
      <c r="O242" s="1">
        <f t="shared" si="17"/>
        <v>0</v>
      </c>
      <c r="P242" s="42">
        <f t="shared" si="18"/>
        <v>0</v>
      </c>
      <c r="Q242" s="1">
        <f t="shared" si="19"/>
        <v>0</v>
      </c>
      <c r="S242" s="40"/>
      <c r="T242" s="41"/>
      <c r="U242" s="1">
        <f t="shared" si="20"/>
        <v>0</v>
      </c>
      <c r="V242" s="1">
        <f t="shared" si="21"/>
        <v>0</v>
      </c>
      <c r="W242" s="1">
        <f t="shared" si="22"/>
        <v>0</v>
      </c>
      <c r="X242" s="1">
        <f t="shared" si="23"/>
        <v>0</v>
      </c>
      <c r="Y242" s="1">
        <f t="shared" si="24"/>
        <v>0</v>
      </c>
      <c r="Z242" s="1">
        <f t="shared" si="25"/>
        <v>0</v>
      </c>
      <c r="AB242" s="40"/>
      <c r="AC242" s="41"/>
      <c r="AD242" s="1">
        <f t="shared" si="26"/>
        <v>0</v>
      </c>
      <c r="AE242" s="1">
        <f t="shared" si="27"/>
        <v>0</v>
      </c>
      <c r="AF242" s="1">
        <f t="shared" si="28"/>
        <v>0</v>
      </c>
      <c r="AG242" s="1">
        <f t="shared" si="29"/>
        <v>0</v>
      </c>
      <c r="AH242" s="1">
        <f t="shared" si="30"/>
        <v>0</v>
      </c>
      <c r="AI242" s="1">
        <f t="shared" si="31"/>
        <v>0</v>
      </c>
      <c r="AK242" s="40"/>
      <c r="AL242" s="41"/>
      <c r="AM242" s="1">
        <f t="shared" si="32"/>
        <v>0</v>
      </c>
      <c r="AN242" s="1">
        <f t="shared" si="33"/>
        <v>0</v>
      </c>
      <c r="AO242" s="1">
        <f t="shared" si="34"/>
        <v>0</v>
      </c>
      <c r="AP242" s="1">
        <f t="shared" si="35"/>
        <v>0</v>
      </c>
      <c r="AQ242" s="1">
        <f t="shared" si="36"/>
        <v>0</v>
      </c>
      <c r="AR242" s="1">
        <f t="shared" si="37"/>
        <v>0</v>
      </c>
      <c r="AT242" s="40"/>
      <c r="AU242" s="41"/>
      <c r="AV242" s="1">
        <f t="shared" si="38"/>
        <v>0</v>
      </c>
      <c r="AW242" s="1">
        <f t="shared" si="39"/>
        <v>0</v>
      </c>
      <c r="AX242" s="1">
        <f t="shared" si="40"/>
        <v>0</v>
      </c>
      <c r="AY242" s="1">
        <f t="shared" si="41"/>
        <v>0</v>
      </c>
      <c r="AZ242" s="1">
        <f t="shared" si="42"/>
        <v>0</v>
      </c>
      <c r="BA242" s="1">
        <f t="shared" si="43"/>
        <v>0</v>
      </c>
      <c r="BC242" s="40"/>
      <c r="BD242" s="41"/>
      <c r="BE242" s="1">
        <f t="shared" si="44"/>
        <v>0</v>
      </c>
      <c r="BF242" s="1">
        <f t="shared" si="45"/>
        <v>0</v>
      </c>
      <c r="BG242" s="1">
        <f t="shared" si="46"/>
        <v>0</v>
      </c>
      <c r="BH242" s="1">
        <f t="shared" si="47"/>
        <v>0</v>
      </c>
      <c r="BI242" s="1">
        <f t="shared" si="48"/>
        <v>0</v>
      </c>
      <c r="BJ242" s="1">
        <f t="shared" si="49"/>
        <v>0</v>
      </c>
      <c r="BL242" s="40"/>
      <c r="BM242" s="41"/>
      <c r="BN242" s="1">
        <f t="shared" si="50"/>
        <v>0</v>
      </c>
      <c r="BO242" s="1">
        <f t="shared" si="51"/>
        <v>0</v>
      </c>
      <c r="BP242" s="1">
        <f t="shared" si="52"/>
        <v>0</v>
      </c>
      <c r="BQ242" s="1">
        <f t="shared" si="53"/>
        <v>0</v>
      </c>
      <c r="BR242" s="1">
        <f t="shared" si="54"/>
        <v>0</v>
      </c>
      <c r="BS242" s="1">
        <f t="shared" si="55"/>
        <v>0</v>
      </c>
    </row>
    <row r="243" spans="1:71" ht="12.75" x14ac:dyDescent="0.2">
      <c r="A243" s="40"/>
      <c r="B243" s="41"/>
      <c r="C243" s="1">
        <f t="shared" si="8"/>
        <v>0</v>
      </c>
      <c r="D243" s="1">
        <f t="shared" si="9"/>
        <v>0</v>
      </c>
      <c r="E243" s="1">
        <f t="shared" si="10"/>
        <v>0</v>
      </c>
      <c r="F243" s="1">
        <f t="shared" si="11"/>
        <v>0</v>
      </c>
      <c r="G243" s="1">
        <f t="shared" si="12"/>
        <v>0</v>
      </c>
      <c r="H243" s="1">
        <f t="shared" si="13"/>
        <v>0</v>
      </c>
      <c r="J243" s="23"/>
      <c r="K243" s="18"/>
      <c r="L243" s="1">
        <f t="shared" si="14"/>
        <v>0</v>
      </c>
      <c r="M243" s="1">
        <f t="shared" si="15"/>
        <v>0</v>
      </c>
      <c r="N243" s="1">
        <f t="shared" si="16"/>
        <v>0</v>
      </c>
      <c r="O243" s="1">
        <f t="shared" si="17"/>
        <v>0</v>
      </c>
      <c r="P243" s="42">
        <f t="shared" si="18"/>
        <v>0</v>
      </c>
      <c r="Q243" s="1">
        <f t="shared" si="19"/>
        <v>0</v>
      </c>
      <c r="S243" s="40"/>
      <c r="T243" s="41"/>
      <c r="U243" s="1">
        <f t="shared" si="20"/>
        <v>0</v>
      </c>
      <c r="V243" s="1">
        <f t="shared" si="21"/>
        <v>0</v>
      </c>
      <c r="W243" s="1">
        <f t="shared" si="22"/>
        <v>0</v>
      </c>
      <c r="X243" s="1">
        <f t="shared" si="23"/>
        <v>0</v>
      </c>
      <c r="Y243" s="1">
        <f t="shared" si="24"/>
        <v>0</v>
      </c>
      <c r="Z243" s="1">
        <f t="shared" si="25"/>
        <v>0</v>
      </c>
      <c r="AB243" s="40"/>
      <c r="AC243" s="41"/>
      <c r="AD243" s="1">
        <f t="shared" si="26"/>
        <v>0</v>
      </c>
      <c r="AE243" s="1">
        <f t="shared" si="27"/>
        <v>0</v>
      </c>
      <c r="AF243" s="1">
        <f t="shared" si="28"/>
        <v>0</v>
      </c>
      <c r="AG243" s="1">
        <f t="shared" si="29"/>
        <v>0</v>
      </c>
      <c r="AH243" s="1">
        <f t="shared" si="30"/>
        <v>0</v>
      </c>
      <c r="AI243" s="1">
        <f t="shared" si="31"/>
        <v>0</v>
      </c>
      <c r="AK243" s="40"/>
      <c r="AL243" s="41"/>
      <c r="AM243" s="1">
        <f t="shared" si="32"/>
        <v>0</v>
      </c>
      <c r="AN243" s="1">
        <f t="shared" si="33"/>
        <v>0</v>
      </c>
      <c r="AO243" s="1">
        <f t="shared" si="34"/>
        <v>0</v>
      </c>
      <c r="AP243" s="1">
        <f t="shared" si="35"/>
        <v>0</v>
      </c>
      <c r="AQ243" s="1">
        <f t="shared" si="36"/>
        <v>0</v>
      </c>
      <c r="AR243" s="1">
        <f t="shared" si="37"/>
        <v>0</v>
      </c>
      <c r="AT243" s="40"/>
      <c r="AU243" s="41"/>
      <c r="AV243" s="1">
        <f t="shared" si="38"/>
        <v>0</v>
      </c>
      <c r="AW243" s="1">
        <f t="shared" si="39"/>
        <v>0</v>
      </c>
      <c r="AX243" s="1">
        <f t="shared" si="40"/>
        <v>0</v>
      </c>
      <c r="AY243" s="1">
        <f t="shared" si="41"/>
        <v>0</v>
      </c>
      <c r="AZ243" s="1">
        <f t="shared" si="42"/>
        <v>0</v>
      </c>
      <c r="BA243" s="1">
        <f t="shared" si="43"/>
        <v>0</v>
      </c>
      <c r="BC243" s="40"/>
      <c r="BD243" s="41"/>
      <c r="BE243" s="1">
        <f t="shared" si="44"/>
        <v>0</v>
      </c>
      <c r="BF243" s="1">
        <f t="shared" si="45"/>
        <v>0</v>
      </c>
      <c r="BG243" s="1">
        <f t="shared" si="46"/>
        <v>0</v>
      </c>
      <c r="BH243" s="1">
        <f t="shared" si="47"/>
        <v>0</v>
      </c>
      <c r="BI243" s="1">
        <f t="shared" si="48"/>
        <v>0</v>
      </c>
      <c r="BJ243" s="1">
        <f t="shared" si="49"/>
        <v>0</v>
      </c>
      <c r="BL243" s="40"/>
      <c r="BM243" s="41"/>
      <c r="BN243" s="1">
        <f t="shared" si="50"/>
        <v>0</v>
      </c>
      <c r="BO243" s="1">
        <f t="shared" si="51"/>
        <v>0</v>
      </c>
      <c r="BP243" s="1">
        <f t="shared" si="52"/>
        <v>0</v>
      </c>
      <c r="BQ243" s="1">
        <f t="shared" si="53"/>
        <v>0</v>
      </c>
      <c r="BR243" s="1">
        <f t="shared" si="54"/>
        <v>0</v>
      </c>
      <c r="BS243" s="1">
        <f t="shared" si="55"/>
        <v>0</v>
      </c>
    </row>
    <row r="244" spans="1:71" ht="12.75" x14ac:dyDescent="0.2">
      <c r="A244" s="40"/>
      <c r="B244" s="41"/>
      <c r="C244" s="1">
        <f t="shared" si="8"/>
        <v>0</v>
      </c>
      <c r="D244" s="1">
        <f t="shared" si="9"/>
        <v>0</v>
      </c>
      <c r="E244" s="1">
        <f t="shared" si="10"/>
        <v>0</v>
      </c>
      <c r="F244" s="1">
        <f t="shared" si="11"/>
        <v>0</v>
      </c>
      <c r="G244" s="1">
        <f t="shared" si="12"/>
        <v>0</v>
      </c>
      <c r="H244" s="1">
        <f t="shared" si="13"/>
        <v>0</v>
      </c>
      <c r="J244" s="23"/>
      <c r="K244" s="18"/>
      <c r="L244" s="1">
        <f t="shared" si="14"/>
        <v>0</v>
      </c>
      <c r="M244" s="1">
        <f t="shared" si="15"/>
        <v>0</v>
      </c>
      <c r="N244" s="1">
        <f t="shared" si="16"/>
        <v>0</v>
      </c>
      <c r="O244" s="1">
        <f t="shared" si="17"/>
        <v>0</v>
      </c>
      <c r="P244" s="42">
        <f t="shared" si="18"/>
        <v>0</v>
      </c>
      <c r="Q244" s="1">
        <f t="shared" si="19"/>
        <v>0</v>
      </c>
      <c r="S244" s="40"/>
      <c r="T244" s="41"/>
      <c r="U244" s="1">
        <f t="shared" si="20"/>
        <v>0</v>
      </c>
      <c r="V244" s="1">
        <f t="shared" si="21"/>
        <v>0</v>
      </c>
      <c r="W244" s="1">
        <f t="shared" si="22"/>
        <v>0</v>
      </c>
      <c r="X244" s="1">
        <f t="shared" si="23"/>
        <v>0</v>
      </c>
      <c r="Y244" s="1">
        <f t="shared" si="24"/>
        <v>0</v>
      </c>
      <c r="Z244" s="1">
        <f t="shared" si="25"/>
        <v>0</v>
      </c>
      <c r="AB244" s="40"/>
      <c r="AC244" s="41"/>
      <c r="AD244" s="1">
        <f t="shared" si="26"/>
        <v>0</v>
      </c>
      <c r="AE244" s="1">
        <f t="shared" si="27"/>
        <v>0</v>
      </c>
      <c r="AF244" s="1">
        <f t="shared" si="28"/>
        <v>0</v>
      </c>
      <c r="AG244" s="1">
        <f t="shared" si="29"/>
        <v>0</v>
      </c>
      <c r="AH244" s="1">
        <f t="shared" si="30"/>
        <v>0</v>
      </c>
      <c r="AI244" s="1">
        <f t="shared" si="31"/>
        <v>0</v>
      </c>
      <c r="AK244" s="40"/>
      <c r="AL244" s="41"/>
      <c r="AM244" s="1">
        <f t="shared" si="32"/>
        <v>0</v>
      </c>
      <c r="AN244" s="1">
        <f t="shared" si="33"/>
        <v>0</v>
      </c>
      <c r="AO244" s="1">
        <f t="shared" si="34"/>
        <v>0</v>
      </c>
      <c r="AP244" s="1">
        <f t="shared" si="35"/>
        <v>0</v>
      </c>
      <c r="AQ244" s="1">
        <f t="shared" si="36"/>
        <v>0</v>
      </c>
      <c r="AR244" s="1">
        <f t="shared" si="37"/>
        <v>0</v>
      </c>
      <c r="AT244" s="40"/>
      <c r="AU244" s="41"/>
      <c r="AV244" s="1">
        <f t="shared" si="38"/>
        <v>0</v>
      </c>
      <c r="AW244" s="1">
        <f t="shared" si="39"/>
        <v>0</v>
      </c>
      <c r="AX244" s="1">
        <f t="shared" si="40"/>
        <v>0</v>
      </c>
      <c r="AY244" s="1">
        <f t="shared" si="41"/>
        <v>0</v>
      </c>
      <c r="AZ244" s="1">
        <f t="shared" si="42"/>
        <v>0</v>
      </c>
      <c r="BA244" s="1">
        <f t="shared" si="43"/>
        <v>0</v>
      </c>
      <c r="BC244" s="40"/>
      <c r="BD244" s="41"/>
      <c r="BE244" s="1">
        <f t="shared" si="44"/>
        <v>0</v>
      </c>
      <c r="BF244" s="1">
        <f t="shared" si="45"/>
        <v>0</v>
      </c>
      <c r="BG244" s="1">
        <f t="shared" si="46"/>
        <v>0</v>
      </c>
      <c r="BH244" s="1">
        <f t="shared" si="47"/>
        <v>0</v>
      </c>
      <c r="BI244" s="1">
        <f t="shared" si="48"/>
        <v>0</v>
      </c>
      <c r="BJ244" s="1">
        <f t="shared" si="49"/>
        <v>0</v>
      </c>
      <c r="BL244" s="40"/>
      <c r="BM244" s="41"/>
      <c r="BN244" s="1">
        <f t="shared" si="50"/>
        <v>0</v>
      </c>
      <c r="BO244" s="1">
        <f t="shared" si="51"/>
        <v>0</v>
      </c>
      <c r="BP244" s="1">
        <f t="shared" si="52"/>
        <v>0</v>
      </c>
      <c r="BQ244" s="1">
        <f t="shared" si="53"/>
        <v>0</v>
      </c>
      <c r="BR244" s="1">
        <f t="shared" si="54"/>
        <v>0</v>
      </c>
      <c r="BS244" s="1">
        <f t="shared" si="55"/>
        <v>0</v>
      </c>
    </row>
    <row r="245" spans="1:71" ht="12.75" x14ac:dyDescent="0.2">
      <c r="A245" s="40"/>
      <c r="B245" s="41"/>
      <c r="C245" s="1">
        <f t="shared" si="8"/>
        <v>0</v>
      </c>
      <c r="D245" s="1">
        <f t="shared" si="9"/>
        <v>0</v>
      </c>
      <c r="E245" s="1">
        <f t="shared" si="10"/>
        <v>0</v>
      </c>
      <c r="F245" s="1">
        <f t="shared" si="11"/>
        <v>0</v>
      </c>
      <c r="G245" s="1">
        <f t="shared" si="12"/>
        <v>0</v>
      </c>
      <c r="H245" s="1">
        <f t="shared" si="13"/>
        <v>0</v>
      </c>
      <c r="J245" s="23"/>
      <c r="K245" s="18"/>
      <c r="L245" s="1">
        <f t="shared" si="14"/>
        <v>0</v>
      </c>
      <c r="M245" s="1">
        <f t="shared" si="15"/>
        <v>0</v>
      </c>
      <c r="N245" s="1">
        <f t="shared" si="16"/>
        <v>0</v>
      </c>
      <c r="O245" s="1">
        <f t="shared" si="17"/>
        <v>0</v>
      </c>
      <c r="P245" s="42">
        <f t="shared" si="18"/>
        <v>0</v>
      </c>
      <c r="Q245" s="1">
        <f t="shared" si="19"/>
        <v>0</v>
      </c>
      <c r="S245" s="40"/>
      <c r="T245" s="41"/>
      <c r="U245" s="1">
        <f t="shared" si="20"/>
        <v>0</v>
      </c>
      <c r="V245" s="1">
        <f t="shared" si="21"/>
        <v>0</v>
      </c>
      <c r="W245" s="1">
        <f t="shared" si="22"/>
        <v>0</v>
      </c>
      <c r="X245" s="1">
        <f t="shared" si="23"/>
        <v>0</v>
      </c>
      <c r="Y245" s="1">
        <f t="shared" si="24"/>
        <v>0</v>
      </c>
      <c r="Z245" s="1">
        <f t="shared" si="25"/>
        <v>0</v>
      </c>
      <c r="AB245" s="40"/>
      <c r="AC245" s="41"/>
      <c r="AD245" s="1">
        <f t="shared" si="26"/>
        <v>0</v>
      </c>
      <c r="AE245" s="1">
        <f t="shared" si="27"/>
        <v>0</v>
      </c>
      <c r="AF245" s="1">
        <f t="shared" si="28"/>
        <v>0</v>
      </c>
      <c r="AG245" s="1">
        <f t="shared" si="29"/>
        <v>0</v>
      </c>
      <c r="AH245" s="1">
        <f t="shared" si="30"/>
        <v>0</v>
      </c>
      <c r="AI245" s="1">
        <f t="shared" si="31"/>
        <v>0</v>
      </c>
      <c r="AK245" s="40"/>
      <c r="AL245" s="41"/>
      <c r="AM245" s="1">
        <f t="shared" si="32"/>
        <v>0</v>
      </c>
      <c r="AN245" s="1">
        <f t="shared" si="33"/>
        <v>0</v>
      </c>
      <c r="AO245" s="1">
        <f t="shared" si="34"/>
        <v>0</v>
      </c>
      <c r="AP245" s="1">
        <f t="shared" si="35"/>
        <v>0</v>
      </c>
      <c r="AQ245" s="1">
        <f t="shared" si="36"/>
        <v>0</v>
      </c>
      <c r="AR245" s="1">
        <f t="shared" si="37"/>
        <v>0</v>
      </c>
      <c r="AT245" s="40"/>
      <c r="AU245" s="41"/>
      <c r="AV245" s="1">
        <f t="shared" si="38"/>
        <v>0</v>
      </c>
      <c r="AW245" s="1">
        <f t="shared" si="39"/>
        <v>0</v>
      </c>
      <c r="AX245" s="1">
        <f t="shared" si="40"/>
        <v>0</v>
      </c>
      <c r="AY245" s="1">
        <f t="shared" si="41"/>
        <v>0</v>
      </c>
      <c r="AZ245" s="1">
        <f t="shared" si="42"/>
        <v>0</v>
      </c>
      <c r="BA245" s="1">
        <f t="shared" si="43"/>
        <v>0</v>
      </c>
      <c r="BC245" s="40"/>
      <c r="BD245" s="41"/>
      <c r="BE245" s="1">
        <f t="shared" si="44"/>
        <v>0</v>
      </c>
      <c r="BF245" s="1">
        <f t="shared" si="45"/>
        <v>0</v>
      </c>
      <c r="BG245" s="1">
        <f t="shared" si="46"/>
        <v>0</v>
      </c>
      <c r="BH245" s="1">
        <f t="shared" si="47"/>
        <v>0</v>
      </c>
      <c r="BI245" s="1">
        <f t="shared" si="48"/>
        <v>0</v>
      </c>
      <c r="BJ245" s="1">
        <f t="shared" si="49"/>
        <v>0</v>
      </c>
      <c r="BL245" s="40"/>
      <c r="BM245" s="41"/>
      <c r="BN245" s="1">
        <f t="shared" si="50"/>
        <v>0</v>
      </c>
      <c r="BO245" s="1">
        <f t="shared" si="51"/>
        <v>0</v>
      </c>
      <c r="BP245" s="1">
        <f t="shared" si="52"/>
        <v>0</v>
      </c>
      <c r="BQ245" s="1">
        <f t="shared" si="53"/>
        <v>0</v>
      </c>
      <c r="BR245" s="1">
        <f t="shared" si="54"/>
        <v>0</v>
      </c>
      <c r="BS245" s="1">
        <f t="shared" si="55"/>
        <v>0</v>
      </c>
    </row>
    <row r="246" spans="1:71" ht="12.75" x14ac:dyDescent="0.2">
      <c r="A246" s="40"/>
      <c r="B246" s="41"/>
      <c r="C246" s="1">
        <f t="shared" si="8"/>
        <v>0</v>
      </c>
      <c r="D246" s="1">
        <f t="shared" si="9"/>
        <v>0</v>
      </c>
      <c r="E246" s="1">
        <f t="shared" si="10"/>
        <v>0</v>
      </c>
      <c r="F246" s="1">
        <f t="shared" si="11"/>
        <v>0</v>
      </c>
      <c r="G246" s="1">
        <f t="shared" si="12"/>
        <v>0</v>
      </c>
      <c r="H246" s="1">
        <f t="shared" si="13"/>
        <v>0</v>
      </c>
      <c r="J246" s="23"/>
      <c r="K246" s="18"/>
      <c r="L246" s="1">
        <f t="shared" si="14"/>
        <v>0</v>
      </c>
      <c r="M246" s="1">
        <f t="shared" si="15"/>
        <v>0</v>
      </c>
      <c r="N246" s="1">
        <f t="shared" si="16"/>
        <v>0</v>
      </c>
      <c r="O246" s="1">
        <f t="shared" si="17"/>
        <v>0</v>
      </c>
      <c r="P246" s="42">
        <f t="shared" si="18"/>
        <v>0</v>
      </c>
      <c r="Q246" s="1">
        <f t="shared" si="19"/>
        <v>0</v>
      </c>
      <c r="S246" s="40"/>
      <c r="T246" s="41"/>
      <c r="U246" s="1">
        <f t="shared" si="20"/>
        <v>0</v>
      </c>
      <c r="V246" s="1">
        <f t="shared" si="21"/>
        <v>0</v>
      </c>
      <c r="W246" s="1">
        <f t="shared" si="22"/>
        <v>0</v>
      </c>
      <c r="X246" s="1">
        <f t="shared" si="23"/>
        <v>0</v>
      </c>
      <c r="Y246" s="1">
        <f t="shared" si="24"/>
        <v>0</v>
      </c>
      <c r="Z246" s="1">
        <f t="shared" si="25"/>
        <v>0</v>
      </c>
      <c r="AB246" s="40"/>
      <c r="AC246" s="41"/>
      <c r="AD246" s="1">
        <f t="shared" si="26"/>
        <v>0</v>
      </c>
      <c r="AE246" s="1">
        <f t="shared" si="27"/>
        <v>0</v>
      </c>
      <c r="AF246" s="1">
        <f t="shared" si="28"/>
        <v>0</v>
      </c>
      <c r="AG246" s="1">
        <f t="shared" si="29"/>
        <v>0</v>
      </c>
      <c r="AH246" s="1">
        <f t="shared" si="30"/>
        <v>0</v>
      </c>
      <c r="AI246" s="1">
        <f t="shared" si="31"/>
        <v>0</v>
      </c>
      <c r="AK246" s="40"/>
      <c r="AL246" s="41"/>
      <c r="AM246" s="1">
        <f t="shared" si="32"/>
        <v>0</v>
      </c>
      <c r="AN246" s="1">
        <f t="shared" si="33"/>
        <v>0</v>
      </c>
      <c r="AO246" s="1">
        <f t="shared" si="34"/>
        <v>0</v>
      </c>
      <c r="AP246" s="1">
        <f t="shared" si="35"/>
        <v>0</v>
      </c>
      <c r="AQ246" s="1">
        <f t="shared" si="36"/>
        <v>0</v>
      </c>
      <c r="AR246" s="1">
        <f t="shared" si="37"/>
        <v>0</v>
      </c>
      <c r="AT246" s="40"/>
      <c r="AU246" s="41"/>
      <c r="AV246" s="1">
        <f t="shared" si="38"/>
        <v>0</v>
      </c>
      <c r="AW246" s="1">
        <f t="shared" si="39"/>
        <v>0</v>
      </c>
      <c r="AX246" s="1">
        <f t="shared" si="40"/>
        <v>0</v>
      </c>
      <c r="AY246" s="1">
        <f t="shared" si="41"/>
        <v>0</v>
      </c>
      <c r="AZ246" s="1">
        <f t="shared" si="42"/>
        <v>0</v>
      </c>
      <c r="BA246" s="1">
        <f t="shared" si="43"/>
        <v>0</v>
      </c>
      <c r="BC246" s="40"/>
      <c r="BD246" s="41"/>
      <c r="BE246" s="1">
        <f t="shared" si="44"/>
        <v>0</v>
      </c>
      <c r="BF246" s="1">
        <f t="shared" si="45"/>
        <v>0</v>
      </c>
      <c r="BG246" s="1">
        <f t="shared" si="46"/>
        <v>0</v>
      </c>
      <c r="BH246" s="1">
        <f t="shared" si="47"/>
        <v>0</v>
      </c>
      <c r="BI246" s="1">
        <f t="shared" si="48"/>
        <v>0</v>
      </c>
      <c r="BJ246" s="1">
        <f t="shared" si="49"/>
        <v>0</v>
      </c>
      <c r="BL246" s="40"/>
      <c r="BM246" s="41"/>
      <c r="BN246" s="1">
        <f t="shared" si="50"/>
        <v>0</v>
      </c>
      <c r="BO246" s="1">
        <f t="shared" si="51"/>
        <v>0</v>
      </c>
      <c r="BP246" s="1">
        <f t="shared" si="52"/>
        <v>0</v>
      </c>
      <c r="BQ246" s="1">
        <f t="shared" si="53"/>
        <v>0</v>
      </c>
      <c r="BR246" s="1">
        <f t="shared" si="54"/>
        <v>0</v>
      </c>
      <c r="BS246" s="1">
        <f t="shared" si="55"/>
        <v>0</v>
      </c>
    </row>
    <row r="247" spans="1:71" ht="12.75" x14ac:dyDescent="0.2">
      <c r="A247" s="40"/>
      <c r="B247" s="41"/>
      <c r="C247" s="1">
        <f t="shared" si="8"/>
        <v>0</v>
      </c>
      <c r="D247" s="1">
        <f t="shared" si="9"/>
        <v>0</v>
      </c>
      <c r="E247" s="1">
        <f t="shared" si="10"/>
        <v>0</v>
      </c>
      <c r="F247" s="1">
        <f t="shared" si="11"/>
        <v>0</v>
      </c>
      <c r="G247" s="1">
        <f t="shared" si="12"/>
        <v>0</v>
      </c>
      <c r="H247" s="1">
        <f t="shared" si="13"/>
        <v>0</v>
      </c>
      <c r="J247" s="23"/>
      <c r="K247" s="18"/>
      <c r="L247" s="1">
        <f t="shared" si="14"/>
        <v>0</v>
      </c>
      <c r="M247" s="1">
        <f t="shared" si="15"/>
        <v>0</v>
      </c>
      <c r="N247" s="1">
        <f t="shared" si="16"/>
        <v>0</v>
      </c>
      <c r="O247" s="1">
        <f t="shared" si="17"/>
        <v>0</v>
      </c>
      <c r="P247" s="42">
        <f t="shared" si="18"/>
        <v>0</v>
      </c>
      <c r="Q247" s="1">
        <f t="shared" si="19"/>
        <v>0</v>
      </c>
      <c r="S247" s="40"/>
      <c r="T247" s="41"/>
      <c r="U247" s="1">
        <f t="shared" si="20"/>
        <v>0</v>
      </c>
      <c r="V247" s="1">
        <f t="shared" si="21"/>
        <v>0</v>
      </c>
      <c r="W247" s="1">
        <f t="shared" si="22"/>
        <v>0</v>
      </c>
      <c r="X247" s="1">
        <f t="shared" si="23"/>
        <v>0</v>
      </c>
      <c r="Y247" s="1">
        <f t="shared" si="24"/>
        <v>0</v>
      </c>
      <c r="Z247" s="1">
        <f t="shared" si="25"/>
        <v>0</v>
      </c>
      <c r="AB247" s="40"/>
      <c r="AC247" s="41"/>
      <c r="AD247" s="1">
        <f t="shared" si="26"/>
        <v>0</v>
      </c>
      <c r="AE247" s="1">
        <f t="shared" si="27"/>
        <v>0</v>
      </c>
      <c r="AF247" s="1">
        <f t="shared" si="28"/>
        <v>0</v>
      </c>
      <c r="AG247" s="1">
        <f t="shared" si="29"/>
        <v>0</v>
      </c>
      <c r="AH247" s="1">
        <f t="shared" si="30"/>
        <v>0</v>
      </c>
      <c r="AI247" s="1">
        <f t="shared" si="31"/>
        <v>0</v>
      </c>
      <c r="AK247" s="40"/>
      <c r="AL247" s="41"/>
      <c r="AM247" s="1">
        <f t="shared" si="32"/>
        <v>0</v>
      </c>
      <c r="AN247" s="1">
        <f t="shared" si="33"/>
        <v>0</v>
      </c>
      <c r="AO247" s="1">
        <f t="shared" si="34"/>
        <v>0</v>
      </c>
      <c r="AP247" s="1">
        <f t="shared" si="35"/>
        <v>0</v>
      </c>
      <c r="AQ247" s="1">
        <f t="shared" si="36"/>
        <v>0</v>
      </c>
      <c r="AR247" s="1">
        <f t="shared" si="37"/>
        <v>0</v>
      </c>
      <c r="AT247" s="40"/>
      <c r="AU247" s="41"/>
      <c r="AV247" s="1">
        <f t="shared" si="38"/>
        <v>0</v>
      </c>
      <c r="AW247" s="1">
        <f t="shared" si="39"/>
        <v>0</v>
      </c>
      <c r="AX247" s="1">
        <f t="shared" si="40"/>
        <v>0</v>
      </c>
      <c r="AY247" s="1">
        <f t="shared" si="41"/>
        <v>0</v>
      </c>
      <c r="AZ247" s="1">
        <f t="shared" si="42"/>
        <v>0</v>
      </c>
      <c r="BA247" s="1">
        <f t="shared" si="43"/>
        <v>0</v>
      </c>
      <c r="BC247" s="40"/>
      <c r="BD247" s="41"/>
      <c r="BE247" s="1">
        <f t="shared" si="44"/>
        <v>0</v>
      </c>
      <c r="BF247" s="1">
        <f t="shared" si="45"/>
        <v>0</v>
      </c>
      <c r="BG247" s="1">
        <f t="shared" si="46"/>
        <v>0</v>
      </c>
      <c r="BH247" s="1">
        <f t="shared" si="47"/>
        <v>0</v>
      </c>
      <c r="BI247" s="1">
        <f t="shared" si="48"/>
        <v>0</v>
      </c>
      <c r="BJ247" s="1">
        <f t="shared" si="49"/>
        <v>0</v>
      </c>
      <c r="BL247" s="40"/>
      <c r="BM247" s="41"/>
      <c r="BN247" s="1">
        <f t="shared" si="50"/>
        <v>0</v>
      </c>
      <c r="BO247" s="1">
        <f t="shared" si="51"/>
        <v>0</v>
      </c>
      <c r="BP247" s="1">
        <f t="shared" si="52"/>
        <v>0</v>
      </c>
      <c r="BQ247" s="1">
        <f t="shared" si="53"/>
        <v>0</v>
      </c>
      <c r="BR247" s="1">
        <f t="shared" si="54"/>
        <v>0</v>
      </c>
      <c r="BS247" s="1">
        <f t="shared" si="55"/>
        <v>0</v>
      </c>
    </row>
    <row r="248" spans="1:71" ht="12.75" x14ac:dyDescent="0.2">
      <c r="A248" s="40"/>
      <c r="B248" s="41"/>
      <c r="C248" s="1">
        <f t="shared" si="8"/>
        <v>0</v>
      </c>
      <c r="D248" s="1">
        <f t="shared" si="9"/>
        <v>0</v>
      </c>
      <c r="E248" s="1">
        <f t="shared" si="10"/>
        <v>0</v>
      </c>
      <c r="F248" s="1">
        <f t="shared" si="11"/>
        <v>0</v>
      </c>
      <c r="G248" s="1">
        <f t="shared" si="12"/>
        <v>0</v>
      </c>
      <c r="H248" s="1">
        <f t="shared" si="13"/>
        <v>0</v>
      </c>
      <c r="J248" s="23"/>
      <c r="K248" s="18"/>
      <c r="L248" s="1">
        <f t="shared" si="14"/>
        <v>0</v>
      </c>
      <c r="M248" s="1">
        <f t="shared" si="15"/>
        <v>0</v>
      </c>
      <c r="N248" s="1">
        <f t="shared" si="16"/>
        <v>0</v>
      </c>
      <c r="O248" s="1">
        <f t="shared" si="17"/>
        <v>0</v>
      </c>
      <c r="P248" s="42">
        <f t="shared" si="18"/>
        <v>0</v>
      </c>
      <c r="Q248" s="1">
        <f t="shared" si="19"/>
        <v>0</v>
      </c>
      <c r="S248" s="40"/>
      <c r="T248" s="41"/>
      <c r="U248" s="1">
        <f t="shared" si="20"/>
        <v>0</v>
      </c>
      <c r="V248" s="1">
        <f t="shared" si="21"/>
        <v>0</v>
      </c>
      <c r="W248" s="1">
        <f t="shared" si="22"/>
        <v>0</v>
      </c>
      <c r="X248" s="1">
        <f t="shared" si="23"/>
        <v>0</v>
      </c>
      <c r="Y248" s="1">
        <f t="shared" si="24"/>
        <v>0</v>
      </c>
      <c r="Z248" s="1">
        <f t="shared" si="25"/>
        <v>0</v>
      </c>
      <c r="AB248" s="40"/>
      <c r="AC248" s="41"/>
      <c r="AD248" s="1">
        <f t="shared" si="26"/>
        <v>0</v>
      </c>
      <c r="AE248" s="1">
        <f t="shared" si="27"/>
        <v>0</v>
      </c>
      <c r="AF248" s="1">
        <f t="shared" si="28"/>
        <v>0</v>
      </c>
      <c r="AG248" s="1">
        <f t="shared" si="29"/>
        <v>0</v>
      </c>
      <c r="AH248" s="1">
        <f t="shared" si="30"/>
        <v>0</v>
      </c>
      <c r="AI248" s="1">
        <f t="shared" si="31"/>
        <v>0</v>
      </c>
      <c r="AK248" s="40"/>
      <c r="AL248" s="41"/>
      <c r="AM248" s="1">
        <f t="shared" si="32"/>
        <v>0</v>
      </c>
      <c r="AN248" s="1">
        <f t="shared" si="33"/>
        <v>0</v>
      </c>
      <c r="AO248" s="1">
        <f t="shared" si="34"/>
        <v>0</v>
      </c>
      <c r="AP248" s="1">
        <f t="shared" si="35"/>
        <v>0</v>
      </c>
      <c r="AQ248" s="1">
        <f t="shared" si="36"/>
        <v>0</v>
      </c>
      <c r="AR248" s="1">
        <f t="shared" si="37"/>
        <v>0</v>
      </c>
      <c r="AT248" s="40"/>
      <c r="AU248" s="41"/>
      <c r="AV248" s="1">
        <f t="shared" si="38"/>
        <v>0</v>
      </c>
      <c r="AW248" s="1">
        <f t="shared" si="39"/>
        <v>0</v>
      </c>
      <c r="AX248" s="1">
        <f t="shared" si="40"/>
        <v>0</v>
      </c>
      <c r="AY248" s="1">
        <f t="shared" si="41"/>
        <v>0</v>
      </c>
      <c r="AZ248" s="1">
        <f t="shared" si="42"/>
        <v>0</v>
      </c>
      <c r="BA248" s="1">
        <f t="shared" si="43"/>
        <v>0</v>
      </c>
      <c r="BC248" s="40"/>
      <c r="BD248" s="41"/>
      <c r="BE248" s="1">
        <f t="shared" si="44"/>
        <v>0</v>
      </c>
      <c r="BF248" s="1">
        <f t="shared" si="45"/>
        <v>0</v>
      </c>
      <c r="BG248" s="1">
        <f t="shared" si="46"/>
        <v>0</v>
      </c>
      <c r="BH248" s="1">
        <f t="shared" si="47"/>
        <v>0</v>
      </c>
      <c r="BI248" s="1">
        <f t="shared" si="48"/>
        <v>0</v>
      </c>
      <c r="BJ248" s="1">
        <f t="shared" si="49"/>
        <v>0</v>
      </c>
      <c r="BL248" s="40"/>
      <c r="BM248" s="41"/>
      <c r="BN248" s="1">
        <f t="shared" si="50"/>
        <v>0</v>
      </c>
      <c r="BO248" s="1">
        <f t="shared" si="51"/>
        <v>0</v>
      </c>
      <c r="BP248" s="1">
        <f t="shared" si="52"/>
        <v>0</v>
      </c>
      <c r="BQ248" s="1">
        <f t="shared" si="53"/>
        <v>0</v>
      </c>
      <c r="BR248" s="1">
        <f t="shared" si="54"/>
        <v>0</v>
      </c>
      <c r="BS248" s="1">
        <f t="shared" si="55"/>
        <v>0</v>
      </c>
    </row>
    <row r="249" spans="1:71" ht="12.75" x14ac:dyDescent="0.2">
      <c r="A249" s="40"/>
      <c r="B249" s="41"/>
      <c r="C249" s="1">
        <f t="shared" si="8"/>
        <v>0</v>
      </c>
      <c r="D249" s="1">
        <f t="shared" si="9"/>
        <v>0</v>
      </c>
      <c r="E249" s="1">
        <f t="shared" si="10"/>
        <v>0</v>
      </c>
      <c r="F249" s="1">
        <f t="shared" si="11"/>
        <v>0</v>
      </c>
      <c r="G249" s="1">
        <f t="shared" si="12"/>
        <v>0</v>
      </c>
      <c r="H249" s="1">
        <f t="shared" si="13"/>
        <v>0</v>
      </c>
      <c r="J249" s="23"/>
      <c r="K249" s="18"/>
      <c r="L249" s="1">
        <f t="shared" si="14"/>
        <v>0</v>
      </c>
      <c r="M249" s="1">
        <f t="shared" si="15"/>
        <v>0</v>
      </c>
      <c r="N249" s="1">
        <f t="shared" si="16"/>
        <v>0</v>
      </c>
      <c r="O249" s="1">
        <f t="shared" si="17"/>
        <v>0</v>
      </c>
      <c r="P249" s="42">
        <f t="shared" si="18"/>
        <v>0</v>
      </c>
      <c r="Q249" s="1">
        <f t="shared" si="19"/>
        <v>0</v>
      </c>
      <c r="S249" s="40"/>
      <c r="T249" s="41"/>
      <c r="U249" s="1">
        <f t="shared" si="20"/>
        <v>0</v>
      </c>
      <c r="V249" s="1">
        <f t="shared" si="21"/>
        <v>0</v>
      </c>
      <c r="W249" s="1">
        <f t="shared" si="22"/>
        <v>0</v>
      </c>
      <c r="X249" s="1">
        <f t="shared" si="23"/>
        <v>0</v>
      </c>
      <c r="Y249" s="1">
        <f t="shared" si="24"/>
        <v>0</v>
      </c>
      <c r="Z249" s="1">
        <f t="shared" si="25"/>
        <v>0</v>
      </c>
      <c r="AB249" s="40"/>
      <c r="AC249" s="41"/>
      <c r="AD249" s="1">
        <f t="shared" si="26"/>
        <v>0</v>
      </c>
      <c r="AE249" s="1">
        <f t="shared" si="27"/>
        <v>0</v>
      </c>
      <c r="AF249" s="1">
        <f t="shared" si="28"/>
        <v>0</v>
      </c>
      <c r="AG249" s="1">
        <f t="shared" si="29"/>
        <v>0</v>
      </c>
      <c r="AH249" s="1">
        <f t="shared" si="30"/>
        <v>0</v>
      </c>
      <c r="AI249" s="1">
        <f t="shared" si="31"/>
        <v>0</v>
      </c>
      <c r="AK249" s="40"/>
      <c r="AL249" s="41"/>
      <c r="AM249" s="1">
        <f t="shared" si="32"/>
        <v>0</v>
      </c>
      <c r="AN249" s="1">
        <f t="shared" si="33"/>
        <v>0</v>
      </c>
      <c r="AO249" s="1">
        <f t="shared" si="34"/>
        <v>0</v>
      </c>
      <c r="AP249" s="1">
        <f t="shared" si="35"/>
        <v>0</v>
      </c>
      <c r="AQ249" s="1">
        <f t="shared" si="36"/>
        <v>0</v>
      </c>
      <c r="AR249" s="1">
        <f t="shared" si="37"/>
        <v>0</v>
      </c>
      <c r="AT249" s="40"/>
      <c r="AU249" s="41"/>
      <c r="AV249" s="1">
        <f t="shared" si="38"/>
        <v>0</v>
      </c>
      <c r="AW249" s="1">
        <f t="shared" si="39"/>
        <v>0</v>
      </c>
      <c r="AX249" s="1">
        <f t="shared" si="40"/>
        <v>0</v>
      </c>
      <c r="AY249" s="1">
        <f t="shared" si="41"/>
        <v>0</v>
      </c>
      <c r="AZ249" s="1">
        <f t="shared" si="42"/>
        <v>0</v>
      </c>
      <c r="BA249" s="1">
        <f t="shared" si="43"/>
        <v>0</v>
      </c>
      <c r="BC249" s="40"/>
      <c r="BD249" s="41"/>
      <c r="BE249" s="1">
        <f t="shared" si="44"/>
        <v>0</v>
      </c>
      <c r="BF249" s="1">
        <f t="shared" si="45"/>
        <v>0</v>
      </c>
      <c r="BG249" s="1">
        <f t="shared" si="46"/>
        <v>0</v>
      </c>
      <c r="BH249" s="1">
        <f t="shared" si="47"/>
        <v>0</v>
      </c>
      <c r="BI249" s="1">
        <f t="shared" si="48"/>
        <v>0</v>
      </c>
      <c r="BJ249" s="1">
        <f t="shared" si="49"/>
        <v>0</v>
      </c>
      <c r="BL249" s="40"/>
      <c r="BM249" s="41"/>
      <c r="BN249" s="1">
        <f t="shared" si="50"/>
        <v>0</v>
      </c>
      <c r="BO249" s="1">
        <f t="shared" si="51"/>
        <v>0</v>
      </c>
      <c r="BP249" s="1">
        <f t="shared" si="52"/>
        <v>0</v>
      </c>
      <c r="BQ249" s="1">
        <f t="shared" si="53"/>
        <v>0</v>
      </c>
      <c r="BR249" s="1">
        <f t="shared" si="54"/>
        <v>0</v>
      </c>
      <c r="BS249" s="1">
        <f t="shared" si="55"/>
        <v>0</v>
      </c>
    </row>
    <row r="250" spans="1:71" ht="12.75" x14ac:dyDescent="0.2">
      <c r="A250" s="40"/>
      <c r="B250" s="41"/>
      <c r="C250" s="1">
        <f t="shared" si="8"/>
        <v>0</v>
      </c>
      <c r="D250" s="1">
        <f t="shared" si="9"/>
        <v>0</v>
      </c>
      <c r="E250" s="1">
        <f t="shared" si="10"/>
        <v>0</v>
      </c>
      <c r="F250" s="1">
        <f t="shared" si="11"/>
        <v>0</v>
      </c>
      <c r="G250" s="1">
        <f t="shared" si="12"/>
        <v>0</v>
      </c>
      <c r="H250" s="1">
        <f t="shared" si="13"/>
        <v>0</v>
      </c>
      <c r="J250" s="23"/>
      <c r="K250" s="18"/>
      <c r="L250" s="1">
        <f t="shared" si="14"/>
        <v>0</v>
      </c>
      <c r="M250" s="1">
        <f t="shared" si="15"/>
        <v>0</v>
      </c>
      <c r="N250" s="1">
        <f t="shared" si="16"/>
        <v>0</v>
      </c>
      <c r="O250" s="1">
        <f t="shared" si="17"/>
        <v>0</v>
      </c>
      <c r="P250" s="42">
        <f t="shared" si="18"/>
        <v>0</v>
      </c>
      <c r="Q250" s="1">
        <f t="shared" si="19"/>
        <v>0</v>
      </c>
      <c r="S250" s="40"/>
      <c r="T250" s="41"/>
      <c r="U250" s="1">
        <f t="shared" si="20"/>
        <v>0</v>
      </c>
      <c r="V250" s="1">
        <f t="shared" si="21"/>
        <v>0</v>
      </c>
      <c r="W250" s="1">
        <f t="shared" si="22"/>
        <v>0</v>
      </c>
      <c r="X250" s="1">
        <f t="shared" si="23"/>
        <v>0</v>
      </c>
      <c r="Y250" s="1">
        <f t="shared" si="24"/>
        <v>0</v>
      </c>
      <c r="Z250" s="1">
        <f t="shared" si="25"/>
        <v>0</v>
      </c>
      <c r="AB250" s="40"/>
      <c r="AC250" s="41"/>
      <c r="AD250" s="1">
        <f t="shared" si="26"/>
        <v>0</v>
      </c>
      <c r="AE250" s="1">
        <f t="shared" si="27"/>
        <v>0</v>
      </c>
      <c r="AF250" s="1">
        <f t="shared" si="28"/>
        <v>0</v>
      </c>
      <c r="AG250" s="1">
        <f t="shared" si="29"/>
        <v>0</v>
      </c>
      <c r="AH250" s="1">
        <f t="shared" si="30"/>
        <v>0</v>
      </c>
      <c r="AI250" s="1">
        <f t="shared" si="31"/>
        <v>0</v>
      </c>
      <c r="AK250" s="40"/>
      <c r="AL250" s="41"/>
      <c r="AM250" s="1">
        <f t="shared" si="32"/>
        <v>0</v>
      </c>
      <c r="AN250" s="1">
        <f t="shared" si="33"/>
        <v>0</v>
      </c>
      <c r="AO250" s="1">
        <f t="shared" si="34"/>
        <v>0</v>
      </c>
      <c r="AP250" s="1">
        <f t="shared" si="35"/>
        <v>0</v>
      </c>
      <c r="AQ250" s="1">
        <f t="shared" si="36"/>
        <v>0</v>
      </c>
      <c r="AR250" s="1">
        <f t="shared" si="37"/>
        <v>0</v>
      </c>
      <c r="AT250" s="40"/>
      <c r="AU250" s="41"/>
      <c r="AV250" s="1">
        <f t="shared" si="38"/>
        <v>0</v>
      </c>
      <c r="AW250" s="1">
        <f t="shared" si="39"/>
        <v>0</v>
      </c>
      <c r="AX250" s="1">
        <f t="shared" si="40"/>
        <v>0</v>
      </c>
      <c r="AY250" s="1">
        <f t="shared" si="41"/>
        <v>0</v>
      </c>
      <c r="AZ250" s="1">
        <f t="shared" si="42"/>
        <v>0</v>
      </c>
      <c r="BA250" s="1">
        <f t="shared" si="43"/>
        <v>0</v>
      </c>
      <c r="BC250" s="40"/>
      <c r="BD250" s="41"/>
      <c r="BE250" s="1">
        <f t="shared" si="44"/>
        <v>0</v>
      </c>
      <c r="BF250" s="1">
        <f t="shared" si="45"/>
        <v>0</v>
      </c>
      <c r="BG250" s="1">
        <f t="shared" si="46"/>
        <v>0</v>
      </c>
      <c r="BH250" s="1">
        <f t="shared" si="47"/>
        <v>0</v>
      </c>
      <c r="BI250" s="1">
        <f t="shared" si="48"/>
        <v>0</v>
      </c>
      <c r="BJ250" s="1">
        <f t="shared" si="49"/>
        <v>0</v>
      </c>
      <c r="BL250" s="40"/>
      <c r="BM250" s="41"/>
      <c r="BN250" s="1">
        <f t="shared" si="50"/>
        <v>0</v>
      </c>
      <c r="BO250" s="1">
        <f t="shared" si="51"/>
        <v>0</v>
      </c>
      <c r="BP250" s="1">
        <f t="shared" si="52"/>
        <v>0</v>
      </c>
      <c r="BQ250" s="1">
        <f t="shared" si="53"/>
        <v>0</v>
      </c>
      <c r="BR250" s="1">
        <f t="shared" si="54"/>
        <v>0</v>
      </c>
      <c r="BS250" s="1">
        <f t="shared" si="55"/>
        <v>0</v>
      </c>
    </row>
    <row r="251" spans="1:71" ht="12.75" x14ac:dyDescent="0.2">
      <c r="A251" s="40"/>
      <c r="B251" s="41"/>
      <c r="C251" s="1">
        <f t="shared" si="8"/>
        <v>0</v>
      </c>
      <c r="D251" s="1">
        <f t="shared" si="9"/>
        <v>0</v>
      </c>
      <c r="E251" s="1">
        <f t="shared" si="10"/>
        <v>0</v>
      </c>
      <c r="F251" s="1">
        <f t="shared" si="11"/>
        <v>0</v>
      </c>
      <c r="G251" s="1">
        <f t="shared" si="12"/>
        <v>0</v>
      </c>
      <c r="H251" s="1">
        <f t="shared" si="13"/>
        <v>0</v>
      </c>
      <c r="J251" s="23"/>
      <c r="K251" s="18"/>
      <c r="L251" s="1">
        <f t="shared" si="14"/>
        <v>0</v>
      </c>
      <c r="M251" s="1">
        <f t="shared" si="15"/>
        <v>0</v>
      </c>
      <c r="N251" s="1">
        <f t="shared" si="16"/>
        <v>0</v>
      </c>
      <c r="O251" s="1">
        <f t="shared" si="17"/>
        <v>0</v>
      </c>
      <c r="P251" s="42">
        <f t="shared" si="18"/>
        <v>0</v>
      </c>
      <c r="Q251" s="1">
        <f t="shared" si="19"/>
        <v>0</v>
      </c>
      <c r="S251" s="40"/>
      <c r="T251" s="41"/>
      <c r="U251" s="1">
        <f t="shared" si="20"/>
        <v>0</v>
      </c>
      <c r="V251" s="1">
        <f t="shared" si="21"/>
        <v>0</v>
      </c>
      <c r="W251" s="1">
        <f t="shared" si="22"/>
        <v>0</v>
      </c>
      <c r="X251" s="1">
        <f t="shared" si="23"/>
        <v>0</v>
      </c>
      <c r="Y251" s="1">
        <f t="shared" si="24"/>
        <v>0</v>
      </c>
      <c r="Z251" s="1">
        <f t="shared" si="25"/>
        <v>0</v>
      </c>
      <c r="AB251" s="40"/>
      <c r="AC251" s="41"/>
      <c r="AD251" s="1">
        <f t="shared" si="26"/>
        <v>0</v>
      </c>
      <c r="AE251" s="1">
        <f t="shared" si="27"/>
        <v>0</v>
      </c>
      <c r="AF251" s="1">
        <f t="shared" si="28"/>
        <v>0</v>
      </c>
      <c r="AG251" s="1">
        <f t="shared" si="29"/>
        <v>0</v>
      </c>
      <c r="AH251" s="1">
        <f t="shared" si="30"/>
        <v>0</v>
      </c>
      <c r="AI251" s="1">
        <f t="shared" si="31"/>
        <v>0</v>
      </c>
      <c r="AK251" s="40"/>
      <c r="AL251" s="41"/>
      <c r="AM251" s="1">
        <f t="shared" si="32"/>
        <v>0</v>
      </c>
      <c r="AN251" s="1">
        <f t="shared" si="33"/>
        <v>0</v>
      </c>
      <c r="AO251" s="1">
        <f t="shared" si="34"/>
        <v>0</v>
      </c>
      <c r="AP251" s="1">
        <f t="shared" si="35"/>
        <v>0</v>
      </c>
      <c r="AQ251" s="1">
        <f t="shared" si="36"/>
        <v>0</v>
      </c>
      <c r="AR251" s="1">
        <f t="shared" si="37"/>
        <v>0</v>
      </c>
      <c r="AT251" s="40"/>
      <c r="AU251" s="41"/>
      <c r="AV251" s="1">
        <f t="shared" si="38"/>
        <v>0</v>
      </c>
      <c r="AW251" s="1">
        <f t="shared" si="39"/>
        <v>0</v>
      </c>
      <c r="AX251" s="1">
        <f t="shared" si="40"/>
        <v>0</v>
      </c>
      <c r="AY251" s="1">
        <f t="shared" si="41"/>
        <v>0</v>
      </c>
      <c r="AZ251" s="1">
        <f t="shared" si="42"/>
        <v>0</v>
      </c>
      <c r="BA251" s="1">
        <f t="shared" si="43"/>
        <v>0</v>
      </c>
      <c r="BC251" s="40"/>
      <c r="BD251" s="41"/>
      <c r="BE251" s="1">
        <f t="shared" si="44"/>
        <v>0</v>
      </c>
      <c r="BF251" s="1">
        <f t="shared" si="45"/>
        <v>0</v>
      </c>
      <c r="BG251" s="1">
        <f t="shared" si="46"/>
        <v>0</v>
      </c>
      <c r="BH251" s="1">
        <f t="shared" si="47"/>
        <v>0</v>
      </c>
      <c r="BI251" s="1">
        <f t="shared" si="48"/>
        <v>0</v>
      </c>
      <c r="BJ251" s="1">
        <f t="shared" si="49"/>
        <v>0</v>
      </c>
      <c r="BL251" s="40"/>
      <c r="BM251" s="41"/>
      <c r="BN251" s="1">
        <f t="shared" si="50"/>
        <v>0</v>
      </c>
      <c r="BO251" s="1">
        <f t="shared" si="51"/>
        <v>0</v>
      </c>
      <c r="BP251" s="1">
        <f t="shared" si="52"/>
        <v>0</v>
      </c>
      <c r="BQ251" s="1">
        <f t="shared" si="53"/>
        <v>0</v>
      </c>
      <c r="BR251" s="1">
        <f t="shared" si="54"/>
        <v>0</v>
      </c>
      <c r="BS251" s="1">
        <f t="shared" si="55"/>
        <v>0</v>
      </c>
    </row>
    <row r="252" spans="1:71" ht="12.75" x14ac:dyDescent="0.2">
      <c r="A252" s="40"/>
      <c r="B252" s="41"/>
      <c r="C252" s="1">
        <f t="shared" si="8"/>
        <v>0</v>
      </c>
      <c r="D252" s="1">
        <f t="shared" si="9"/>
        <v>0</v>
      </c>
      <c r="E252" s="1">
        <f t="shared" si="10"/>
        <v>0</v>
      </c>
      <c r="F252" s="1">
        <f t="shared" si="11"/>
        <v>0</v>
      </c>
      <c r="G252" s="1">
        <f t="shared" si="12"/>
        <v>0</v>
      </c>
      <c r="H252" s="1">
        <f t="shared" si="13"/>
        <v>0</v>
      </c>
      <c r="J252" s="23"/>
      <c r="K252" s="18"/>
      <c r="L252" s="1">
        <f t="shared" si="14"/>
        <v>0</v>
      </c>
      <c r="M252" s="1">
        <f t="shared" si="15"/>
        <v>0</v>
      </c>
      <c r="N252" s="1">
        <f t="shared" si="16"/>
        <v>0</v>
      </c>
      <c r="O252" s="1">
        <f t="shared" si="17"/>
        <v>0</v>
      </c>
      <c r="P252" s="42">
        <f t="shared" si="18"/>
        <v>0</v>
      </c>
      <c r="Q252" s="1">
        <f t="shared" si="19"/>
        <v>0</v>
      </c>
      <c r="S252" s="40"/>
      <c r="T252" s="41"/>
      <c r="U252" s="1">
        <f t="shared" si="20"/>
        <v>0</v>
      </c>
      <c r="V252" s="1">
        <f t="shared" si="21"/>
        <v>0</v>
      </c>
      <c r="W252" s="1">
        <f t="shared" si="22"/>
        <v>0</v>
      </c>
      <c r="X252" s="1">
        <f t="shared" si="23"/>
        <v>0</v>
      </c>
      <c r="Y252" s="1">
        <f t="shared" si="24"/>
        <v>0</v>
      </c>
      <c r="Z252" s="1">
        <f t="shared" si="25"/>
        <v>0</v>
      </c>
      <c r="AB252" s="40"/>
      <c r="AC252" s="41"/>
      <c r="AD252" s="1">
        <f t="shared" si="26"/>
        <v>0</v>
      </c>
      <c r="AE252" s="1">
        <f t="shared" si="27"/>
        <v>0</v>
      </c>
      <c r="AF252" s="1">
        <f t="shared" si="28"/>
        <v>0</v>
      </c>
      <c r="AG252" s="1">
        <f t="shared" si="29"/>
        <v>0</v>
      </c>
      <c r="AH252" s="1">
        <f t="shared" si="30"/>
        <v>0</v>
      </c>
      <c r="AI252" s="1">
        <f t="shared" si="31"/>
        <v>0</v>
      </c>
      <c r="AK252" s="40"/>
      <c r="AL252" s="41"/>
      <c r="AM252" s="1">
        <f t="shared" si="32"/>
        <v>0</v>
      </c>
      <c r="AN252" s="1">
        <f t="shared" si="33"/>
        <v>0</v>
      </c>
      <c r="AO252" s="1">
        <f t="shared" si="34"/>
        <v>0</v>
      </c>
      <c r="AP252" s="1">
        <f t="shared" si="35"/>
        <v>0</v>
      </c>
      <c r="AQ252" s="1">
        <f t="shared" si="36"/>
        <v>0</v>
      </c>
      <c r="AR252" s="1">
        <f t="shared" si="37"/>
        <v>0</v>
      </c>
      <c r="AT252" s="40"/>
      <c r="AU252" s="41"/>
      <c r="AV252" s="1">
        <f t="shared" si="38"/>
        <v>0</v>
      </c>
      <c r="AW252" s="1">
        <f t="shared" si="39"/>
        <v>0</v>
      </c>
      <c r="AX252" s="1">
        <f t="shared" si="40"/>
        <v>0</v>
      </c>
      <c r="AY252" s="1">
        <f t="shared" si="41"/>
        <v>0</v>
      </c>
      <c r="AZ252" s="1">
        <f t="shared" si="42"/>
        <v>0</v>
      </c>
      <c r="BA252" s="1">
        <f t="shared" si="43"/>
        <v>0</v>
      </c>
      <c r="BC252" s="40"/>
      <c r="BD252" s="41"/>
      <c r="BE252" s="1">
        <f t="shared" si="44"/>
        <v>0</v>
      </c>
      <c r="BF252" s="1">
        <f t="shared" si="45"/>
        <v>0</v>
      </c>
      <c r="BG252" s="1">
        <f t="shared" si="46"/>
        <v>0</v>
      </c>
      <c r="BH252" s="1">
        <f t="shared" si="47"/>
        <v>0</v>
      </c>
      <c r="BI252" s="1">
        <f t="shared" si="48"/>
        <v>0</v>
      </c>
      <c r="BJ252" s="1">
        <f t="shared" si="49"/>
        <v>0</v>
      </c>
      <c r="BL252" s="40"/>
      <c r="BM252" s="41"/>
      <c r="BN252" s="1">
        <f t="shared" si="50"/>
        <v>0</v>
      </c>
      <c r="BO252" s="1">
        <f t="shared" si="51"/>
        <v>0</v>
      </c>
      <c r="BP252" s="1">
        <f t="shared" si="52"/>
        <v>0</v>
      </c>
      <c r="BQ252" s="1">
        <f t="shared" si="53"/>
        <v>0</v>
      </c>
      <c r="BR252" s="1">
        <f t="shared" si="54"/>
        <v>0</v>
      </c>
      <c r="BS252" s="1">
        <f t="shared" si="55"/>
        <v>0</v>
      </c>
    </row>
    <row r="253" spans="1:71" ht="12.75" x14ac:dyDescent="0.2">
      <c r="A253" s="40"/>
      <c r="B253" s="41"/>
      <c r="C253" s="1">
        <f t="shared" si="8"/>
        <v>0</v>
      </c>
      <c r="D253" s="1">
        <f t="shared" si="9"/>
        <v>0</v>
      </c>
      <c r="E253" s="1">
        <f t="shared" si="10"/>
        <v>0</v>
      </c>
      <c r="F253" s="1">
        <f t="shared" si="11"/>
        <v>0</v>
      </c>
      <c r="G253" s="1">
        <f t="shared" si="12"/>
        <v>0</v>
      </c>
      <c r="H253" s="1">
        <f t="shared" si="13"/>
        <v>0</v>
      </c>
      <c r="J253" s="23"/>
      <c r="K253" s="18"/>
      <c r="L253" s="1">
        <f t="shared" si="14"/>
        <v>0</v>
      </c>
      <c r="M253" s="1">
        <f t="shared" si="15"/>
        <v>0</v>
      </c>
      <c r="N253" s="1">
        <f t="shared" si="16"/>
        <v>0</v>
      </c>
      <c r="O253" s="1">
        <f t="shared" si="17"/>
        <v>0</v>
      </c>
      <c r="P253" s="42">
        <f t="shared" si="18"/>
        <v>0</v>
      </c>
      <c r="Q253" s="1">
        <f t="shared" si="19"/>
        <v>0</v>
      </c>
      <c r="S253" s="40"/>
      <c r="T253" s="41"/>
      <c r="U253" s="1">
        <f t="shared" si="20"/>
        <v>0</v>
      </c>
      <c r="V253" s="1">
        <f t="shared" si="21"/>
        <v>0</v>
      </c>
      <c r="W253" s="1">
        <f t="shared" si="22"/>
        <v>0</v>
      </c>
      <c r="X253" s="1">
        <f t="shared" si="23"/>
        <v>0</v>
      </c>
      <c r="Y253" s="1">
        <f t="shared" si="24"/>
        <v>0</v>
      </c>
      <c r="Z253" s="1">
        <f t="shared" si="25"/>
        <v>0</v>
      </c>
      <c r="AB253" s="40"/>
      <c r="AC253" s="41"/>
      <c r="AD253" s="1">
        <f t="shared" si="26"/>
        <v>0</v>
      </c>
      <c r="AE253" s="1">
        <f t="shared" si="27"/>
        <v>0</v>
      </c>
      <c r="AF253" s="1">
        <f t="shared" si="28"/>
        <v>0</v>
      </c>
      <c r="AG253" s="1">
        <f t="shared" si="29"/>
        <v>0</v>
      </c>
      <c r="AH253" s="1">
        <f t="shared" si="30"/>
        <v>0</v>
      </c>
      <c r="AI253" s="1">
        <f t="shared" si="31"/>
        <v>0</v>
      </c>
      <c r="AK253" s="40"/>
      <c r="AL253" s="41"/>
      <c r="AM253" s="1">
        <f t="shared" si="32"/>
        <v>0</v>
      </c>
      <c r="AN253" s="1">
        <f t="shared" si="33"/>
        <v>0</v>
      </c>
      <c r="AO253" s="1">
        <f t="shared" si="34"/>
        <v>0</v>
      </c>
      <c r="AP253" s="1">
        <f t="shared" si="35"/>
        <v>0</v>
      </c>
      <c r="AQ253" s="1">
        <f t="shared" si="36"/>
        <v>0</v>
      </c>
      <c r="AR253" s="1">
        <f t="shared" si="37"/>
        <v>0</v>
      </c>
      <c r="AT253" s="40"/>
      <c r="AU253" s="41"/>
      <c r="AV253" s="1">
        <f t="shared" si="38"/>
        <v>0</v>
      </c>
      <c r="AW253" s="1">
        <f t="shared" si="39"/>
        <v>0</v>
      </c>
      <c r="AX253" s="1">
        <f t="shared" si="40"/>
        <v>0</v>
      </c>
      <c r="AY253" s="1">
        <f t="shared" si="41"/>
        <v>0</v>
      </c>
      <c r="AZ253" s="1">
        <f t="shared" si="42"/>
        <v>0</v>
      </c>
      <c r="BA253" s="1">
        <f t="shared" si="43"/>
        <v>0</v>
      </c>
      <c r="BC253" s="40"/>
      <c r="BD253" s="41"/>
      <c r="BE253" s="1">
        <f t="shared" si="44"/>
        <v>0</v>
      </c>
      <c r="BF253" s="1">
        <f t="shared" si="45"/>
        <v>0</v>
      </c>
      <c r="BG253" s="1">
        <f t="shared" si="46"/>
        <v>0</v>
      </c>
      <c r="BH253" s="1">
        <f t="shared" si="47"/>
        <v>0</v>
      </c>
      <c r="BI253" s="1">
        <f t="shared" si="48"/>
        <v>0</v>
      </c>
      <c r="BJ253" s="1">
        <f t="shared" si="49"/>
        <v>0</v>
      </c>
      <c r="BL253" s="40"/>
      <c r="BM253" s="41"/>
      <c r="BN253" s="1">
        <f t="shared" si="50"/>
        <v>0</v>
      </c>
      <c r="BO253" s="1">
        <f t="shared" si="51"/>
        <v>0</v>
      </c>
      <c r="BP253" s="1">
        <f t="shared" si="52"/>
        <v>0</v>
      </c>
      <c r="BQ253" s="1">
        <f t="shared" si="53"/>
        <v>0</v>
      </c>
      <c r="BR253" s="1">
        <f t="shared" si="54"/>
        <v>0</v>
      </c>
      <c r="BS253" s="1">
        <f t="shared" si="55"/>
        <v>0</v>
      </c>
    </row>
    <row r="254" spans="1:71" ht="12.75" x14ac:dyDescent="0.2">
      <c r="A254" s="40"/>
      <c r="B254" s="41"/>
      <c r="C254" s="1">
        <f t="shared" si="8"/>
        <v>0</v>
      </c>
      <c r="D254" s="1">
        <f t="shared" si="9"/>
        <v>0</v>
      </c>
      <c r="E254" s="1">
        <f t="shared" si="10"/>
        <v>0</v>
      </c>
      <c r="F254" s="1">
        <f t="shared" si="11"/>
        <v>0</v>
      </c>
      <c r="G254" s="1">
        <f t="shared" si="12"/>
        <v>0</v>
      </c>
      <c r="H254" s="1">
        <f t="shared" si="13"/>
        <v>0</v>
      </c>
      <c r="J254" s="23"/>
      <c r="K254" s="18"/>
      <c r="L254" s="1">
        <f t="shared" si="14"/>
        <v>0</v>
      </c>
      <c r="M254" s="1">
        <f t="shared" si="15"/>
        <v>0</v>
      </c>
      <c r="N254" s="1">
        <f t="shared" si="16"/>
        <v>0</v>
      </c>
      <c r="O254" s="1">
        <f t="shared" si="17"/>
        <v>0</v>
      </c>
      <c r="P254" s="42">
        <f t="shared" si="18"/>
        <v>0</v>
      </c>
      <c r="Q254" s="1">
        <f t="shared" si="19"/>
        <v>0</v>
      </c>
      <c r="S254" s="40"/>
      <c r="T254" s="41"/>
      <c r="U254" s="1">
        <f t="shared" si="20"/>
        <v>0</v>
      </c>
      <c r="V254" s="1">
        <f t="shared" si="21"/>
        <v>0</v>
      </c>
      <c r="W254" s="1">
        <f t="shared" si="22"/>
        <v>0</v>
      </c>
      <c r="X254" s="1">
        <f t="shared" si="23"/>
        <v>0</v>
      </c>
      <c r="Y254" s="1">
        <f t="shared" si="24"/>
        <v>0</v>
      </c>
      <c r="Z254" s="1">
        <f t="shared" si="25"/>
        <v>0</v>
      </c>
      <c r="AB254" s="40"/>
      <c r="AC254" s="41"/>
      <c r="AD254" s="1">
        <f t="shared" si="26"/>
        <v>0</v>
      </c>
      <c r="AE254" s="1">
        <f t="shared" si="27"/>
        <v>0</v>
      </c>
      <c r="AF254" s="1">
        <f t="shared" si="28"/>
        <v>0</v>
      </c>
      <c r="AG254" s="1">
        <f t="shared" si="29"/>
        <v>0</v>
      </c>
      <c r="AH254" s="1">
        <f t="shared" si="30"/>
        <v>0</v>
      </c>
      <c r="AI254" s="1">
        <f t="shared" si="31"/>
        <v>0</v>
      </c>
      <c r="AK254" s="40"/>
      <c r="AL254" s="41"/>
      <c r="AM254" s="1">
        <f t="shared" si="32"/>
        <v>0</v>
      </c>
      <c r="AN254" s="1">
        <f t="shared" si="33"/>
        <v>0</v>
      </c>
      <c r="AO254" s="1">
        <f t="shared" si="34"/>
        <v>0</v>
      </c>
      <c r="AP254" s="1">
        <f t="shared" si="35"/>
        <v>0</v>
      </c>
      <c r="AQ254" s="1">
        <f t="shared" si="36"/>
        <v>0</v>
      </c>
      <c r="AR254" s="1">
        <f t="shared" si="37"/>
        <v>0</v>
      </c>
      <c r="AT254" s="40"/>
      <c r="AU254" s="41"/>
      <c r="AV254" s="1">
        <f t="shared" si="38"/>
        <v>0</v>
      </c>
      <c r="AW254" s="1">
        <f t="shared" si="39"/>
        <v>0</v>
      </c>
      <c r="AX254" s="1">
        <f t="shared" si="40"/>
        <v>0</v>
      </c>
      <c r="AY254" s="1">
        <f t="shared" si="41"/>
        <v>0</v>
      </c>
      <c r="AZ254" s="1">
        <f t="shared" si="42"/>
        <v>0</v>
      </c>
      <c r="BA254" s="1">
        <f t="shared" si="43"/>
        <v>0</v>
      </c>
      <c r="BC254" s="40"/>
      <c r="BD254" s="41"/>
      <c r="BE254" s="1">
        <f t="shared" si="44"/>
        <v>0</v>
      </c>
      <c r="BF254" s="1">
        <f t="shared" si="45"/>
        <v>0</v>
      </c>
      <c r="BG254" s="1">
        <f t="shared" si="46"/>
        <v>0</v>
      </c>
      <c r="BH254" s="1">
        <f t="shared" si="47"/>
        <v>0</v>
      </c>
      <c r="BI254" s="1">
        <f t="shared" si="48"/>
        <v>0</v>
      </c>
      <c r="BJ254" s="1">
        <f t="shared" si="49"/>
        <v>0</v>
      </c>
      <c r="BL254" s="40"/>
      <c r="BM254" s="41"/>
      <c r="BN254" s="1">
        <f t="shared" si="50"/>
        <v>0</v>
      </c>
      <c r="BO254" s="1">
        <f t="shared" si="51"/>
        <v>0</v>
      </c>
      <c r="BP254" s="1">
        <f t="shared" si="52"/>
        <v>0</v>
      </c>
      <c r="BQ254" s="1">
        <f t="shared" si="53"/>
        <v>0</v>
      </c>
      <c r="BR254" s="1">
        <f t="shared" si="54"/>
        <v>0</v>
      </c>
      <c r="BS254" s="1">
        <f t="shared" si="55"/>
        <v>0</v>
      </c>
    </row>
    <row r="255" spans="1:71" ht="12.75" x14ac:dyDescent="0.2">
      <c r="A255" s="40"/>
      <c r="B255" s="41"/>
      <c r="C255" s="1">
        <f t="shared" si="8"/>
        <v>0</v>
      </c>
      <c r="D255" s="1">
        <f t="shared" si="9"/>
        <v>0</v>
      </c>
      <c r="E255" s="1">
        <f t="shared" si="10"/>
        <v>0</v>
      </c>
      <c r="F255" s="1">
        <f t="shared" si="11"/>
        <v>0</v>
      </c>
      <c r="G255" s="1">
        <f t="shared" si="12"/>
        <v>0</v>
      </c>
      <c r="H255" s="1">
        <f t="shared" si="13"/>
        <v>0</v>
      </c>
      <c r="J255" s="23"/>
      <c r="K255" s="18"/>
      <c r="L255" s="1">
        <f t="shared" si="14"/>
        <v>0</v>
      </c>
      <c r="M255" s="1">
        <f t="shared" si="15"/>
        <v>0</v>
      </c>
      <c r="N255" s="1">
        <f t="shared" si="16"/>
        <v>0</v>
      </c>
      <c r="O255" s="1">
        <f t="shared" si="17"/>
        <v>0</v>
      </c>
      <c r="P255" s="42">
        <f t="shared" si="18"/>
        <v>0</v>
      </c>
      <c r="Q255" s="1">
        <f t="shared" si="19"/>
        <v>0</v>
      </c>
      <c r="S255" s="40"/>
      <c r="T255" s="41"/>
      <c r="U255" s="1">
        <f t="shared" si="20"/>
        <v>0</v>
      </c>
      <c r="V255" s="1">
        <f t="shared" si="21"/>
        <v>0</v>
      </c>
      <c r="W255" s="1">
        <f t="shared" si="22"/>
        <v>0</v>
      </c>
      <c r="X255" s="1">
        <f t="shared" si="23"/>
        <v>0</v>
      </c>
      <c r="Y255" s="1">
        <f t="shared" si="24"/>
        <v>0</v>
      </c>
      <c r="Z255" s="1">
        <f t="shared" si="25"/>
        <v>0</v>
      </c>
      <c r="AB255" s="40"/>
      <c r="AC255" s="41"/>
      <c r="AD255" s="1">
        <f t="shared" si="26"/>
        <v>0</v>
      </c>
      <c r="AE255" s="1">
        <f t="shared" si="27"/>
        <v>0</v>
      </c>
      <c r="AF255" s="1">
        <f t="shared" si="28"/>
        <v>0</v>
      </c>
      <c r="AG255" s="1">
        <f t="shared" si="29"/>
        <v>0</v>
      </c>
      <c r="AH255" s="1">
        <f t="shared" si="30"/>
        <v>0</v>
      </c>
      <c r="AI255" s="1">
        <f t="shared" si="31"/>
        <v>0</v>
      </c>
      <c r="AK255" s="40"/>
      <c r="AL255" s="41"/>
      <c r="AM255" s="1">
        <f t="shared" si="32"/>
        <v>0</v>
      </c>
      <c r="AN255" s="1">
        <f t="shared" si="33"/>
        <v>0</v>
      </c>
      <c r="AO255" s="1">
        <f t="shared" si="34"/>
        <v>0</v>
      </c>
      <c r="AP255" s="1">
        <f t="shared" si="35"/>
        <v>0</v>
      </c>
      <c r="AQ255" s="1">
        <f t="shared" si="36"/>
        <v>0</v>
      </c>
      <c r="AR255" s="1">
        <f t="shared" si="37"/>
        <v>0</v>
      </c>
      <c r="AT255" s="40"/>
      <c r="AU255" s="41"/>
      <c r="AV255" s="1">
        <f t="shared" si="38"/>
        <v>0</v>
      </c>
      <c r="AW255" s="1">
        <f t="shared" si="39"/>
        <v>0</v>
      </c>
      <c r="AX255" s="1">
        <f t="shared" si="40"/>
        <v>0</v>
      </c>
      <c r="AY255" s="1">
        <f t="shared" si="41"/>
        <v>0</v>
      </c>
      <c r="AZ255" s="1">
        <f t="shared" si="42"/>
        <v>0</v>
      </c>
      <c r="BA255" s="1">
        <f t="shared" si="43"/>
        <v>0</v>
      </c>
      <c r="BC255" s="40"/>
      <c r="BD255" s="41"/>
      <c r="BE255" s="1">
        <f t="shared" si="44"/>
        <v>0</v>
      </c>
      <c r="BF255" s="1">
        <f t="shared" si="45"/>
        <v>0</v>
      </c>
      <c r="BG255" s="1">
        <f t="shared" si="46"/>
        <v>0</v>
      </c>
      <c r="BH255" s="1">
        <f t="shared" si="47"/>
        <v>0</v>
      </c>
      <c r="BI255" s="1">
        <f t="shared" si="48"/>
        <v>0</v>
      </c>
      <c r="BJ255" s="1">
        <f t="shared" si="49"/>
        <v>0</v>
      </c>
      <c r="BL255" s="40"/>
      <c r="BM255" s="41"/>
      <c r="BN255" s="1">
        <f t="shared" si="50"/>
        <v>0</v>
      </c>
      <c r="BO255" s="1">
        <f t="shared" si="51"/>
        <v>0</v>
      </c>
      <c r="BP255" s="1">
        <f t="shared" si="52"/>
        <v>0</v>
      </c>
      <c r="BQ255" s="1">
        <f t="shared" si="53"/>
        <v>0</v>
      </c>
      <c r="BR255" s="1">
        <f t="shared" si="54"/>
        <v>0</v>
      </c>
      <c r="BS255" s="1">
        <f t="shared" si="55"/>
        <v>0</v>
      </c>
    </row>
    <row r="256" spans="1:71" ht="12.75" x14ac:dyDescent="0.2">
      <c r="A256" s="40"/>
      <c r="B256" s="41"/>
      <c r="C256" s="1">
        <f t="shared" si="8"/>
        <v>0</v>
      </c>
      <c r="D256" s="1">
        <f t="shared" si="9"/>
        <v>0</v>
      </c>
      <c r="E256" s="1">
        <f t="shared" si="10"/>
        <v>0</v>
      </c>
      <c r="F256" s="1">
        <f t="shared" si="11"/>
        <v>0</v>
      </c>
      <c r="G256" s="1">
        <f t="shared" si="12"/>
        <v>0</v>
      </c>
      <c r="H256" s="1">
        <f t="shared" si="13"/>
        <v>0</v>
      </c>
      <c r="J256" s="23"/>
      <c r="K256" s="18"/>
      <c r="L256" s="1">
        <f t="shared" si="14"/>
        <v>0</v>
      </c>
      <c r="M256" s="1">
        <f t="shared" si="15"/>
        <v>0</v>
      </c>
      <c r="N256" s="1">
        <f t="shared" si="16"/>
        <v>0</v>
      </c>
      <c r="O256" s="1">
        <f t="shared" si="17"/>
        <v>0</v>
      </c>
      <c r="P256" s="42">
        <f t="shared" si="18"/>
        <v>0</v>
      </c>
      <c r="Q256" s="1">
        <f t="shared" si="19"/>
        <v>0</v>
      </c>
      <c r="S256" s="40"/>
      <c r="T256" s="41"/>
      <c r="U256" s="1">
        <f t="shared" si="20"/>
        <v>0</v>
      </c>
      <c r="V256" s="1">
        <f t="shared" si="21"/>
        <v>0</v>
      </c>
      <c r="W256" s="1">
        <f t="shared" si="22"/>
        <v>0</v>
      </c>
      <c r="X256" s="1">
        <f t="shared" si="23"/>
        <v>0</v>
      </c>
      <c r="Y256" s="1">
        <f t="shared" si="24"/>
        <v>0</v>
      </c>
      <c r="Z256" s="1">
        <f t="shared" si="25"/>
        <v>0</v>
      </c>
      <c r="AB256" s="40"/>
      <c r="AC256" s="41"/>
      <c r="AD256" s="1">
        <f t="shared" si="26"/>
        <v>0</v>
      </c>
      <c r="AE256" s="1">
        <f t="shared" si="27"/>
        <v>0</v>
      </c>
      <c r="AF256" s="1">
        <f t="shared" si="28"/>
        <v>0</v>
      </c>
      <c r="AG256" s="1">
        <f t="shared" si="29"/>
        <v>0</v>
      </c>
      <c r="AH256" s="1">
        <f t="shared" si="30"/>
        <v>0</v>
      </c>
      <c r="AI256" s="1">
        <f t="shared" si="31"/>
        <v>0</v>
      </c>
      <c r="AK256" s="40"/>
      <c r="AL256" s="41"/>
      <c r="AM256" s="1">
        <f t="shared" si="32"/>
        <v>0</v>
      </c>
      <c r="AN256" s="1">
        <f t="shared" si="33"/>
        <v>0</v>
      </c>
      <c r="AO256" s="1">
        <f t="shared" si="34"/>
        <v>0</v>
      </c>
      <c r="AP256" s="1">
        <f t="shared" si="35"/>
        <v>0</v>
      </c>
      <c r="AQ256" s="1">
        <f t="shared" si="36"/>
        <v>0</v>
      </c>
      <c r="AR256" s="1">
        <f t="shared" si="37"/>
        <v>0</v>
      </c>
      <c r="AT256" s="40"/>
      <c r="AU256" s="41"/>
      <c r="AV256" s="1">
        <f t="shared" si="38"/>
        <v>0</v>
      </c>
      <c r="AW256" s="1">
        <f t="shared" si="39"/>
        <v>0</v>
      </c>
      <c r="AX256" s="1">
        <f t="shared" si="40"/>
        <v>0</v>
      </c>
      <c r="AY256" s="1">
        <f t="shared" si="41"/>
        <v>0</v>
      </c>
      <c r="AZ256" s="1">
        <f t="shared" si="42"/>
        <v>0</v>
      </c>
      <c r="BA256" s="1">
        <f t="shared" si="43"/>
        <v>0</v>
      </c>
      <c r="BC256" s="40"/>
      <c r="BD256" s="41"/>
      <c r="BE256" s="1">
        <f t="shared" si="44"/>
        <v>0</v>
      </c>
      <c r="BF256" s="1">
        <f t="shared" si="45"/>
        <v>0</v>
      </c>
      <c r="BG256" s="1">
        <f t="shared" si="46"/>
        <v>0</v>
      </c>
      <c r="BH256" s="1">
        <f t="shared" si="47"/>
        <v>0</v>
      </c>
      <c r="BI256" s="1">
        <f t="shared" si="48"/>
        <v>0</v>
      </c>
      <c r="BJ256" s="1">
        <f t="shared" si="49"/>
        <v>0</v>
      </c>
      <c r="BL256" s="40"/>
      <c r="BM256" s="41"/>
      <c r="BN256" s="1">
        <f t="shared" si="50"/>
        <v>0</v>
      </c>
      <c r="BO256" s="1">
        <f t="shared" si="51"/>
        <v>0</v>
      </c>
      <c r="BP256" s="1">
        <f t="shared" si="52"/>
        <v>0</v>
      </c>
      <c r="BQ256" s="1">
        <f t="shared" si="53"/>
        <v>0</v>
      </c>
      <c r="BR256" s="1">
        <f t="shared" si="54"/>
        <v>0</v>
      </c>
      <c r="BS256" s="1">
        <f t="shared" si="55"/>
        <v>0</v>
      </c>
    </row>
    <row r="257" spans="1:71" ht="12.75" x14ac:dyDescent="0.2">
      <c r="A257" s="40"/>
      <c r="B257" s="41"/>
      <c r="C257" s="1">
        <f t="shared" si="8"/>
        <v>0</v>
      </c>
      <c r="D257" s="1">
        <f t="shared" si="9"/>
        <v>0</v>
      </c>
      <c r="E257" s="1">
        <f t="shared" si="10"/>
        <v>0</v>
      </c>
      <c r="F257" s="1">
        <f t="shared" si="11"/>
        <v>0</v>
      </c>
      <c r="G257" s="1">
        <f t="shared" si="12"/>
        <v>0</v>
      </c>
      <c r="H257" s="1">
        <f t="shared" si="13"/>
        <v>0</v>
      </c>
      <c r="J257" s="23"/>
      <c r="K257" s="18"/>
      <c r="L257" s="1">
        <f t="shared" si="14"/>
        <v>0</v>
      </c>
      <c r="M257" s="1">
        <f t="shared" si="15"/>
        <v>0</v>
      </c>
      <c r="N257" s="1">
        <f t="shared" si="16"/>
        <v>0</v>
      </c>
      <c r="O257" s="1">
        <f t="shared" si="17"/>
        <v>0</v>
      </c>
      <c r="P257" s="42">
        <f t="shared" si="18"/>
        <v>0</v>
      </c>
      <c r="Q257" s="1">
        <f t="shared" si="19"/>
        <v>0</v>
      </c>
      <c r="S257" s="40"/>
      <c r="T257" s="41"/>
      <c r="U257" s="1">
        <f t="shared" si="20"/>
        <v>0</v>
      </c>
      <c r="V257" s="1">
        <f t="shared" si="21"/>
        <v>0</v>
      </c>
      <c r="W257" s="1">
        <f t="shared" si="22"/>
        <v>0</v>
      </c>
      <c r="X257" s="1">
        <f t="shared" si="23"/>
        <v>0</v>
      </c>
      <c r="Y257" s="1">
        <f t="shared" si="24"/>
        <v>0</v>
      </c>
      <c r="Z257" s="1">
        <f t="shared" si="25"/>
        <v>0</v>
      </c>
      <c r="AB257" s="40"/>
      <c r="AC257" s="41"/>
      <c r="AD257" s="1">
        <f t="shared" si="26"/>
        <v>0</v>
      </c>
      <c r="AE257" s="1">
        <f t="shared" si="27"/>
        <v>0</v>
      </c>
      <c r="AF257" s="1">
        <f t="shared" si="28"/>
        <v>0</v>
      </c>
      <c r="AG257" s="1">
        <f t="shared" si="29"/>
        <v>0</v>
      </c>
      <c r="AH257" s="1">
        <f t="shared" si="30"/>
        <v>0</v>
      </c>
      <c r="AI257" s="1">
        <f t="shared" si="31"/>
        <v>0</v>
      </c>
      <c r="AK257" s="40"/>
      <c r="AL257" s="41"/>
      <c r="AM257" s="1">
        <f t="shared" si="32"/>
        <v>0</v>
      </c>
      <c r="AN257" s="1">
        <f t="shared" si="33"/>
        <v>0</v>
      </c>
      <c r="AO257" s="1">
        <f t="shared" si="34"/>
        <v>0</v>
      </c>
      <c r="AP257" s="1">
        <f t="shared" si="35"/>
        <v>0</v>
      </c>
      <c r="AQ257" s="1">
        <f t="shared" si="36"/>
        <v>0</v>
      </c>
      <c r="AR257" s="1">
        <f t="shared" si="37"/>
        <v>0</v>
      </c>
      <c r="AT257" s="40"/>
      <c r="AU257" s="41"/>
      <c r="AV257" s="1">
        <f t="shared" si="38"/>
        <v>0</v>
      </c>
      <c r="AW257" s="1">
        <f t="shared" si="39"/>
        <v>0</v>
      </c>
      <c r="AX257" s="1">
        <f t="shared" si="40"/>
        <v>0</v>
      </c>
      <c r="AY257" s="1">
        <f t="shared" si="41"/>
        <v>0</v>
      </c>
      <c r="AZ257" s="1">
        <f t="shared" si="42"/>
        <v>0</v>
      </c>
      <c r="BA257" s="1">
        <f t="shared" si="43"/>
        <v>0</v>
      </c>
      <c r="BC257" s="40"/>
      <c r="BD257" s="41"/>
      <c r="BE257" s="1">
        <f t="shared" si="44"/>
        <v>0</v>
      </c>
      <c r="BF257" s="1">
        <f t="shared" si="45"/>
        <v>0</v>
      </c>
      <c r="BG257" s="1">
        <f t="shared" si="46"/>
        <v>0</v>
      </c>
      <c r="BH257" s="1">
        <f t="shared" si="47"/>
        <v>0</v>
      </c>
      <c r="BI257" s="1">
        <f t="shared" si="48"/>
        <v>0</v>
      </c>
      <c r="BJ257" s="1">
        <f t="shared" si="49"/>
        <v>0</v>
      </c>
      <c r="BL257" s="40"/>
      <c r="BM257" s="41"/>
      <c r="BN257" s="1">
        <f t="shared" si="50"/>
        <v>0</v>
      </c>
      <c r="BO257" s="1">
        <f t="shared" si="51"/>
        <v>0</v>
      </c>
      <c r="BP257" s="1">
        <f t="shared" si="52"/>
        <v>0</v>
      </c>
      <c r="BQ257" s="1">
        <f t="shared" si="53"/>
        <v>0</v>
      </c>
      <c r="BR257" s="1">
        <f t="shared" si="54"/>
        <v>0</v>
      </c>
      <c r="BS257" s="1">
        <f t="shared" si="55"/>
        <v>0</v>
      </c>
    </row>
    <row r="258" spans="1:71" ht="12.75" x14ac:dyDescent="0.2">
      <c r="A258" s="40"/>
      <c r="B258" s="41"/>
      <c r="C258" s="1">
        <f t="shared" ref="C258:C500" si="56">IF(A258="Wrekin Harriers", B258, 0)</f>
        <v>0</v>
      </c>
      <c r="D258" s="1">
        <f t="shared" ref="D258:D500" si="57">IF(A258="Oswestry Olympians", B258, 0)</f>
        <v>0</v>
      </c>
      <c r="E258" s="1">
        <f t="shared" ref="E258:E500" si="58">IF(A258="Shrewsbury AC", B258, 0)</f>
        <v>0</v>
      </c>
      <c r="F258" s="1">
        <f t="shared" ref="F258:F500" si="59">IF(A258="Telford AC", B258, 0)</f>
        <v>0</v>
      </c>
      <c r="G258" s="1">
        <f t="shared" ref="G258:G500" si="60">IF(A258="Wenlock Olympians", B258, 0)</f>
        <v>0</v>
      </c>
      <c r="H258" s="1">
        <f t="shared" ref="H258:H500" si="61">IF(A258="Maldwyn Harriers", B258, 0)</f>
        <v>0</v>
      </c>
      <c r="J258" s="23"/>
      <c r="K258" s="18"/>
      <c r="L258" s="1">
        <f t="shared" ref="L258:L500" si="62">IF(J258="Wrekin Harriers", K258, 0)</f>
        <v>0</v>
      </c>
      <c r="M258" s="1">
        <f t="shared" ref="M258:M500" si="63">IF(J258="Oswestry Olympians", K258, 0)</f>
        <v>0</v>
      </c>
      <c r="N258" s="1">
        <f t="shared" ref="N258:N500" si="64">IF(J258="Shrewsbury AC", K258, 0)</f>
        <v>0</v>
      </c>
      <c r="O258" s="1">
        <f t="shared" ref="O258:O500" si="65">IF(J258="Telford AC", K258, 0)</f>
        <v>0</v>
      </c>
      <c r="P258" s="42">
        <f t="shared" ref="P258:P500" si="66">IF(J258="Wenlock Olympians", K258, 0)</f>
        <v>0</v>
      </c>
      <c r="Q258" s="1">
        <f t="shared" ref="Q258:Q500" si="67">IF(J258="Maldwyn Harriers", K258, 0)</f>
        <v>0</v>
      </c>
      <c r="S258" s="40"/>
      <c r="T258" s="41"/>
      <c r="U258" s="1">
        <f t="shared" ref="U258:U500" si="68">IF(S258="Wrekin Harriers", T258, 0)</f>
        <v>0</v>
      </c>
      <c r="V258" s="1">
        <f t="shared" ref="V258:V500" si="69">IF(S258="Oswestry Olympians", T258, 0)</f>
        <v>0</v>
      </c>
      <c r="W258" s="1">
        <f t="shared" ref="W258:W500" si="70">IF(S258="Shrewsbury AC", T258, 0)</f>
        <v>0</v>
      </c>
      <c r="X258" s="1">
        <f t="shared" ref="X258:X500" si="71">IF(S258="Telford AC", T258, 0)</f>
        <v>0</v>
      </c>
      <c r="Y258" s="1">
        <f t="shared" ref="Y258:Y500" si="72">IF(S258="Wenlock Olympians", T258, 0)</f>
        <v>0</v>
      </c>
      <c r="Z258" s="1">
        <f t="shared" ref="Z258:Z500" si="73">IF(S258="Maldwyn Harriers", T258, 0)</f>
        <v>0</v>
      </c>
      <c r="AB258" s="40"/>
      <c r="AC258" s="41"/>
      <c r="AD258" s="1">
        <f t="shared" ref="AD258:AD500" si="74">IF(AB258="Wrekin Harriers", AC258, 0)</f>
        <v>0</v>
      </c>
      <c r="AE258" s="1">
        <f t="shared" ref="AE258:AE500" si="75">IF(AB258="Oswestry Olympians", AC258, 0)</f>
        <v>0</v>
      </c>
      <c r="AF258" s="1">
        <f t="shared" ref="AF258:AF500" si="76">IF(AB258="Shrewsbury AC", AC258, 0)</f>
        <v>0</v>
      </c>
      <c r="AG258" s="1">
        <f t="shared" ref="AG258:AG500" si="77">IF(AB258="Telford AC", AC258, 0)</f>
        <v>0</v>
      </c>
      <c r="AH258" s="1">
        <f t="shared" ref="AH258:AH500" si="78">IF(AB258="Wenlock Olympians", AC258, 0)</f>
        <v>0</v>
      </c>
      <c r="AI258" s="1">
        <f t="shared" ref="AI258:AI500" si="79">IF(AB258="Maldwyn Harriers", AC258, 0)</f>
        <v>0</v>
      </c>
      <c r="AK258" s="40"/>
      <c r="AL258" s="41"/>
      <c r="AM258" s="1">
        <f t="shared" ref="AM258:AM500" si="80">IF(AK258="Wrekin Harriers", AL258, 0)</f>
        <v>0</v>
      </c>
      <c r="AN258" s="1">
        <f t="shared" ref="AN258:AN500" si="81">IF(AK258="Oswestry Olympians", AL258, 0)</f>
        <v>0</v>
      </c>
      <c r="AO258" s="1">
        <f t="shared" ref="AO258:AO500" si="82">IF(AK258="Shrewsbury AC", AL258, 0)</f>
        <v>0</v>
      </c>
      <c r="AP258" s="1">
        <f t="shared" ref="AP258:AP500" si="83">IF(AK258="Telford AC", AL258, 0)</f>
        <v>0</v>
      </c>
      <c r="AQ258" s="1">
        <f t="shared" ref="AQ258:AQ500" si="84">IF(AK258="Wenlock Olympians", AL258, 0)</f>
        <v>0</v>
      </c>
      <c r="AR258" s="1">
        <f t="shared" ref="AR258:AR500" si="85">IF(AK258="Maldwyn Harriers", AL258, 0)</f>
        <v>0</v>
      </c>
      <c r="AT258" s="40"/>
      <c r="AU258" s="41"/>
      <c r="AV258" s="1">
        <f t="shared" ref="AV258:AV500" si="86">IF(AT258="Wrekin Harriers", AU258, 0)</f>
        <v>0</v>
      </c>
      <c r="AW258" s="1">
        <f t="shared" ref="AW258:AW500" si="87">IF(AT258="Oswestry Olympians", AU258, 0)</f>
        <v>0</v>
      </c>
      <c r="AX258" s="1">
        <f t="shared" ref="AX258:AX500" si="88">IF(AT258="Shrewsbury AC", AU258, 0)</f>
        <v>0</v>
      </c>
      <c r="AY258" s="1">
        <f t="shared" ref="AY258:AY500" si="89">IF(AT258="Telford AC", AU258, 0)</f>
        <v>0</v>
      </c>
      <c r="AZ258" s="1">
        <f t="shared" ref="AZ258:AZ500" si="90">IF(AT258="Wenlock Olympians", AU258, 0)</f>
        <v>0</v>
      </c>
      <c r="BA258" s="1">
        <f t="shared" ref="BA258:BA500" si="91">IF(AT258="Maldwyn Harriers", AU258, 0)</f>
        <v>0</v>
      </c>
      <c r="BC258" s="40"/>
      <c r="BD258" s="41"/>
      <c r="BE258" s="1">
        <f t="shared" ref="BE258:BE500" si="92">IF(BC258="Wrekin Harriers", BD258, 0)</f>
        <v>0</v>
      </c>
      <c r="BF258" s="1">
        <f t="shared" ref="BF258:BF500" si="93">IF(BC258="Oswestry Olympians", BD258, 0)</f>
        <v>0</v>
      </c>
      <c r="BG258" s="1">
        <f t="shared" ref="BG258:BG500" si="94">IF(BC258="Shrewsbury AC", BD258, 0)</f>
        <v>0</v>
      </c>
      <c r="BH258" s="1">
        <f t="shared" ref="BH258:BH500" si="95">IF(BC258="Telford AC", BD258, 0)</f>
        <v>0</v>
      </c>
      <c r="BI258" s="1">
        <f t="shared" ref="BI258:BI500" si="96">IF(BC258="Wenlock Olympians", BD258, 0)</f>
        <v>0</v>
      </c>
      <c r="BJ258" s="1">
        <f t="shared" ref="BJ258:BJ500" si="97">IF(BC258="Maldwyn Harriers", BD258, 0)</f>
        <v>0</v>
      </c>
      <c r="BL258" s="40"/>
      <c r="BM258" s="41"/>
      <c r="BN258" s="1">
        <f t="shared" ref="BN258:BN500" si="98">IF(BL258="Wrekin Harriers", BM258, 0)</f>
        <v>0</v>
      </c>
      <c r="BO258" s="1">
        <f t="shared" ref="BO258:BO500" si="99">IF(BL258="Oswestry Olympians", BM258, 0)</f>
        <v>0</v>
      </c>
      <c r="BP258" s="1">
        <f t="shared" ref="BP258:BP500" si="100">IF(BL258="Telford AC", BM258, 0)</f>
        <v>0</v>
      </c>
      <c r="BQ258" s="1">
        <f t="shared" ref="BQ258:BQ500" si="101">IF(BL258="Shrewsbury AC", BM258, 0)</f>
        <v>0</v>
      </c>
      <c r="BR258" s="1">
        <f t="shared" ref="BR258:BR500" si="102">IF(BL258="Wenlock Olympians", BM258, 0)</f>
        <v>0</v>
      </c>
      <c r="BS258" s="1">
        <f t="shared" ref="BS258:BS500" si="103">IF(BL258="Maldwyn Harriers", BM258, 0)</f>
        <v>0</v>
      </c>
    </row>
    <row r="259" spans="1:71" ht="12.75" x14ac:dyDescent="0.2">
      <c r="A259" s="40"/>
      <c r="B259" s="41"/>
      <c r="C259" s="1">
        <f t="shared" si="56"/>
        <v>0</v>
      </c>
      <c r="D259" s="1">
        <f t="shared" si="57"/>
        <v>0</v>
      </c>
      <c r="E259" s="1">
        <f t="shared" si="58"/>
        <v>0</v>
      </c>
      <c r="F259" s="1">
        <f t="shared" si="59"/>
        <v>0</v>
      </c>
      <c r="G259" s="1">
        <f t="shared" si="60"/>
        <v>0</v>
      </c>
      <c r="H259" s="1">
        <f t="shared" si="61"/>
        <v>0</v>
      </c>
      <c r="J259" s="23"/>
      <c r="K259" s="18"/>
      <c r="L259" s="1">
        <f t="shared" si="62"/>
        <v>0</v>
      </c>
      <c r="M259" s="1">
        <f t="shared" si="63"/>
        <v>0</v>
      </c>
      <c r="N259" s="1">
        <f t="shared" si="64"/>
        <v>0</v>
      </c>
      <c r="O259" s="1">
        <f t="shared" si="65"/>
        <v>0</v>
      </c>
      <c r="P259" s="42">
        <f t="shared" si="66"/>
        <v>0</v>
      </c>
      <c r="Q259" s="1">
        <f t="shared" si="67"/>
        <v>0</v>
      </c>
      <c r="S259" s="40"/>
      <c r="T259" s="41"/>
      <c r="U259" s="1">
        <f t="shared" si="68"/>
        <v>0</v>
      </c>
      <c r="V259" s="1">
        <f t="shared" si="69"/>
        <v>0</v>
      </c>
      <c r="W259" s="1">
        <f t="shared" si="70"/>
        <v>0</v>
      </c>
      <c r="X259" s="1">
        <f t="shared" si="71"/>
        <v>0</v>
      </c>
      <c r="Y259" s="1">
        <f t="shared" si="72"/>
        <v>0</v>
      </c>
      <c r="Z259" s="1">
        <f t="shared" si="73"/>
        <v>0</v>
      </c>
      <c r="AB259" s="40"/>
      <c r="AC259" s="41"/>
      <c r="AD259" s="1">
        <f t="shared" si="74"/>
        <v>0</v>
      </c>
      <c r="AE259" s="1">
        <f t="shared" si="75"/>
        <v>0</v>
      </c>
      <c r="AF259" s="1">
        <f t="shared" si="76"/>
        <v>0</v>
      </c>
      <c r="AG259" s="1">
        <f t="shared" si="77"/>
        <v>0</v>
      </c>
      <c r="AH259" s="1">
        <f t="shared" si="78"/>
        <v>0</v>
      </c>
      <c r="AI259" s="1">
        <f t="shared" si="79"/>
        <v>0</v>
      </c>
      <c r="AK259" s="40"/>
      <c r="AL259" s="41"/>
      <c r="AM259" s="1">
        <f t="shared" si="80"/>
        <v>0</v>
      </c>
      <c r="AN259" s="1">
        <f t="shared" si="81"/>
        <v>0</v>
      </c>
      <c r="AO259" s="1">
        <f t="shared" si="82"/>
        <v>0</v>
      </c>
      <c r="AP259" s="1">
        <f t="shared" si="83"/>
        <v>0</v>
      </c>
      <c r="AQ259" s="1">
        <f t="shared" si="84"/>
        <v>0</v>
      </c>
      <c r="AR259" s="1">
        <f t="shared" si="85"/>
        <v>0</v>
      </c>
      <c r="AT259" s="40"/>
      <c r="AU259" s="41"/>
      <c r="AV259" s="1">
        <f t="shared" si="86"/>
        <v>0</v>
      </c>
      <c r="AW259" s="1">
        <f t="shared" si="87"/>
        <v>0</v>
      </c>
      <c r="AX259" s="1">
        <f t="shared" si="88"/>
        <v>0</v>
      </c>
      <c r="AY259" s="1">
        <f t="shared" si="89"/>
        <v>0</v>
      </c>
      <c r="AZ259" s="1">
        <f t="shared" si="90"/>
        <v>0</v>
      </c>
      <c r="BA259" s="1">
        <f t="shared" si="91"/>
        <v>0</v>
      </c>
      <c r="BC259" s="40"/>
      <c r="BD259" s="41"/>
      <c r="BE259" s="1">
        <f t="shared" si="92"/>
        <v>0</v>
      </c>
      <c r="BF259" s="1">
        <f t="shared" si="93"/>
        <v>0</v>
      </c>
      <c r="BG259" s="1">
        <f t="shared" si="94"/>
        <v>0</v>
      </c>
      <c r="BH259" s="1">
        <f t="shared" si="95"/>
        <v>0</v>
      </c>
      <c r="BI259" s="1">
        <f t="shared" si="96"/>
        <v>0</v>
      </c>
      <c r="BJ259" s="1">
        <f t="shared" si="97"/>
        <v>0</v>
      </c>
      <c r="BL259" s="40"/>
      <c r="BM259" s="41"/>
      <c r="BN259" s="1">
        <f t="shared" si="98"/>
        <v>0</v>
      </c>
      <c r="BO259" s="1">
        <f t="shared" si="99"/>
        <v>0</v>
      </c>
      <c r="BP259" s="1">
        <f t="shared" si="100"/>
        <v>0</v>
      </c>
      <c r="BQ259" s="1">
        <f t="shared" si="101"/>
        <v>0</v>
      </c>
      <c r="BR259" s="1">
        <f t="shared" si="102"/>
        <v>0</v>
      </c>
      <c r="BS259" s="1">
        <f t="shared" si="103"/>
        <v>0</v>
      </c>
    </row>
    <row r="260" spans="1:71" ht="12.75" x14ac:dyDescent="0.2">
      <c r="A260" s="40"/>
      <c r="B260" s="41"/>
      <c r="C260" s="1">
        <f t="shared" si="56"/>
        <v>0</v>
      </c>
      <c r="D260" s="1">
        <f t="shared" si="57"/>
        <v>0</v>
      </c>
      <c r="E260" s="1">
        <f t="shared" si="58"/>
        <v>0</v>
      </c>
      <c r="F260" s="1">
        <f t="shared" si="59"/>
        <v>0</v>
      </c>
      <c r="G260" s="1">
        <f t="shared" si="60"/>
        <v>0</v>
      </c>
      <c r="H260" s="1">
        <f t="shared" si="61"/>
        <v>0</v>
      </c>
      <c r="J260" s="23"/>
      <c r="K260" s="18"/>
      <c r="L260" s="1">
        <f t="shared" si="62"/>
        <v>0</v>
      </c>
      <c r="M260" s="1">
        <f t="shared" si="63"/>
        <v>0</v>
      </c>
      <c r="N260" s="1">
        <f t="shared" si="64"/>
        <v>0</v>
      </c>
      <c r="O260" s="1">
        <f t="shared" si="65"/>
        <v>0</v>
      </c>
      <c r="P260" s="42">
        <f t="shared" si="66"/>
        <v>0</v>
      </c>
      <c r="Q260" s="1">
        <f t="shared" si="67"/>
        <v>0</v>
      </c>
      <c r="S260" s="40"/>
      <c r="T260" s="41"/>
      <c r="U260" s="1">
        <f t="shared" si="68"/>
        <v>0</v>
      </c>
      <c r="V260" s="1">
        <f t="shared" si="69"/>
        <v>0</v>
      </c>
      <c r="W260" s="1">
        <f t="shared" si="70"/>
        <v>0</v>
      </c>
      <c r="X260" s="1">
        <f t="shared" si="71"/>
        <v>0</v>
      </c>
      <c r="Y260" s="1">
        <f t="shared" si="72"/>
        <v>0</v>
      </c>
      <c r="Z260" s="1">
        <f t="shared" si="73"/>
        <v>0</v>
      </c>
      <c r="AB260" s="40"/>
      <c r="AC260" s="41"/>
      <c r="AD260" s="1">
        <f t="shared" si="74"/>
        <v>0</v>
      </c>
      <c r="AE260" s="1">
        <f t="shared" si="75"/>
        <v>0</v>
      </c>
      <c r="AF260" s="1">
        <f t="shared" si="76"/>
        <v>0</v>
      </c>
      <c r="AG260" s="1">
        <f t="shared" si="77"/>
        <v>0</v>
      </c>
      <c r="AH260" s="1">
        <f t="shared" si="78"/>
        <v>0</v>
      </c>
      <c r="AI260" s="1">
        <f t="shared" si="79"/>
        <v>0</v>
      </c>
      <c r="AK260" s="40"/>
      <c r="AL260" s="41"/>
      <c r="AM260" s="1">
        <f t="shared" si="80"/>
        <v>0</v>
      </c>
      <c r="AN260" s="1">
        <f t="shared" si="81"/>
        <v>0</v>
      </c>
      <c r="AO260" s="1">
        <f t="shared" si="82"/>
        <v>0</v>
      </c>
      <c r="AP260" s="1">
        <f t="shared" si="83"/>
        <v>0</v>
      </c>
      <c r="AQ260" s="1">
        <f t="shared" si="84"/>
        <v>0</v>
      </c>
      <c r="AR260" s="1">
        <f t="shared" si="85"/>
        <v>0</v>
      </c>
      <c r="AT260" s="40"/>
      <c r="AU260" s="41"/>
      <c r="AV260" s="1">
        <f t="shared" si="86"/>
        <v>0</v>
      </c>
      <c r="AW260" s="1">
        <f t="shared" si="87"/>
        <v>0</v>
      </c>
      <c r="AX260" s="1">
        <f t="shared" si="88"/>
        <v>0</v>
      </c>
      <c r="AY260" s="1">
        <f t="shared" si="89"/>
        <v>0</v>
      </c>
      <c r="AZ260" s="1">
        <f t="shared" si="90"/>
        <v>0</v>
      </c>
      <c r="BA260" s="1">
        <f t="shared" si="91"/>
        <v>0</v>
      </c>
      <c r="BC260" s="40"/>
      <c r="BD260" s="41"/>
      <c r="BE260" s="1">
        <f t="shared" si="92"/>
        <v>0</v>
      </c>
      <c r="BF260" s="1">
        <f t="shared" si="93"/>
        <v>0</v>
      </c>
      <c r="BG260" s="1">
        <f t="shared" si="94"/>
        <v>0</v>
      </c>
      <c r="BH260" s="1">
        <f t="shared" si="95"/>
        <v>0</v>
      </c>
      <c r="BI260" s="1">
        <f t="shared" si="96"/>
        <v>0</v>
      </c>
      <c r="BJ260" s="1">
        <f t="shared" si="97"/>
        <v>0</v>
      </c>
      <c r="BL260" s="40"/>
      <c r="BM260" s="41"/>
      <c r="BN260" s="1">
        <f t="shared" si="98"/>
        <v>0</v>
      </c>
      <c r="BO260" s="1">
        <f t="shared" si="99"/>
        <v>0</v>
      </c>
      <c r="BP260" s="1">
        <f t="shared" si="100"/>
        <v>0</v>
      </c>
      <c r="BQ260" s="1">
        <f t="shared" si="101"/>
        <v>0</v>
      </c>
      <c r="BR260" s="1">
        <f t="shared" si="102"/>
        <v>0</v>
      </c>
      <c r="BS260" s="1">
        <f t="shared" si="103"/>
        <v>0</v>
      </c>
    </row>
    <row r="261" spans="1:71" ht="12.75" x14ac:dyDescent="0.2">
      <c r="A261" s="40"/>
      <c r="B261" s="41"/>
      <c r="C261" s="1">
        <f t="shared" si="56"/>
        <v>0</v>
      </c>
      <c r="D261" s="1">
        <f t="shared" si="57"/>
        <v>0</v>
      </c>
      <c r="E261" s="1">
        <f t="shared" si="58"/>
        <v>0</v>
      </c>
      <c r="F261" s="1">
        <f t="shared" si="59"/>
        <v>0</v>
      </c>
      <c r="G261" s="1">
        <f t="shared" si="60"/>
        <v>0</v>
      </c>
      <c r="H261" s="1">
        <f t="shared" si="61"/>
        <v>0</v>
      </c>
      <c r="J261" s="23"/>
      <c r="K261" s="18"/>
      <c r="L261" s="1">
        <f t="shared" si="62"/>
        <v>0</v>
      </c>
      <c r="M261" s="1">
        <f t="shared" si="63"/>
        <v>0</v>
      </c>
      <c r="N261" s="1">
        <f t="shared" si="64"/>
        <v>0</v>
      </c>
      <c r="O261" s="1">
        <f t="shared" si="65"/>
        <v>0</v>
      </c>
      <c r="P261" s="42">
        <f t="shared" si="66"/>
        <v>0</v>
      </c>
      <c r="Q261" s="1">
        <f t="shared" si="67"/>
        <v>0</v>
      </c>
      <c r="S261" s="40"/>
      <c r="T261" s="41"/>
      <c r="U261" s="1">
        <f t="shared" si="68"/>
        <v>0</v>
      </c>
      <c r="V261" s="1">
        <f t="shared" si="69"/>
        <v>0</v>
      </c>
      <c r="W261" s="1">
        <f t="shared" si="70"/>
        <v>0</v>
      </c>
      <c r="X261" s="1">
        <f t="shared" si="71"/>
        <v>0</v>
      </c>
      <c r="Y261" s="1">
        <f t="shared" si="72"/>
        <v>0</v>
      </c>
      <c r="Z261" s="1">
        <f t="shared" si="73"/>
        <v>0</v>
      </c>
      <c r="AB261" s="40"/>
      <c r="AC261" s="41"/>
      <c r="AD261" s="1">
        <f t="shared" si="74"/>
        <v>0</v>
      </c>
      <c r="AE261" s="1">
        <f t="shared" si="75"/>
        <v>0</v>
      </c>
      <c r="AF261" s="1">
        <f t="shared" si="76"/>
        <v>0</v>
      </c>
      <c r="AG261" s="1">
        <f t="shared" si="77"/>
        <v>0</v>
      </c>
      <c r="AH261" s="1">
        <f t="shared" si="78"/>
        <v>0</v>
      </c>
      <c r="AI261" s="1">
        <f t="shared" si="79"/>
        <v>0</v>
      </c>
      <c r="AK261" s="40"/>
      <c r="AL261" s="41"/>
      <c r="AM261" s="1">
        <f t="shared" si="80"/>
        <v>0</v>
      </c>
      <c r="AN261" s="1">
        <f t="shared" si="81"/>
        <v>0</v>
      </c>
      <c r="AO261" s="1">
        <f t="shared" si="82"/>
        <v>0</v>
      </c>
      <c r="AP261" s="1">
        <f t="shared" si="83"/>
        <v>0</v>
      </c>
      <c r="AQ261" s="1">
        <f t="shared" si="84"/>
        <v>0</v>
      </c>
      <c r="AR261" s="1">
        <f t="shared" si="85"/>
        <v>0</v>
      </c>
      <c r="AT261" s="40"/>
      <c r="AU261" s="41"/>
      <c r="AV261" s="1">
        <f t="shared" si="86"/>
        <v>0</v>
      </c>
      <c r="AW261" s="1">
        <f t="shared" si="87"/>
        <v>0</v>
      </c>
      <c r="AX261" s="1">
        <f t="shared" si="88"/>
        <v>0</v>
      </c>
      <c r="AY261" s="1">
        <f t="shared" si="89"/>
        <v>0</v>
      </c>
      <c r="AZ261" s="1">
        <f t="shared" si="90"/>
        <v>0</v>
      </c>
      <c r="BA261" s="1">
        <f t="shared" si="91"/>
        <v>0</v>
      </c>
      <c r="BC261" s="40"/>
      <c r="BD261" s="41"/>
      <c r="BE261" s="1">
        <f t="shared" si="92"/>
        <v>0</v>
      </c>
      <c r="BF261" s="1">
        <f t="shared" si="93"/>
        <v>0</v>
      </c>
      <c r="BG261" s="1">
        <f t="shared" si="94"/>
        <v>0</v>
      </c>
      <c r="BH261" s="1">
        <f t="shared" si="95"/>
        <v>0</v>
      </c>
      <c r="BI261" s="1">
        <f t="shared" si="96"/>
        <v>0</v>
      </c>
      <c r="BJ261" s="1">
        <f t="shared" si="97"/>
        <v>0</v>
      </c>
      <c r="BL261" s="40"/>
      <c r="BM261" s="41"/>
      <c r="BN261" s="1">
        <f t="shared" si="98"/>
        <v>0</v>
      </c>
      <c r="BO261" s="1">
        <f t="shared" si="99"/>
        <v>0</v>
      </c>
      <c r="BP261" s="1">
        <f t="shared" si="100"/>
        <v>0</v>
      </c>
      <c r="BQ261" s="1">
        <f t="shared" si="101"/>
        <v>0</v>
      </c>
      <c r="BR261" s="1">
        <f t="shared" si="102"/>
        <v>0</v>
      </c>
      <c r="BS261" s="1">
        <f t="shared" si="103"/>
        <v>0</v>
      </c>
    </row>
    <row r="262" spans="1:71" ht="12.75" x14ac:dyDescent="0.2">
      <c r="A262" s="40"/>
      <c r="B262" s="41"/>
      <c r="C262" s="1">
        <f t="shared" si="56"/>
        <v>0</v>
      </c>
      <c r="D262" s="1">
        <f t="shared" si="57"/>
        <v>0</v>
      </c>
      <c r="E262" s="1">
        <f t="shared" si="58"/>
        <v>0</v>
      </c>
      <c r="F262" s="1">
        <f t="shared" si="59"/>
        <v>0</v>
      </c>
      <c r="G262" s="1">
        <f t="shared" si="60"/>
        <v>0</v>
      </c>
      <c r="H262" s="1">
        <f t="shared" si="61"/>
        <v>0</v>
      </c>
      <c r="J262" s="23"/>
      <c r="K262" s="18"/>
      <c r="L262" s="1">
        <f t="shared" si="62"/>
        <v>0</v>
      </c>
      <c r="M262" s="1">
        <f t="shared" si="63"/>
        <v>0</v>
      </c>
      <c r="N262" s="1">
        <f t="shared" si="64"/>
        <v>0</v>
      </c>
      <c r="O262" s="1">
        <f t="shared" si="65"/>
        <v>0</v>
      </c>
      <c r="P262" s="42">
        <f t="shared" si="66"/>
        <v>0</v>
      </c>
      <c r="Q262" s="1">
        <f t="shared" si="67"/>
        <v>0</v>
      </c>
      <c r="S262" s="40"/>
      <c r="T262" s="41"/>
      <c r="U262" s="1">
        <f t="shared" si="68"/>
        <v>0</v>
      </c>
      <c r="V262" s="1">
        <f t="shared" si="69"/>
        <v>0</v>
      </c>
      <c r="W262" s="1">
        <f t="shared" si="70"/>
        <v>0</v>
      </c>
      <c r="X262" s="1">
        <f t="shared" si="71"/>
        <v>0</v>
      </c>
      <c r="Y262" s="1">
        <f t="shared" si="72"/>
        <v>0</v>
      </c>
      <c r="Z262" s="1">
        <f t="shared" si="73"/>
        <v>0</v>
      </c>
      <c r="AB262" s="40"/>
      <c r="AC262" s="41"/>
      <c r="AD262" s="1">
        <f t="shared" si="74"/>
        <v>0</v>
      </c>
      <c r="AE262" s="1">
        <f t="shared" si="75"/>
        <v>0</v>
      </c>
      <c r="AF262" s="1">
        <f t="shared" si="76"/>
        <v>0</v>
      </c>
      <c r="AG262" s="1">
        <f t="shared" si="77"/>
        <v>0</v>
      </c>
      <c r="AH262" s="1">
        <f t="shared" si="78"/>
        <v>0</v>
      </c>
      <c r="AI262" s="1">
        <f t="shared" si="79"/>
        <v>0</v>
      </c>
      <c r="AK262" s="40"/>
      <c r="AL262" s="41"/>
      <c r="AM262" s="1">
        <f t="shared" si="80"/>
        <v>0</v>
      </c>
      <c r="AN262" s="1">
        <f t="shared" si="81"/>
        <v>0</v>
      </c>
      <c r="AO262" s="1">
        <f t="shared" si="82"/>
        <v>0</v>
      </c>
      <c r="AP262" s="1">
        <f t="shared" si="83"/>
        <v>0</v>
      </c>
      <c r="AQ262" s="1">
        <f t="shared" si="84"/>
        <v>0</v>
      </c>
      <c r="AR262" s="1">
        <f t="shared" si="85"/>
        <v>0</v>
      </c>
      <c r="AT262" s="40"/>
      <c r="AU262" s="41"/>
      <c r="AV262" s="1">
        <f t="shared" si="86"/>
        <v>0</v>
      </c>
      <c r="AW262" s="1">
        <f t="shared" si="87"/>
        <v>0</v>
      </c>
      <c r="AX262" s="1">
        <f t="shared" si="88"/>
        <v>0</v>
      </c>
      <c r="AY262" s="1">
        <f t="shared" si="89"/>
        <v>0</v>
      </c>
      <c r="AZ262" s="1">
        <f t="shared" si="90"/>
        <v>0</v>
      </c>
      <c r="BA262" s="1">
        <f t="shared" si="91"/>
        <v>0</v>
      </c>
      <c r="BC262" s="40"/>
      <c r="BD262" s="41"/>
      <c r="BE262" s="1">
        <f t="shared" si="92"/>
        <v>0</v>
      </c>
      <c r="BF262" s="1">
        <f t="shared" si="93"/>
        <v>0</v>
      </c>
      <c r="BG262" s="1">
        <f t="shared" si="94"/>
        <v>0</v>
      </c>
      <c r="BH262" s="1">
        <f t="shared" si="95"/>
        <v>0</v>
      </c>
      <c r="BI262" s="1">
        <f t="shared" si="96"/>
        <v>0</v>
      </c>
      <c r="BJ262" s="1">
        <f t="shared" si="97"/>
        <v>0</v>
      </c>
      <c r="BL262" s="40"/>
      <c r="BM262" s="41"/>
      <c r="BN262" s="1">
        <f t="shared" si="98"/>
        <v>0</v>
      </c>
      <c r="BO262" s="1">
        <f t="shared" si="99"/>
        <v>0</v>
      </c>
      <c r="BP262" s="1">
        <f t="shared" si="100"/>
        <v>0</v>
      </c>
      <c r="BQ262" s="1">
        <f t="shared" si="101"/>
        <v>0</v>
      </c>
      <c r="BR262" s="1">
        <f t="shared" si="102"/>
        <v>0</v>
      </c>
      <c r="BS262" s="1">
        <f t="shared" si="103"/>
        <v>0</v>
      </c>
    </row>
    <row r="263" spans="1:71" ht="12.75" x14ac:dyDescent="0.2">
      <c r="A263" s="40"/>
      <c r="B263" s="41"/>
      <c r="C263" s="1">
        <f t="shared" si="56"/>
        <v>0</v>
      </c>
      <c r="D263" s="1">
        <f t="shared" si="57"/>
        <v>0</v>
      </c>
      <c r="E263" s="1">
        <f t="shared" si="58"/>
        <v>0</v>
      </c>
      <c r="F263" s="1">
        <f t="shared" si="59"/>
        <v>0</v>
      </c>
      <c r="G263" s="1">
        <f t="shared" si="60"/>
        <v>0</v>
      </c>
      <c r="H263" s="1">
        <f t="shared" si="61"/>
        <v>0</v>
      </c>
      <c r="J263" s="23"/>
      <c r="K263" s="18"/>
      <c r="L263" s="1">
        <f t="shared" si="62"/>
        <v>0</v>
      </c>
      <c r="M263" s="1">
        <f t="shared" si="63"/>
        <v>0</v>
      </c>
      <c r="N263" s="1">
        <f t="shared" si="64"/>
        <v>0</v>
      </c>
      <c r="O263" s="1">
        <f t="shared" si="65"/>
        <v>0</v>
      </c>
      <c r="P263" s="42">
        <f t="shared" si="66"/>
        <v>0</v>
      </c>
      <c r="Q263" s="1">
        <f t="shared" si="67"/>
        <v>0</v>
      </c>
      <c r="S263" s="40"/>
      <c r="T263" s="41"/>
      <c r="U263" s="1">
        <f t="shared" si="68"/>
        <v>0</v>
      </c>
      <c r="V263" s="1">
        <f t="shared" si="69"/>
        <v>0</v>
      </c>
      <c r="W263" s="1">
        <f t="shared" si="70"/>
        <v>0</v>
      </c>
      <c r="X263" s="1">
        <f t="shared" si="71"/>
        <v>0</v>
      </c>
      <c r="Y263" s="1">
        <f t="shared" si="72"/>
        <v>0</v>
      </c>
      <c r="Z263" s="1">
        <f t="shared" si="73"/>
        <v>0</v>
      </c>
      <c r="AB263" s="40"/>
      <c r="AC263" s="41"/>
      <c r="AD263" s="1">
        <f t="shared" si="74"/>
        <v>0</v>
      </c>
      <c r="AE263" s="1">
        <f t="shared" si="75"/>
        <v>0</v>
      </c>
      <c r="AF263" s="1">
        <f t="shared" si="76"/>
        <v>0</v>
      </c>
      <c r="AG263" s="1">
        <f t="shared" si="77"/>
        <v>0</v>
      </c>
      <c r="AH263" s="1">
        <f t="shared" si="78"/>
        <v>0</v>
      </c>
      <c r="AI263" s="1">
        <f t="shared" si="79"/>
        <v>0</v>
      </c>
      <c r="AK263" s="40"/>
      <c r="AL263" s="41"/>
      <c r="AM263" s="1">
        <f t="shared" si="80"/>
        <v>0</v>
      </c>
      <c r="AN263" s="1">
        <f t="shared" si="81"/>
        <v>0</v>
      </c>
      <c r="AO263" s="1">
        <f t="shared" si="82"/>
        <v>0</v>
      </c>
      <c r="AP263" s="1">
        <f t="shared" si="83"/>
        <v>0</v>
      </c>
      <c r="AQ263" s="1">
        <f t="shared" si="84"/>
        <v>0</v>
      </c>
      <c r="AR263" s="1">
        <f t="shared" si="85"/>
        <v>0</v>
      </c>
      <c r="AT263" s="40"/>
      <c r="AU263" s="41"/>
      <c r="AV263" s="1">
        <f t="shared" si="86"/>
        <v>0</v>
      </c>
      <c r="AW263" s="1">
        <f t="shared" si="87"/>
        <v>0</v>
      </c>
      <c r="AX263" s="1">
        <f t="shared" si="88"/>
        <v>0</v>
      </c>
      <c r="AY263" s="1">
        <f t="shared" si="89"/>
        <v>0</v>
      </c>
      <c r="AZ263" s="1">
        <f t="shared" si="90"/>
        <v>0</v>
      </c>
      <c r="BA263" s="1">
        <f t="shared" si="91"/>
        <v>0</v>
      </c>
      <c r="BC263" s="40"/>
      <c r="BD263" s="41"/>
      <c r="BE263" s="1">
        <f t="shared" si="92"/>
        <v>0</v>
      </c>
      <c r="BF263" s="1">
        <f t="shared" si="93"/>
        <v>0</v>
      </c>
      <c r="BG263" s="1">
        <f t="shared" si="94"/>
        <v>0</v>
      </c>
      <c r="BH263" s="1">
        <f t="shared" si="95"/>
        <v>0</v>
      </c>
      <c r="BI263" s="1">
        <f t="shared" si="96"/>
        <v>0</v>
      </c>
      <c r="BJ263" s="1">
        <f t="shared" si="97"/>
        <v>0</v>
      </c>
      <c r="BL263" s="40"/>
      <c r="BM263" s="41"/>
      <c r="BN263" s="1">
        <f t="shared" si="98"/>
        <v>0</v>
      </c>
      <c r="BO263" s="1">
        <f t="shared" si="99"/>
        <v>0</v>
      </c>
      <c r="BP263" s="1">
        <f t="shared" si="100"/>
        <v>0</v>
      </c>
      <c r="BQ263" s="1">
        <f t="shared" si="101"/>
        <v>0</v>
      </c>
      <c r="BR263" s="1">
        <f t="shared" si="102"/>
        <v>0</v>
      </c>
      <c r="BS263" s="1">
        <f t="shared" si="103"/>
        <v>0</v>
      </c>
    </row>
    <row r="264" spans="1:71" ht="12.75" x14ac:dyDescent="0.2">
      <c r="A264" s="40"/>
      <c r="B264" s="41"/>
      <c r="C264" s="1">
        <f t="shared" si="56"/>
        <v>0</v>
      </c>
      <c r="D264" s="1">
        <f t="shared" si="57"/>
        <v>0</v>
      </c>
      <c r="E264" s="1">
        <f t="shared" si="58"/>
        <v>0</v>
      </c>
      <c r="F264" s="1">
        <f t="shared" si="59"/>
        <v>0</v>
      </c>
      <c r="G264" s="1">
        <f t="shared" si="60"/>
        <v>0</v>
      </c>
      <c r="H264" s="1">
        <f t="shared" si="61"/>
        <v>0</v>
      </c>
      <c r="J264" s="23"/>
      <c r="K264" s="18"/>
      <c r="L264" s="1">
        <f t="shared" si="62"/>
        <v>0</v>
      </c>
      <c r="M264" s="1">
        <f t="shared" si="63"/>
        <v>0</v>
      </c>
      <c r="N264" s="1">
        <f t="shared" si="64"/>
        <v>0</v>
      </c>
      <c r="O264" s="1">
        <f t="shared" si="65"/>
        <v>0</v>
      </c>
      <c r="P264" s="42">
        <f t="shared" si="66"/>
        <v>0</v>
      </c>
      <c r="Q264" s="1">
        <f t="shared" si="67"/>
        <v>0</v>
      </c>
      <c r="S264" s="40"/>
      <c r="T264" s="41"/>
      <c r="U264" s="1">
        <f t="shared" si="68"/>
        <v>0</v>
      </c>
      <c r="V264" s="1">
        <f t="shared" si="69"/>
        <v>0</v>
      </c>
      <c r="W264" s="1">
        <f t="shared" si="70"/>
        <v>0</v>
      </c>
      <c r="X264" s="1">
        <f t="shared" si="71"/>
        <v>0</v>
      </c>
      <c r="Y264" s="1">
        <f t="shared" si="72"/>
        <v>0</v>
      </c>
      <c r="Z264" s="1">
        <f t="shared" si="73"/>
        <v>0</v>
      </c>
      <c r="AB264" s="40"/>
      <c r="AC264" s="41"/>
      <c r="AD264" s="1">
        <f t="shared" si="74"/>
        <v>0</v>
      </c>
      <c r="AE264" s="1">
        <f t="shared" si="75"/>
        <v>0</v>
      </c>
      <c r="AF264" s="1">
        <f t="shared" si="76"/>
        <v>0</v>
      </c>
      <c r="AG264" s="1">
        <f t="shared" si="77"/>
        <v>0</v>
      </c>
      <c r="AH264" s="1">
        <f t="shared" si="78"/>
        <v>0</v>
      </c>
      <c r="AI264" s="1">
        <f t="shared" si="79"/>
        <v>0</v>
      </c>
      <c r="AK264" s="40"/>
      <c r="AL264" s="41"/>
      <c r="AM264" s="1">
        <f t="shared" si="80"/>
        <v>0</v>
      </c>
      <c r="AN264" s="1">
        <f t="shared" si="81"/>
        <v>0</v>
      </c>
      <c r="AO264" s="1">
        <f t="shared" si="82"/>
        <v>0</v>
      </c>
      <c r="AP264" s="1">
        <f t="shared" si="83"/>
        <v>0</v>
      </c>
      <c r="AQ264" s="1">
        <f t="shared" si="84"/>
        <v>0</v>
      </c>
      <c r="AR264" s="1">
        <f t="shared" si="85"/>
        <v>0</v>
      </c>
      <c r="AT264" s="40"/>
      <c r="AU264" s="41"/>
      <c r="AV264" s="1">
        <f t="shared" si="86"/>
        <v>0</v>
      </c>
      <c r="AW264" s="1">
        <f t="shared" si="87"/>
        <v>0</v>
      </c>
      <c r="AX264" s="1">
        <f t="shared" si="88"/>
        <v>0</v>
      </c>
      <c r="AY264" s="1">
        <f t="shared" si="89"/>
        <v>0</v>
      </c>
      <c r="AZ264" s="1">
        <f t="shared" si="90"/>
        <v>0</v>
      </c>
      <c r="BA264" s="1">
        <f t="shared" si="91"/>
        <v>0</v>
      </c>
      <c r="BC264" s="40"/>
      <c r="BD264" s="41"/>
      <c r="BE264" s="1">
        <f t="shared" si="92"/>
        <v>0</v>
      </c>
      <c r="BF264" s="1">
        <f t="shared" si="93"/>
        <v>0</v>
      </c>
      <c r="BG264" s="1">
        <f t="shared" si="94"/>
        <v>0</v>
      </c>
      <c r="BH264" s="1">
        <f t="shared" si="95"/>
        <v>0</v>
      </c>
      <c r="BI264" s="1">
        <f t="shared" si="96"/>
        <v>0</v>
      </c>
      <c r="BJ264" s="1">
        <f t="shared" si="97"/>
        <v>0</v>
      </c>
      <c r="BL264" s="40"/>
      <c r="BM264" s="41"/>
      <c r="BN264" s="1">
        <f t="shared" si="98"/>
        <v>0</v>
      </c>
      <c r="BO264" s="1">
        <f t="shared" si="99"/>
        <v>0</v>
      </c>
      <c r="BP264" s="1">
        <f t="shared" si="100"/>
        <v>0</v>
      </c>
      <c r="BQ264" s="1">
        <f t="shared" si="101"/>
        <v>0</v>
      </c>
      <c r="BR264" s="1">
        <f t="shared" si="102"/>
        <v>0</v>
      </c>
      <c r="BS264" s="1">
        <f t="shared" si="103"/>
        <v>0</v>
      </c>
    </row>
    <row r="265" spans="1:71" ht="12.75" x14ac:dyDescent="0.2">
      <c r="A265" s="40"/>
      <c r="B265" s="41"/>
      <c r="C265" s="1">
        <f t="shared" si="56"/>
        <v>0</v>
      </c>
      <c r="D265" s="1">
        <f t="shared" si="57"/>
        <v>0</v>
      </c>
      <c r="E265" s="1">
        <f t="shared" si="58"/>
        <v>0</v>
      </c>
      <c r="F265" s="1">
        <f t="shared" si="59"/>
        <v>0</v>
      </c>
      <c r="G265" s="1">
        <f t="shared" si="60"/>
        <v>0</v>
      </c>
      <c r="H265" s="1">
        <f t="shared" si="61"/>
        <v>0</v>
      </c>
      <c r="J265" s="23"/>
      <c r="K265" s="18"/>
      <c r="L265" s="1">
        <f t="shared" si="62"/>
        <v>0</v>
      </c>
      <c r="M265" s="1">
        <f t="shared" si="63"/>
        <v>0</v>
      </c>
      <c r="N265" s="1">
        <f t="shared" si="64"/>
        <v>0</v>
      </c>
      <c r="O265" s="1">
        <f t="shared" si="65"/>
        <v>0</v>
      </c>
      <c r="P265" s="42">
        <f t="shared" si="66"/>
        <v>0</v>
      </c>
      <c r="Q265" s="1">
        <f t="shared" si="67"/>
        <v>0</v>
      </c>
      <c r="S265" s="40"/>
      <c r="T265" s="41"/>
      <c r="U265" s="1">
        <f t="shared" si="68"/>
        <v>0</v>
      </c>
      <c r="V265" s="1">
        <f t="shared" si="69"/>
        <v>0</v>
      </c>
      <c r="W265" s="1">
        <f t="shared" si="70"/>
        <v>0</v>
      </c>
      <c r="X265" s="1">
        <f t="shared" si="71"/>
        <v>0</v>
      </c>
      <c r="Y265" s="1">
        <f t="shared" si="72"/>
        <v>0</v>
      </c>
      <c r="Z265" s="1">
        <f t="shared" si="73"/>
        <v>0</v>
      </c>
      <c r="AB265" s="40"/>
      <c r="AC265" s="41"/>
      <c r="AD265" s="1">
        <f t="shared" si="74"/>
        <v>0</v>
      </c>
      <c r="AE265" s="1">
        <f t="shared" si="75"/>
        <v>0</v>
      </c>
      <c r="AF265" s="1">
        <f t="shared" si="76"/>
        <v>0</v>
      </c>
      <c r="AG265" s="1">
        <f t="shared" si="77"/>
        <v>0</v>
      </c>
      <c r="AH265" s="1">
        <f t="shared" si="78"/>
        <v>0</v>
      </c>
      <c r="AI265" s="1">
        <f t="shared" si="79"/>
        <v>0</v>
      </c>
      <c r="AK265" s="40"/>
      <c r="AL265" s="41"/>
      <c r="AM265" s="1">
        <f t="shared" si="80"/>
        <v>0</v>
      </c>
      <c r="AN265" s="1">
        <f t="shared" si="81"/>
        <v>0</v>
      </c>
      <c r="AO265" s="1">
        <f t="shared" si="82"/>
        <v>0</v>
      </c>
      <c r="AP265" s="1">
        <f t="shared" si="83"/>
        <v>0</v>
      </c>
      <c r="AQ265" s="1">
        <f t="shared" si="84"/>
        <v>0</v>
      </c>
      <c r="AR265" s="1">
        <f t="shared" si="85"/>
        <v>0</v>
      </c>
      <c r="AT265" s="40"/>
      <c r="AU265" s="41"/>
      <c r="AV265" s="1">
        <f t="shared" si="86"/>
        <v>0</v>
      </c>
      <c r="AW265" s="1">
        <f t="shared" si="87"/>
        <v>0</v>
      </c>
      <c r="AX265" s="1">
        <f t="shared" si="88"/>
        <v>0</v>
      </c>
      <c r="AY265" s="1">
        <f t="shared" si="89"/>
        <v>0</v>
      </c>
      <c r="AZ265" s="1">
        <f t="shared" si="90"/>
        <v>0</v>
      </c>
      <c r="BA265" s="1">
        <f t="shared" si="91"/>
        <v>0</v>
      </c>
      <c r="BC265" s="40"/>
      <c r="BD265" s="41"/>
      <c r="BE265" s="1">
        <f t="shared" si="92"/>
        <v>0</v>
      </c>
      <c r="BF265" s="1">
        <f t="shared" si="93"/>
        <v>0</v>
      </c>
      <c r="BG265" s="1">
        <f t="shared" si="94"/>
        <v>0</v>
      </c>
      <c r="BH265" s="1">
        <f t="shared" si="95"/>
        <v>0</v>
      </c>
      <c r="BI265" s="1">
        <f t="shared" si="96"/>
        <v>0</v>
      </c>
      <c r="BJ265" s="1">
        <f t="shared" si="97"/>
        <v>0</v>
      </c>
      <c r="BL265" s="40"/>
      <c r="BM265" s="41"/>
      <c r="BN265" s="1">
        <f t="shared" si="98"/>
        <v>0</v>
      </c>
      <c r="BO265" s="1">
        <f t="shared" si="99"/>
        <v>0</v>
      </c>
      <c r="BP265" s="1">
        <f t="shared" si="100"/>
        <v>0</v>
      </c>
      <c r="BQ265" s="1">
        <f t="shared" si="101"/>
        <v>0</v>
      </c>
      <c r="BR265" s="1">
        <f t="shared" si="102"/>
        <v>0</v>
      </c>
      <c r="BS265" s="1">
        <f t="shared" si="103"/>
        <v>0</v>
      </c>
    </row>
    <row r="266" spans="1:71" ht="12.75" x14ac:dyDescent="0.2">
      <c r="A266" s="40"/>
      <c r="B266" s="41"/>
      <c r="C266" s="1">
        <f t="shared" si="56"/>
        <v>0</v>
      </c>
      <c r="D266" s="1">
        <f t="shared" si="57"/>
        <v>0</v>
      </c>
      <c r="E266" s="1">
        <f t="shared" si="58"/>
        <v>0</v>
      </c>
      <c r="F266" s="1">
        <f t="shared" si="59"/>
        <v>0</v>
      </c>
      <c r="G266" s="1">
        <f t="shared" si="60"/>
        <v>0</v>
      </c>
      <c r="H266" s="1">
        <f t="shared" si="61"/>
        <v>0</v>
      </c>
      <c r="J266" s="23"/>
      <c r="K266" s="18"/>
      <c r="L266" s="1">
        <f t="shared" si="62"/>
        <v>0</v>
      </c>
      <c r="M266" s="1">
        <f t="shared" si="63"/>
        <v>0</v>
      </c>
      <c r="N266" s="1">
        <f t="shared" si="64"/>
        <v>0</v>
      </c>
      <c r="O266" s="1">
        <f t="shared" si="65"/>
        <v>0</v>
      </c>
      <c r="P266" s="42">
        <f t="shared" si="66"/>
        <v>0</v>
      </c>
      <c r="Q266" s="1">
        <f t="shared" si="67"/>
        <v>0</v>
      </c>
      <c r="S266" s="40"/>
      <c r="T266" s="41"/>
      <c r="U266" s="1">
        <f t="shared" si="68"/>
        <v>0</v>
      </c>
      <c r="V266" s="1">
        <f t="shared" si="69"/>
        <v>0</v>
      </c>
      <c r="W266" s="1">
        <f t="shared" si="70"/>
        <v>0</v>
      </c>
      <c r="X266" s="1">
        <f t="shared" si="71"/>
        <v>0</v>
      </c>
      <c r="Y266" s="1">
        <f t="shared" si="72"/>
        <v>0</v>
      </c>
      <c r="Z266" s="1">
        <f t="shared" si="73"/>
        <v>0</v>
      </c>
      <c r="AB266" s="40"/>
      <c r="AC266" s="41"/>
      <c r="AD266" s="1">
        <f t="shared" si="74"/>
        <v>0</v>
      </c>
      <c r="AE266" s="1">
        <f t="shared" si="75"/>
        <v>0</v>
      </c>
      <c r="AF266" s="1">
        <f t="shared" si="76"/>
        <v>0</v>
      </c>
      <c r="AG266" s="1">
        <f t="shared" si="77"/>
        <v>0</v>
      </c>
      <c r="AH266" s="1">
        <f t="shared" si="78"/>
        <v>0</v>
      </c>
      <c r="AI266" s="1">
        <f t="shared" si="79"/>
        <v>0</v>
      </c>
      <c r="AK266" s="40"/>
      <c r="AL266" s="41"/>
      <c r="AM266" s="1">
        <f t="shared" si="80"/>
        <v>0</v>
      </c>
      <c r="AN266" s="1">
        <f t="shared" si="81"/>
        <v>0</v>
      </c>
      <c r="AO266" s="1">
        <f t="shared" si="82"/>
        <v>0</v>
      </c>
      <c r="AP266" s="1">
        <f t="shared" si="83"/>
        <v>0</v>
      </c>
      <c r="AQ266" s="1">
        <f t="shared" si="84"/>
        <v>0</v>
      </c>
      <c r="AR266" s="1">
        <f t="shared" si="85"/>
        <v>0</v>
      </c>
      <c r="AT266" s="40"/>
      <c r="AU266" s="41"/>
      <c r="AV266" s="1">
        <f t="shared" si="86"/>
        <v>0</v>
      </c>
      <c r="AW266" s="1">
        <f t="shared" si="87"/>
        <v>0</v>
      </c>
      <c r="AX266" s="1">
        <f t="shared" si="88"/>
        <v>0</v>
      </c>
      <c r="AY266" s="1">
        <f t="shared" si="89"/>
        <v>0</v>
      </c>
      <c r="AZ266" s="1">
        <f t="shared" si="90"/>
        <v>0</v>
      </c>
      <c r="BA266" s="1">
        <f t="shared" si="91"/>
        <v>0</v>
      </c>
      <c r="BC266" s="40"/>
      <c r="BD266" s="41"/>
      <c r="BE266" s="1">
        <f t="shared" si="92"/>
        <v>0</v>
      </c>
      <c r="BF266" s="1">
        <f t="shared" si="93"/>
        <v>0</v>
      </c>
      <c r="BG266" s="1">
        <f t="shared" si="94"/>
        <v>0</v>
      </c>
      <c r="BH266" s="1">
        <f t="shared" si="95"/>
        <v>0</v>
      </c>
      <c r="BI266" s="1">
        <f t="shared" si="96"/>
        <v>0</v>
      </c>
      <c r="BJ266" s="1">
        <f t="shared" si="97"/>
        <v>0</v>
      </c>
      <c r="BL266" s="40"/>
      <c r="BM266" s="41"/>
      <c r="BN266" s="1">
        <f t="shared" si="98"/>
        <v>0</v>
      </c>
      <c r="BO266" s="1">
        <f t="shared" si="99"/>
        <v>0</v>
      </c>
      <c r="BP266" s="1">
        <f t="shared" si="100"/>
        <v>0</v>
      </c>
      <c r="BQ266" s="1">
        <f t="shared" si="101"/>
        <v>0</v>
      </c>
      <c r="BR266" s="1">
        <f t="shared" si="102"/>
        <v>0</v>
      </c>
      <c r="BS266" s="1">
        <f t="shared" si="103"/>
        <v>0</v>
      </c>
    </row>
    <row r="267" spans="1:71" ht="12.75" x14ac:dyDescent="0.2">
      <c r="A267" s="40"/>
      <c r="B267" s="41"/>
      <c r="C267" s="1">
        <f t="shared" si="56"/>
        <v>0</v>
      </c>
      <c r="D267" s="1">
        <f t="shared" si="57"/>
        <v>0</v>
      </c>
      <c r="E267" s="1">
        <f t="shared" si="58"/>
        <v>0</v>
      </c>
      <c r="F267" s="1">
        <f t="shared" si="59"/>
        <v>0</v>
      </c>
      <c r="G267" s="1">
        <f t="shared" si="60"/>
        <v>0</v>
      </c>
      <c r="H267" s="1">
        <f t="shared" si="61"/>
        <v>0</v>
      </c>
      <c r="J267" s="23"/>
      <c r="K267" s="18"/>
      <c r="L267" s="1">
        <f t="shared" si="62"/>
        <v>0</v>
      </c>
      <c r="M267" s="1">
        <f t="shared" si="63"/>
        <v>0</v>
      </c>
      <c r="N267" s="1">
        <f t="shared" si="64"/>
        <v>0</v>
      </c>
      <c r="O267" s="1">
        <f t="shared" si="65"/>
        <v>0</v>
      </c>
      <c r="P267" s="42">
        <f t="shared" si="66"/>
        <v>0</v>
      </c>
      <c r="Q267" s="1">
        <f t="shared" si="67"/>
        <v>0</v>
      </c>
      <c r="S267" s="40"/>
      <c r="T267" s="41"/>
      <c r="U267" s="1">
        <f t="shared" si="68"/>
        <v>0</v>
      </c>
      <c r="V267" s="1">
        <f t="shared" si="69"/>
        <v>0</v>
      </c>
      <c r="W267" s="1">
        <f t="shared" si="70"/>
        <v>0</v>
      </c>
      <c r="X267" s="1">
        <f t="shared" si="71"/>
        <v>0</v>
      </c>
      <c r="Y267" s="1">
        <f t="shared" si="72"/>
        <v>0</v>
      </c>
      <c r="Z267" s="1">
        <f t="shared" si="73"/>
        <v>0</v>
      </c>
      <c r="AB267" s="40"/>
      <c r="AC267" s="41"/>
      <c r="AD267" s="1">
        <f t="shared" si="74"/>
        <v>0</v>
      </c>
      <c r="AE267" s="1">
        <f t="shared" si="75"/>
        <v>0</v>
      </c>
      <c r="AF267" s="1">
        <f t="shared" si="76"/>
        <v>0</v>
      </c>
      <c r="AG267" s="1">
        <f t="shared" si="77"/>
        <v>0</v>
      </c>
      <c r="AH267" s="1">
        <f t="shared" si="78"/>
        <v>0</v>
      </c>
      <c r="AI267" s="1">
        <f t="shared" si="79"/>
        <v>0</v>
      </c>
      <c r="AK267" s="40"/>
      <c r="AL267" s="41"/>
      <c r="AM267" s="1">
        <f t="shared" si="80"/>
        <v>0</v>
      </c>
      <c r="AN267" s="1">
        <f t="shared" si="81"/>
        <v>0</v>
      </c>
      <c r="AO267" s="1">
        <f t="shared" si="82"/>
        <v>0</v>
      </c>
      <c r="AP267" s="1">
        <f t="shared" si="83"/>
        <v>0</v>
      </c>
      <c r="AQ267" s="1">
        <f t="shared" si="84"/>
        <v>0</v>
      </c>
      <c r="AR267" s="1">
        <f t="shared" si="85"/>
        <v>0</v>
      </c>
      <c r="AT267" s="40"/>
      <c r="AU267" s="41"/>
      <c r="AV267" s="1">
        <f t="shared" si="86"/>
        <v>0</v>
      </c>
      <c r="AW267" s="1">
        <f t="shared" si="87"/>
        <v>0</v>
      </c>
      <c r="AX267" s="1">
        <f t="shared" si="88"/>
        <v>0</v>
      </c>
      <c r="AY267" s="1">
        <f t="shared" si="89"/>
        <v>0</v>
      </c>
      <c r="AZ267" s="1">
        <f t="shared" si="90"/>
        <v>0</v>
      </c>
      <c r="BA267" s="1">
        <f t="shared" si="91"/>
        <v>0</v>
      </c>
      <c r="BC267" s="40"/>
      <c r="BD267" s="41"/>
      <c r="BE267" s="1">
        <f t="shared" si="92"/>
        <v>0</v>
      </c>
      <c r="BF267" s="1">
        <f t="shared" si="93"/>
        <v>0</v>
      </c>
      <c r="BG267" s="1">
        <f t="shared" si="94"/>
        <v>0</v>
      </c>
      <c r="BH267" s="1">
        <f t="shared" si="95"/>
        <v>0</v>
      </c>
      <c r="BI267" s="1">
        <f t="shared" si="96"/>
        <v>0</v>
      </c>
      <c r="BJ267" s="1">
        <f t="shared" si="97"/>
        <v>0</v>
      </c>
      <c r="BL267" s="40"/>
      <c r="BM267" s="41"/>
      <c r="BN267" s="1">
        <f t="shared" si="98"/>
        <v>0</v>
      </c>
      <c r="BO267" s="1">
        <f t="shared" si="99"/>
        <v>0</v>
      </c>
      <c r="BP267" s="1">
        <f t="shared" si="100"/>
        <v>0</v>
      </c>
      <c r="BQ267" s="1">
        <f t="shared" si="101"/>
        <v>0</v>
      </c>
      <c r="BR267" s="1">
        <f t="shared" si="102"/>
        <v>0</v>
      </c>
      <c r="BS267" s="1">
        <f t="shared" si="103"/>
        <v>0</v>
      </c>
    </row>
    <row r="268" spans="1:71" ht="12.75" x14ac:dyDescent="0.2">
      <c r="A268" s="40"/>
      <c r="B268" s="41"/>
      <c r="C268" s="1">
        <f t="shared" si="56"/>
        <v>0</v>
      </c>
      <c r="D268" s="1">
        <f t="shared" si="57"/>
        <v>0</v>
      </c>
      <c r="E268" s="1">
        <f t="shared" si="58"/>
        <v>0</v>
      </c>
      <c r="F268" s="1">
        <f t="shared" si="59"/>
        <v>0</v>
      </c>
      <c r="G268" s="1">
        <f t="shared" si="60"/>
        <v>0</v>
      </c>
      <c r="H268" s="1">
        <f t="shared" si="61"/>
        <v>0</v>
      </c>
      <c r="J268" s="23"/>
      <c r="K268" s="18"/>
      <c r="L268" s="1">
        <f t="shared" si="62"/>
        <v>0</v>
      </c>
      <c r="M268" s="1">
        <f t="shared" si="63"/>
        <v>0</v>
      </c>
      <c r="N268" s="1">
        <f t="shared" si="64"/>
        <v>0</v>
      </c>
      <c r="O268" s="1">
        <f t="shared" si="65"/>
        <v>0</v>
      </c>
      <c r="P268" s="42">
        <f t="shared" si="66"/>
        <v>0</v>
      </c>
      <c r="Q268" s="1">
        <f t="shared" si="67"/>
        <v>0</v>
      </c>
      <c r="S268" s="40"/>
      <c r="T268" s="41"/>
      <c r="U268" s="1">
        <f t="shared" si="68"/>
        <v>0</v>
      </c>
      <c r="V268" s="1">
        <f t="shared" si="69"/>
        <v>0</v>
      </c>
      <c r="W268" s="1">
        <f t="shared" si="70"/>
        <v>0</v>
      </c>
      <c r="X268" s="1">
        <f t="shared" si="71"/>
        <v>0</v>
      </c>
      <c r="Y268" s="1">
        <f t="shared" si="72"/>
        <v>0</v>
      </c>
      <c r="Z268" s="1">
        <f t="shared" si="73"/>
        <v>0</v>
      </c>
      <c r="AB268" s="40"/>
      <c r="AC268" s="41"/>
      <c r="AD268" s="1">
        <f t="shared" si="74"/>
        <v>0</v>
      </c>
      <c r="AE268" s="1">
        <f t="shared" si="75"/>
        <v>0</v>
      </c>
      <c r="AF268" s="1">
        <f t="shared" si="76"/>
        <v>0</v>
      </c>
      <c r="AG268" s="1">
        <f t="shared" si="77"/>
        <v>0</v>
      </c>
      <c r="AH268" s="1">
        <f t="shared" si="78"/>
        <v>0</v>
      </c>
      <c r="AI268" s="1">
        <f t="shared" si="79"/>
        <v>0</v>
      </c>
      <c r="AK268" s="40"/>
      <c r="AL268" s="41"/>
      <c r="AM268" s="1">
        <f t="shared" si="80"/>
        <v>0</v>
      </c>
      <c r="AN268" s="1">
        <f t="shared" si="81"/>
        <v>0</v>
      </c>
      <c r="AO268" s="1">
        <f t="shared" si="82"/>
        <v>0</v>
      </c>
      <c r="AP268" s="1">
        <f t="shared" si="83"/>
        <v>0</v>
      </c>
      <c r="AQ268" s="1">
        <f t="shared" si="84"/>
        <v>0</v>
      </c>
      <c r="AR268" s="1">
        <f t="shared" si="85"/>
        <v>0</v>
      </c>
      <c r="AT268" s="40"/>
      <c r="AU268" s="41"/>
      <c r="AV268" s="1">
        <f t="shared" si="86"/>
        <v>0</v>
      </c>
      <c r="AW268" s="1">
        <f t="shared" si="87"/>
        <v>0</v>
      </c>
      <c r="AX268" s="1">
        <f t="shared" si="88"/>
        <v>0</v>
      </c>
      <c r="AY268" s="1">
        <f t="shared" si="89"/>
        <v>0</v>
      </c>
      <c r="AZ268" s="1">
        <f t="shared" si="90"/>
        <v>0</v>
      </c>
      <c r="BA268" s="1">
        <f t="shared" si="91"/>
        <v>0</v>
      </c>
      <c r="BC268" s="40"/>
      <c r="BD268" s="41"/>
      <c r="BE268" s="1">
        <f t="shared" si="92"/>
        <v>0</v>
      </c>
      <c r="BF268" s="1">
        <f t="shared" si="93"/>
        <v>0</v>
      </c>
      <c r="BG268" s="1">
        <f t="shared" si="94"/>
        <v>0</v>
      </c>
      <c r="BH268" s="1">
        <f t="shared" si="95"/>
        <v>0</v>
      </c>
      <c r="BI268" s="1">
        <f t="shared" si="96"/>
        <v>0</v>
      </c>
      <c r="BJ268" s="1">
        <f t="shared" si="97"/>
        <v>0</v>
      </c>
      <c r="BL268" s="40"/>
      <c r="BM268" s="41"/>
      <c r="BN268" s="1">
        <f t="shared" si="98"/>
        <v>0</v>
      </c>
      <c r="BO268" s="1">
        <f t="shared" si="99"/>
        <v>0</v>
      </c>
      <c r="BP268" s="1">
        <f t="shared" si="100"/>
        <v>0</v>
      </c>
      <c r="BQ268" s="1">
        <f t="shared" si="101"/>
        <v>0</v>
      </c>
      <c r="BR268" s="1">
        <f t="shared" si="102"/>
        <v>0</v>
      </c>
      <c r="BS268" s="1">
        <f t="shared" si="103"/>
        <v>0</v>
      </c>
    </row>
    <row r="269" spans="1:71" ht="12.75" x14ac:dyDescent="0.2">
      <c r="A269" s="40"/>
      <c r="B269" s="41"/>
      <c r="C269" s="1">
        <f t="shared" si="56"/>
        <v>0</v>
      </c>
      <c r="D269" s="1">
        <f t="shared" si="57"/>
        <v>0</v>
      </c>
      <c r="E269" s="1">
        <f t="shared" si="58"/>
        <v>0</v>
      </c>
      <c r="F269" s="1">
        <f t="shared" si="59"/>
        <v>0</v>
      </c>
      <c r="G269" s="1">
        <f t="shared" si="60"/>
        <v>0</v>
      </c>
      <c r="H269" s="1">
        <f t="shared" si="61"/>
        <v>0</v>
      </c>
      <c r="J269" s="23"/>
      <c r="K269" s="18"/>
      <c r="L269" s="1">
        <f t="shared" si="62"/>
        <v>0</v>
      </c>
      <c r="M269" s="1">
        <f t="shared" si="63"/>
        <v>0</v>
      </c>
      <c r="N269" s="1">
        <f t="shared" si="64"/>
        <v>0</v>
      </c>
      <c r="O269" s="1">
        <f t="shared" si="65"/>
        <v>0</v>
      </c>
      <c r="P269" s="42">
        <f t="shared" si="66"/>
        <v>0</v>
      </c>
      <c r="Q269" s="1">
        <f t="shared" si="67"/>
        <v>0</v>
      </c>
      <c r="S269" s="40"/>
      <c r="T269" s="41"/>
      <c r="U269" s="1">
        <f t="shared" si="68"/>
        <v>0</v>
      </c>
      <c r="V269" s="1">
        <f t="shared" si="69"/>
        <v>0</v>
      </c>
      <c r="W269" s="1">
        <f t="shared" si="70"/>
        <v>0</v>
      </c>
      <c r="X269" s="1">
        <f t="shared" si="71"/>
        <v>0</v>
      </c>
      <c r="Y269" s="1">
        <f t="shared" si="72"/>
        <v>0</v>
      </c>
      <c r="Z269" s="1">
        <f t="shared" si="73"/>
        <v>0</v>
      </c>
      <c r="AB269" s="40"/>
      <c r="AC269" s="41"/>
      <c r="AD269" s="1">
        <f t="shared" si="74"/>
        <v>0</v>
      </c>
      <c r="AE269" s="1">
        <f t="shared" si="75"/>
        <v>0</v>
      </c>
      <c r="AF269" s="1">
        <f t="shared" si="76"/>
        <v>0</v>
      </c>
      <c r="AG269" s="1">
        <f t="shared" si="77"/>
        <v>0</v>
      </c>
      <c r="AH269" s="1">
        <f t="shared" si="78"/>
        <v>0</v>
      </c>
      <c r="AI269" s="1">
        <f t="shared" si="79"/>
        <v>0</v>
      </c>
      <c r="AK269" s="40"/>
      <c r="AL269" s="41"/>
      <c r="AM269" s="1">
        <f t="shared" si="80"/>
        <v>0</v>
      </c>
      <c r="AN269" s="1">
        <f t="shared" si="81"/>
        <v>0</v>
      </c>
      <c r="AO269" s="1">
        <f t="shared" si="82"/>
        <v>0</v>
      </c>
      <c r="AP269" s="1">
        <f t="shared" si="83"/>
        <v>0</v>
      </c>
      <c r="AQ269" s="1">
        <f t="shared" si="84"/>
        <v>0</v>
      </c>
      <c r="AR269" s="1">
        <f t="shared" si="85"/>
        <v>0</v>
      </c>
      <c r="AT269" s="40"/>
      <c r="AU269" s="41"/>
      <c r="AV269" s="1">
        <f t="shared" si="86"/>
        <v>0</v>
      </c>
      <c r="AW269" s="1">
        <f t="shared" si="87"/>
        <v>0</v>
      </c>
      <c r="AX269" s="1">
        <f t="shared" si="88"/>
        <v>0</v>
      </c>
      <c r="AY269" s="1">
        <f t="shared" si="89"/>
        <v>0</v>
      </c>
      <c r="AZ269" s="1">
        <f t="shared" si="90"/>
        <v>0</v>
      </c>
      <c r="BA269" s="1">
        <f t="shared" si="91"/>
        <v>0</v>
      </c>
      <c r="BC269" s="40"/>
      <c r="BD269" s="41"/>
      <c r="BE269" s="1">
        <f t="shared" si="92"/>
        <v>0</v>
      </c>
      <c r="BF269" s="1">
        <f t="shared" si="93"/>
        <v>0</v>
      </c>
      <c r="BG269" s="1">
        <f t="shared" si="94"/>
        <v>0</v>
      </c>
      <c r="BH269" s="1">
        <f t="shared" si="95"/>
        <v>0</v>
      </c>
      <c r="BI269" s="1">
        <f t="shared" si="96"/>
        <v>0</v>
      </c>
      <c r="BJ269" s="1">
        <f t="shared" si="97"/>
        <v>0</v>
      </c>
      <c r="BL269" s="40"/>
      <c r="BM269" s="41"/>
      <c r="BN269" s="1">
        <f t="shared" si="98"/>
        <v>0</v>
      </c>
      <c r="BO269" s="1">
        <f t="shared" si="99"/>
        <v>0</v>
      </c>
      <c r="BP269" s="1">
        <f t="shared" si="100"/>
        <v>0</v>
      </c>
      <c r="BQ269" s="1">
        <f t="shared" si="101"/>
        <v>0</v>
      </c>
      <c r="BR269" s="1">
        <f t="shared" si="102"/>
        <v>0</v>
      </c>
      <c r="BS269" s="1">
        <f t="shared" si="103"/>
        <v>0</v>
      </c>
    </row>
    <row r="270" spans="1:71" ht="12.75" x14ac:dyDescent="0.2">
      <c r="A270" s="40"/>
      <c r="B270" s="41"/>
      <c r="C270" s="1">
        <f t="shared" si="56"/>
        <v>0</v>
      </c>
      <c r="D270" s="1">
        <f t="shared" si="57"/>
        <v>0</v>
      </c>
      <c r="E270" s="1">
        <f t="shared" si="58"/>
        <v>0</v>
      </c>
      <c r="F270" s="1">
        <f t="shared" si="59"/>
        <v>0</v>
      </c>
      <c r="G270" s="1">
        <f t="shared" si="60"/>
        <v>0</v>
      </c>
      <c r="H270" s="1">
        <f t="shared" si="61"/>
        <v>0</v>
      </c>
      <c r="J270" s="23"/>
      <c r="K270" s="18"/>
      <c r="L270" s="1">
        <f t="shared" si="62"/>
        <v>0</v>
      </c>
      <c r="M270" s="1">
        <f t="shared" si="63"/>
        <v>0</v>
      </c>
      <c r="N270" s="1">
        <f t="shared" si="64"/>
        <v>0</v>
      </c>
      <c r="O270" s="1">
        <f t="shared" si="65"/>
        <v>0</v>
      </c>
      <c r="P270" s="42">
        <f t="shared" si="66"/>
        <v>0</v>
      </c>
      <c r="Q270" s="1">
        <f t="shared" si="67"/>
        <v>0</v>
      </c>
      <c r="S270" s="40"/>
      <c r="T270" s="41"/>
      <c r="U270" s="1">
        <f t="shared" si="68"/>
        <v>0</v>
      </c>
      <c r="V270" s="1">
        <f t="shared" si="69"/>
        <v>0</v>
      </c>
      <c r="W270" s="1">
        <f t="shared" si="70"/>
        <v>0</v>
      </c>
      <c r="X270" s="1">
        <f t="shared" si="71"/>
        <v>0</v>
      </c>
      <c r="Y270" s="1">
        <f t="shared" si="72"/>
        <v>0</v>
      </c>
      <c r="Z270" s="1">
        <f t="shared" si="73"/>
        <v>0</v>
      </c>
      <c r="AB270" s="40"/>
      <c r="AC270" s="41"/>
      <c r="AD270" s="1">
        <f t="shared" si="74"/>
        <v>0</v>
      </c>
      <c r="AE270" s="1">
        <f t="shared" si="75"/>
        <v>0</v>
      </c>
      <c r="AF270" s="1">
        <f t="shared" si="76"/>
        <v>0</v>
      </c>
      <c r="AG270" s="1">
        <f t="shared" si="77"/>
        <v>0</v>
      </c>
      <c r="AH270" s="1">
        <f t="shared" si="78"/>
        <v>0</v>
      </c>
      <c r="AI270" s="1">
        <f t="shared" si="79"/>
        <v>0</v>
      </c>
      <c r="AK270" s="40"/>
      <c r="AL270" s="41"/>
      <c r="AM270" s="1">
        <f t="shared" si="80"/>
        <v>0</v>
      </c>
      <c r="AN270" s="1">
        <f t="shared" si="81"/>
        <v>0</v>
      </c>
      <c r="AO270" s="1">
        <f t="shared" si="82"/>
        <v>0</v>
      </c>
      <c r="AP270" s="1">
        <f t="shared" si="83"/>
        <v>0</v>
      </c>
      <c r="AQ270" s="1">
        <f t="shared" si="84"/>
        <v>0</v>
      </c>
      <c r="AR270" s="1">
        <f t="shared" si="85"/>
        <v>0</v>
      </c>
      <c r="AT270" s="40"/>
      <c r="AU270" s="41"/>
      <c r="AV270" s="1">
        <f t="shared" si="86"/>
        <v>0</v>
      </c>
      <c r="AW270" s="1">
        <f t="shared" si="87"/>
        <v>0</v>
      </c>
      <c r="AX270" s="1">
        <f t="shared" si="88"/>
        <v>0</v>
      </c>
      <c r="AY270" s="1">
        <f t="shared" si="89"/>
        <v>0</v>
      </c>
      <c r="AZ270" s="1">
        <f t="shared" si="90"/>
        <v>0</v>
      </c>
      <c r="BA270" s="1">
        <f t="shared" si="91"/>
        <v>0</v>
      </c>
      <c r="BC270" s="40"/>
      <c r="BD270" s="41"/>
      <c r="BE270" s="1">
        <f t="shared" si="92"/>
        <v>0</v>
      </c>
      <c r="BF270" s="1">
        <f t="shared" si="93"/>
        <v>0</v>
      </c>
      <c r="BG270" s="1">
        <f t="shared" si="94"/>
        <v>0</v>
      </c>
      <c r="BH270" s="1">
        <f t="shared" si="95"/>
        <v>0</v>
      </c>
      <c r="BI270" s="1">
        <f t="shared" si="96"/>
        <v>0</v>
      </c>
      <c r="BJ270" s="1">
        <f t="shared" si="97"/>
        <v>0</v>
      </c>
      <c r="BL270" s="40"/>
      <c r="BM270" s="41"/>
      <c r="BN270" s="1">
        <f t="shared" si="98"/>
        <v>0</v>
      </c>
      <c r="BO270" s="1">
        <f t="shared" si="99"/>
        <v>0</v>
      </c>
      <c r="BP270" s="1">
        <f t="shared" si="100"/>
        <v>0</v>
      </c>
      <c r="BQ270" s="1">
        <f t="shared" si="101"/>
        <v>0</v>
      </c>
      <c r="BR270" s="1">
        <f t="shared" si="102"/>
        <v>0</v>
      </c>
      <c r="BS270" s="1">
        <f t="shared" si="103"/>
        <v>0</v>
      </c>
    </row>
    <row r="271" spans="1:71" ht="12.75" x14ac:dyDescent="0.2">
      <c r="A271" s="40"/>
      <c r="B271" s="41"/>
      <c r="C271" s="1">
        <f t="shared" si="56"/>
        <v>0</v>
      </c>
      <c r="D271" s="1">
        <f t="shared" si="57"/>
        <v>0</v>
      </c>
      <c r="E271" s="1">
        <f t="shared" si="58"/>
        <v>0</v>
      </c>
      <c r="F271" s="1">
        <f t="shared" si="59"/>
        <v>0</v>
      </c>
      <c r="G271" s="1">
        <f t="shared" si="60"/>
        <v>0</v>
      </c>
      <c r="H271" s="1">
        <f t="shared" si="61"/>
        <v>0</v>
      </c>
      <c r="J271" s="23"/>
      <c r="K271" s="18"/>
      <c r="L271" s="1">
        <f t="shared" si="62"/>
        <v>0</v>
      </c>
      <c r="M271" s="1">
        <f t="shared" si="63"/>
        <v>0</v>
      </c>
      <c r="N271" s="1">
        <f t="shared" si="64"/>
        <v>0</v>
      </c>
      <c r="O271" s="1">
        <f t="shared" si="65"/>
        <v>0</v>
      </c>
      <c r="P271" s="42">
        <f t="shared" si="66"/>
        <v>0</v>
      </c>
      <c r="Q271" s="1">
        <f t="shared" si="67"/>
        <v>0</v>
      </c>
      <c r="S271" s="40"/>
      <c r="T271" s="41"/>
      <c r="U271" s="1">
        <f t="shared" si="68"/>
        <v>0</v>
      </c>
      <c r="V271" s="1">
        <f t="shared" si="69"/>
        <v>0</v>
      </c>
      <c r="W271" s="1">
        <f t="shared" si="70"/>
        <v>0</v>
      </c>
      <c r="X271" s="1">
        <f t="shared" si="71"/>
        <v>0</v>
      </c>
      <c r="Y271" s="1">
        <f t="shared" si="72"/>
        <v>0</v>
      </c>
      <c r="Z271" s="1">
        <f t="shared" si="73"/>
        <v>0</v>
      </c>
      <c r="AB271" s="40"/>
      <c r="AC271" s="41"/>
      <c r="AD271" s="1">
        <f t="shared" si="74"/>
        <v>0</v>
      </c>
      <c r="AE271" s="1">
        <f t="shared" si="75"/>
        <v>0</v>
      </c>
      <c r="AF271" s="1">
        <f t="shared" si="76"/>
        <v>0</v>
      </c>
      <c r="AG271" s="1">
        <f t="shared" si="77"/>
        <v>0</v>
      </c>
      <c r="AH271" s="1">
        <f t="shared" si="78"/>
        <v>0</v>
      </c>
      <c r="AI271" s="1">
        <f t="shared" si="79"/>
        <v>0</v>
      </c>
      <c r="AK271" s="40"/>
      <c r="AL271" s="41"/>
      <c r="AM271" s="1">
        <f t="shared" si="80"/>
        <v>0</v>
      </c>
      <c r="AN271" s="1">
        <f t="shared" si="81"/>
        <v>0</v>
      </c>
      <c r="AO271" s="1">
        <f t="shared" si="82"/>
        <v>0</v>
      </c>
      <c r="AP271" s="1">
        <f t="shared" si="83"/>
        <v>0</v>
      </c>
      <c r="AQ271" s="1">
        <f t="shared" si="84"/>
        <v>0</v>
      </c>
      <c r="AR271" s="1">
        <f t="shared" si="85"/>
        <v>0</v>
      </c>
      <c r="AT271" s="40"/>
      <c r="AU271" s="41"/>
      <c r="AV271" s="1">
        <f t="shared" si="86"/>
        <v>0</v>
      </c>
      <c r="AW271" s="1">
        <f t="shared" si="87"/>
        <v>0</v>
      </c>
      <c r="AX271" s="1">
        <f t="shared" si="88"/>
        <v>0</v>
      </c>
      <c r="AY271" s="1">
        <f t="shared" si="89"/>
        <v>0</v>
      </c>
      <c r="AZ271" s="1">
        <f t="shared" si="90"/>
        <v>0</v>
      </c>
      <c r="BA271" s="1">
        <f t="shared" si="91"/>
        <v>0</v>
      </c>
      <c r="BC271" s="40"/>
      <c r="BD271" s="41"/>
      <c r="BE271" s="1">
        <f t="shared" si="92"/>
        <v>0</v>
      </c>
      <c r="BF271" s="1">
        <f t="shared" si="93"/>
        <v>0</v>
      </c>
      <c r="BG271" s="1">
        <f t="shared" si="94"/>
        <v>0</v>
      </c>
      <c r="BH271" s="1">
        <f t="shared" si="95"/>
        <v>0</v>
      </c>
      <c r="BI271" s="1">
        <f t="shared" si="96"/>
        <v>0</v>
      </c>
      <c r="BJ271" s="1">
        <f t="shared" si="97"/>
        <v>0</v>
      </c>
      <c r="BL271" s="40"/>
      <c r="BM271" s="41"/>
      <c r="BN271" s="1">
        <f t="shared" si="98"/>
        <v>0</v>
      </c>
      <c r="BO271" s="1">
        <f t="shared" si="99"/>
        <v>0</v>
      </c>
      <c r="BP271" s="1">
        <f t="shared" si="100"/>
        <v>0</v>
      </c>
      <c r="BQ271" s="1">
        <f t="shared" si="101"/>
        <v>0</v>
      </c>
      <c r="BR271" s="1">
        <f t="shared" si="102"/>
        <v>0</v>
      </c>
      <c r="BS271" s="1">
        <f t="shared" si="103"/>
        <v>0</v>
      </c>
    </row>
    <row r="272" spans="1:71" ht="12.75" x14ac:dyDescent="0.2">
      <c r="A272" s="40"/>
      <c r="B272" s="41"/>
      <c r="C272" s="1">
        <f t="shared" si="56"/>
        <v>0</v>
      </c>
      <c r="D272" s="1">
        <f t="shared" si="57"/>
        <v>0</v>
      </c>
      <c r="E272" s="1">
        <f t="shared" si="58"/>
        <v>0</v>
      </c>
      <c r="F272" s="1">
        <f t="shared" si="59"/>
        <v>0</v>
      </c>
      <c r="G272" s="1">
        <f t="shared" si="60"/>
        <v>0</v>
      </c>
      <c r="H272" s="1">
        <f t="shared" si="61"/>
        <v>0</v>
      </c>
      <c r="J272" s="23"/>
      <c r="K272" s="18"/>
      <c r="L272" s="1">
        <f t="shared" si="62"/>
        <v>0</v>
      </c>
      <c r="M272" s="1">
        <f t="shared" si="63"/>
        <v>0</v>
      </c>
      <c r="N272" s="1">
        <f t="shared" si="64"/>
        <v>0</v>
      </c>
      <c r="O272" s="1">
        <f t="shared" si="65"/>
        <v>0</v>
      </c>
      <c r="P272" s="42">
        <f t="shared" si="66"/>
        <v>0</v>
      </c>
      <c r="Q272" s="1">
        <f t="shared" si="67"/>
        <v>0</v>
      </c>
      <c r="S272" s="40"/>
      <c r="T272" s="41"/>
      <c r="U272" s="1">
        <f t="shared" si="68"/>
        <v>0</v>
      </c>
      <c r="V272" s="1">
        <f t="shared" si="69"/>
        <v>0</v>
      </c>
      <c r="W272" s="1">
        <f t="shared" si="70"/>
        <v>0</v>
      </c>
      <c r="X272" s="1">
        <f t="shared" si="71"/>
        <v>0</v>
      </c>
      <c r="Y272" s="1">
        <f t="shared" si="72"/>
        <v>0</v>
      </c>
      <c r="Z272" s="1">
        <f t="shared" si="73"/>
        <v>0</v>
      </c>
      <c r="AB272" s="40"/>
      <c r="AC272" s="41"/>
      <c r="AD272" s="1">
        <f t="shared" si="74"/>
        <v>0</v>
      </c>
      <c r="AE272" s="1">
        <f t="shared" si="75"/>
        <v>0</v>
      </c>
      <c r="AF272" s="1">
        <f t="shared" si="76"/>
        <v>0</v>
      </c>
      <c r="AG272" s="1">
        <f t="shared" si="77"/>
        <v>0</v>
      </c>
      <c r="AH272" s="1">
        <f t="shared" si="78"/>
        <v>0</v>
      </c>
      <c r="AI272" s="1">
        <f t="shared" si="79"/>
        <v>0</v>
      </c>
      <c r="AK272" s="40"/>
      <c r="AL272" s="41"/>
      <c r="AM272" s="1">
        <f t="shared" si="80"/>
        <v>0</v>
      </c>
      <c r="AN272" s="1">
        <f t="shared" si="81"/>
        <v>0</v>
      </c>
      <c r="AO272" s="1">
        <f t="shared" si="82"/>
        <v>0</v>
      </c>
      <c r="AP272" s="1">
        <f t="shared" si="83"/>
        <v>0</v>
      </c>
      <c r="AQ272" s="1">
        <f t="shared" si="84"/>
        <v>0</v>
      </c>
      <c r="AR272" s="1">
        <f t="shared" si="85"/>
        <v>0</v>
      </c>
      <c r="AT272" s="40"/>
      <c r="AU272" s="41"/>
      <c r="AV272" s="1">
        <f t="shared" si="86"/>
        <v>0</v>
      </c>
      <c r="AW272" s="1">
        <f t="shared" si="87"/>
        <v>0</v>
      </c>
      <c r="AX272" s="1">
        <f t="shared" si="88"/>
        <v>0</v>
      </c>
      <c r="AY272" s="1">
        <f t="shared" si="89"/>
        <v>0</v>
      </c>
      <c r="AZ272" s="1">
        <f t="shared" si="90"/>
        <v>0</v>
      </c>
      <c r="BA272" s="1">
        <f t="shared" si="91"/>
        <v>0</v>
      </c>
      <c r="BC272" s="40"/>
      <c r="BD272" s="41"/>
      <c r="BE272" s="1">
        <f t="shared" si="92"/>
        <v>0</v>
      </c>
      <c r="BF272" s="1">
        <f t="shared" si="93"/>
        <v>0</v>
      </c>
      <c r="BG272" s="1">
        <f t="shared" si="94"/>
        <v>0</v>
      </c>
      <c r="BH272" s="1">
        <f t="shared" si="95"/>
        <v>0</v>
      </c>
      <c r="BI272" s="1">
        <f t="shared" si="96"/>
        <v>0</v>
      </c>
      <c r="BJ272" s="1">
        <f t="shared" si="97"/>
        <v>0</v>
      </c>
      <c r="BL272" s="40"/>
      <c r="BM272" s="41"/>
      <c r="BN272" s="1">
        <f t="shared" si="98"/>
        <v>0</v>
      </c>
      <c r="BO272" s="1">
        <f t="shared" si="99"/>
        <v>0</v>
      </c>
      <c r="BP272" s="1">
        <f t="shared" si="100"/>
        <v>0</v>
      </c>
      <c r="BQ272" s="1">
        <f t="shared" si="101"/>
        <v>0</v>
      </c>
      <c r="BR272" s="1">
        <f t="shared" si="102"/>
        <v>0</v>
      </c>
      <c r="BS272" s="1">
        <f t="shared" si="103"/>
        <v>0</v>
      </c>
    </row>
    <row r="273" spans="1:71" ht="12.75" x14ac:dyDescent="0.2">
      <c r="A273" s="40"/>
      <c r="B273" s="41"/>
      <c r="C273" s="1">
        <f t="shared" si="56"/>
        <v>0</v>
      </c>
      <c r="D273" s="1">
        <f t="shared" si="57"/>
        <v>0</v>
      </c>
      <c r="E273" s="1">
        <f t="shared" si="58"/>
        <v>0</v>
      </c>
      <c r="F273" s="1">
        <f t="shared" si="59"/>
        <v>0</v>
      </c>
      <c r="G273" s="1">
        <f t="shared" si="60"/>
        <v>0</v>
      </c>
      <c r="H273" s="1">
        <f t="shared" si="61"/>
        <v>0</v>
      </c>
      <c r="J273" s="23"/>
      <c r="K273" s="18"/>
      <c r="L273" s="1">
        <f t="shared" si="62"/>
        <v>0</v>
      </c>
      <c r="M273" s="1">
        <f t="shared" si="63"/>
        <v>0</v>
      </c>
      <c r="N273" s="1">
        <f t="shared" si="64"/>
        <v>0</v>
      </c>
      <c r="O273" s="1">
        <f t="shared" si="65"/>
        <v>0</v>
      </c>
      <c r="P273" s="42">
        <f t="shared" si="66"/>
        <v>0</v>
      </c>
      <c r="Q273" s="1">
        <f t="shared" si="67"/>
        <v>0</v>
      </c>
      <c r="S273" s="40"/>
      <c r="T273" s="41"/>
      <c r="U273" s="1">
        <f t="shared" si="68"/>
        <v>0</v>
      </c>
      <c r="V273" s="1">
        <f t="shared" si="69"/>
        <v>0</v>
      </c>
      <c r="W273" s="1">
        <f t="shared" si="70"/>
        <v>0</v>
      </c>
      <c r="X273" s="1">
        <f t="shared" si="71"/>
        <v>0</v>
      </c>
      <c r="Y273" s="1">
        <f t="shared" si="72"/>
        <v>0</v>
      </c>
      <c r="Z273" s="1">
        <f t="shared" si="73"/>
        <v>0</v>
      </c>
      <c r="AB273" s="40"/>
      <c r="AC273" s="41"/>
      <c r="AD273" s="1">
        <f t="shared" si="74"/>
        <v>0</v>
      </c>
      <c r="AE273" s="1">
        <f t="shared" si="75"/>
        <v>0</v>
      </c>
      <c r="AF273" s="1">
        <f t="shared" si="76"/>
        <v>0</v>
      </c>
      <c r="AG273" s="1">
        <f t="shared" si="77"/>
        <v>0</v>
      </c>
      <c r="AH273" s="1">
        <f t="shared" si="78"/>
        <v>0</v>
      </c>
      <c r="AI273" s="1">
        <f t="shared" si="79"/>
        <v>0</v>
      </c>
      <c r="AK273" s="40"/>
      <c r="AL273" s="41"/>
      <c r="AM273" s="1">
        <f t="shared" si="80"/>
        <v>0</v>
      </c>
      <c r="AN273" s="1">
        <f t="shared" si="81"/>
        <v>0</v>
      </c>
      <c r="AO273" s="1">
        <f t="shared" si="82"/>
        <v>0</v>
      </c>
      <c r="AP273" s="1">
        <f t="shared" si="83"/>
        <v>0</v>
      </c>
      <c r="AQ273" s="1">
        <f t="shared" si="84"/>
        <v>0</v>
      </c>
      <c r="AR273" s="1">
        <f t="shared" si="85"/>
        <v>0</v>
      </c>
      <c r="AT273" s="40"/>
      <c r="AU273" s="41"/>
      <c r="AV273" s="1">
        <f t="shared" si="86"/>
        <v>0</v>
      </c>
      <c r="AW273" s="1">
        <f t="shared" si="87"/>
        <v>0</v>
      </c>
      <c r="AX273" s="1">
        <f t="shared" si="88"/>
        <v>0</v>
      </c>
      <c r="AY273" s="1">
        <f t="shared" si="89"/>
        <v>0</v>
      </c>
      <c r="AZ273" s="1">
        <f t="shared" si="90"/>
        <v>0</v>
      </c>
      <c r="BA273" s="1">
        <f t="shared" si="91"/>
        <v>0</v>
      </c>
      <c r="BC273" s="40"/>
      <c r="BD273" s="41"/>
      <c r="BE273" s="1">
        <f t="shared" si="92"/>
        <v>0</v>
      </c>
      <c r="BF273" s="1">
        <f t="shared" si="93"/>
        <v>0</v>
      </c>
      <c r="BG273" s="1">
        <f t="shared" si="94"/>
        <v>0</v>
      </c>
      <c r="BH273" s="1">
        <f t="shared" si="95"/>
        <v>0</v>
      </c>
      <c r="BI273" s="1">
        <f t="shared" si="96"/>
        <v>0</v>
      </c>
      <c r="BJ273" s="1">
        <f t="shared" si="97"/>
        <v>0</v>
      </c>
      <c r="BL273" s="40"/>
      <c r="BM273" s="41"/>
      <c r="BN273" s="1">
        <f t="shared" si="98"/>
        <v>0</v>
      </c>
      <c r="BO273" s="1">
        <f t="shared" si="99"/>
        <v>0</v>
      </c>
      <c r="BP273" s="1">
        <f t="shared" si="100"/>
        <v>0</v>
      </c>
      <c r="BQ273" s="1">
        <f t="shared" si="101"/>
        <v>0</v>
      </c>
      <c r="BR273" s="1">
        <f t="shared" si="102"/>
        <v>0</v>
      </c>
      <c r="BS273" s="1">
        <f t="shared" si="103"/>
        <v>0</v>
      </c>
    </row>
    <row r="274" spans="1:71" ht="12.75" x14ac:dyDescent="0.2">
      <c r="A274" s="40"/>
      <c r="B274" s="41"/>
      <c r="C274" s="1">
        <f t="shared" si="56"/>
        <v>0</v>
      </c>
      <c r="D274" s="1">
        <f t="shared" si="57"/>
        <v>0</v>
      </c>
      <c r="E274" s="1">
        <f t="shared" si="58"/>
        <v>0</v>
      </c>
      <c r="F274" s="1">
        <f t="shared" si="59"/>
        <v>0</v>
      </c>
      <c r="G274" s="1">
        <f t="shared" si="60"/>
        <v>0</v>
      </c>
      <c r="H274" s="1">
        <f t="shared" si="61"/>
        <v>0</v>
      </c>
      <c r="J274" s="23"/>
      <c r="K274" s="18"/>
      <c r="L274" s="1">
        <f t="shared" si="62"/>
        <v>0</v>
      </c>
      <c r="M274" s="1">
        <f t="shared" si="63"/>
        <v>0</v>
      </c>
      <c r="N274" s="1">
        <f t="shared" si="64"/>
        <v>0</v>
      </c>
      <c r="O274" s="1">
        <f t="shared" si="65"/>
        <v>0</v>
      </c>
      <c r="P274" s="42">
        <f t="shared" si="66"/>
        <v>0</v>
      </c>
      <c r="Q274" s="1">
        <f t="shared" si="67"/>
        <v>0</v>
      </c>
      <c r="S274" s="40"/>
      <c r="T274" s="41"/>
      <c r="U274" s="1">
        <f t="shared" si="68"/>
        <v>0</v>
      </c>
      <c r="V274" s="1">
        <f t="shared" si="69"/>
        <v>0</v>
      </c>
      <c r="W274" s="1">
        <f t="shared" si="70"/>
        <v>0</v>
      </c>
      <c r="X274" s="1">
        <f t="shared" si="71"/>
        <v>0</v>
      </c>
      <c r="Y274" s="1">
        <f t="shared" si="72"/>
        <v>0</v>
      </c>
      <c r="Z274" s="1">
        <f t="shared" si="73"/>
        <v>0</v>
      </c>
      <c r="AB274" s="40"/>
      <c r="AC274" s="41"/>
      <c r="AD274" s="1">
        <f t="shared" si="74"/>
        <v>0</v>
      </c>
      <c r="AE274" s="1">
        <f t="shared" si="75"/>
        <v>0</v>
      </c>
      <c r="AF274" s="1">
        <f t="shared" si="76"/>
        <v>0</v>
      </c>
      <c r="AG274" s="1">
        <f t="shared" si="77"/>
        <v>0</v>
      </c>
      <c r="AH274" s="1">
        <f t="shared" si="78"/>
        <v>0</v>
      </c>
      <c r="AI274" s="1">
        <f t="shared" si="79"/>
        <v>0</v>
      </c>
      <c r="AK274" s="40"/>
      <c r="AL274" s="41"/>
      <c r="AM274" s="1">
        <f t="shared" si="80"/>
        <v>0</v>
      </c>
      <c r="AN274" s="1">
        <f t="shared" si="81"/>
        <v>0</v>
      </c>
      <c r="AO274" s="1">
        <f t="shared" si="82"/>
        <v>0</v>
      </c>
      <c r="AP274" s="1">
        <f t="shared" si="83"/>
        <v>0</v>
      </c>
      <c r="AQ274" s="1">
        <f t="shared" si="84"/>
        <v>0</v>
      </c>
      <c r="AR274" s="1">
        <f t="shared" si="85"/>
        <v>0</v>
      </c>
      <c r="AT274" s="40"/>
      <c r="AU274" s="41"/>
      <c r="AV274" s="1">
        <f t="shared" si="86"/>
        <v>0</v>
      </c>
      <c r="AW274" s="1">
        <f t="shared" si="87"/>
        <v>0</v>
      </c>
      <c r="AX274" s="1">
        <f t="shared" si="88"/>
        <v>0</v>
      </c>
      <c r="AY274" s="1">
        <f t="shared" si="89"/>
        <v>0</v>
      </c>
      <c r="AZ274" s="1">
        <f t="shared" si="90"/>
        <v>0</v>
      </c>
      <c r="BA274" s="1">
        <f t="shared" si="91"/>
        <v>0</v>
      </c>
      <c r="BC274" s="40"/>
      <c r="BD274" s="41"/>
      <c r="BE274" s="1">
        <f t="shared" si="92"/>
        <v>0</v>
      </c>
      <c r="BF274" s="1">
        <f t="shared" si="93"/>
        <v>0</v>
      </c>
      <c r="BG274" s="1">
        <f t="shared" si="94"/>
        <v>0</v>
      </c>
      <c r="BH274" s="1">
        <f t="shared" si="95"/>
        <v>0</v>
      </c>
      <c r="BI274" s="1">
        <f t="shared" si="96"/>
        <v>0</v>
      </c>
      <c r="BJ274" s="1">
        <f t="shared" si="97"/>
        <v>0</v>
      </c>
      <c r="BL274" s="40"/>
      <c r="BM274" s="41"/>
      <c r="BN274" s="1">
        <f t="shared" si="98"/>
        <v>0</v>
      </c>
      <c r="BO274" s="1">
        <f t="shared" si="99"/>
        <v>0</v>
      </c>
      <c r="BP274" s="1">
        <f t="shared" si="100"/>
        <v>0</v>
      </c>
      <c r="BQ274" s="1">
        <f t="shared" si="101"/>
        <v>0</v>
      </c>
      <c r="BR274" s="1">
        <f t="shared" si="102"/>
        <v>0</v>
      </c>
      <c r="BS274" s="1">
        <f t="shared" si="103"/>
        <v>0</v>
      </c>
    </row>
    <row r="275" spans="1:71" ht="12.75" x14ac:dyDescent="0.2">
      <c r="A275" s="40"/>
      <c r="B275" s="41"/>
      <c r="C275" s="1">
        <f t="shared" si="56"/>
        <v>0</v>
      </c>
      <c r="D275" s="1">
        <f t="shared" si="57"/>
        <v>0</v>
      </c>
      <c r="E275" s="1">
        <f t="shared" si="58"/>
        <v>0</v>
      </c>
      <c r="F275" s="1">
        <f t="shared" si="59"/>
        <v>0</v>
      </c>
      <c r="G275" s="1">
        <f t="shared" si="60"/>
        <v>0</v>
      </c>
      <c r="H275" s="1">
        <f t="shared" si="61"/>
        <v>0</v>
      </c>
      <c r="J275" s="23"/>
      <c r="K275" s="18"/>
      <c r="L275" s="1">
        <f t="shared" si="62"/>
        <v>0</v>
      </c>
      <c r="M275" s="1">
        <f t="shared" si="63"/>
        <v>0</v>
      </c>
      <c r="N275" s="1">
        <f t="shared" si="64"/>
        <v>0</v>
      </c>
      <c r="O275" s="1">
        <f t="shared" si="65"/>
        <v>0</v>
      </c>
      <c r="P275" s="42">
        <f t="shared" si="66"/>
        <v>0</v>
      </c>
      <c r="Q275" s="1">
        <f t="shared" si="67"/>
        <v>0</v>
      </c>
      <c r="S275" s="40"/>
      <c r="T275" s="41"/>
      <c r="U275" s="1">
        <f t="shared" si="68"/>
        <v>0</v>
      </c>
      <c r="V275" s="1">
        <f t="shared" si="69"/>
        <v>0</v>
      </c>
      <c r="W275" s="1">
        <f t="shared" si="70"/>
        <v>0</v>
      </c>
      <c r="X275" s="1">
        <f t="shared" si="71"/>
        <v>0</v>
      </c>
      <c r="Y275" s="1">
        <f t="shared" si="72"/>
        <v>0</v>
      </c>
      <c r="Z275" s="1">
        <f t="shared" si="73"/>
        <v>0</v>
      </c>
      <c r="AB275" s="40"/>
      <c r="AC275" s="41"/>
      <c r="AD275" s="1">
        <f t="shared" si="74"/>
        <v>0</v>
      </c>
      <c r="AE275" s="1">
        <f t="shared" si="75"/>
        <v>0</v>
      </c>
      <c r="AF275" s="1">
        <f t="shared" si="76"/>
        <v>0</v>
      </c>
      <c r="AG275" s="1">
        <f t="shared" si="77"/>
        <v>0</v>
      </c>
      <c r="AH275" s="1">
        <f t="shared" si="78"/>
        <v>0</v>
      </c>
      <c r="AI275" s="1">
        <f t="shared" si="79"/>
        <v>0</v>
      </c>
      <c r="AK275" s="40"/>
      <c r="AL275" s="41"/>
      <c r="AM275" s="1">
        <f t="shared" si="80"/>
        <v>0</v>
      </c>
      <c r="AN275" s="1">
        <f t="shared" si="81"/>
        <v>0</v>
      </c>
      <c r="AO275" s="1">
        <f t="shared" si="82"/>
        <v>0</v>
      </c>
      <c r="AP275" s="1">
        <f t="shared" si="83"/>
        <v>0</v>
      </c>
      <c r="AQ275" s="1">
        <f t="shared" si="84"/>
        <v>0</v>
      </c>
      <c r="AR275" s="1">
        <f t="shared" si="85"/>
        <v>0</v>
      </c>
      <c r="AT275" s="40"/>
      <c r="AU275" s="41"/>
      <c r="AV275" s="1">
        <f t="shared" si="86"/>
        <v>0</v>
      </c>
      <c r="AW275" s="1">
        <f t="shared" si="87"/>
        <v>0</v>
      </c>
      <c r="AX275" s="1">
        <f t="shared" si="88"/>
        <v>0</v>
      </c>
      <c r="AY275" s="1">
        <f t="shared" si="89"/>
        <v>0</v>
      </c>
      <c r="AZ275" s="1">
        <f t="shared" si="90"/>
        <v>0</v>
      </c>
      <c r="BA275" s="1">
        <f t="shared" si="91"/>
        <v>0</v>
      </c>
      <c r="BC275" s="40"/>
      <c r="BD275" s="41"/>
      <c r="BE275" s="1">
        <f t="shared" si="92"/>
        <v>0</v>
      </c>
      <c r="BF275" s="1">
        <f t="shared" si="93"/>
        <v>0</v>
      </c>
      <c r="BG275" s="1">
        <f t="shared" si="94"/>
        <v>0</v>
      </c>
      <c r="BH275" s="1">
        <f t="shared" si="95"/>
        <v>0</v>
      </c>
      <c r="BI275" s="1">
        <f t="shared" si="96"/>
        <v>0</v>
      </c>
      <c r="BJ275" s="1">
        <f t="shared" si="97"/>
        <v>0</v>
      </c>
      <c r="BL275" s="40"/>
      <c r="BM275" s="41"/>
      <c r="BN275" s="1">
        <f t="shared" si="98"/>
        <v>0</v>
      </c>
      <c r="BO275" s="1">
        <f t="shared" si="99"/>
        <v>0</v>
      </c>
      <c r="BP275" s="1">
        <f t="shared" si="100"/>
        <v>0</v>
      </c>
      <c r="BQ275" s="1">
        <f t="shared" si="101"/>
        <v>0</v>
      </c>
      <c r="BR275" s="1">
        <f t="shared" si="102"/>
        <v>0</v>
      </c>
      <c r="BS275" s="1">
        <f t="shared" si="103"/>
        <v>0</v>
      </c>
    </row>
    <row r="276" spans="1:71" ht="12.75" x14ac:dyDescent="0.2">
      <c r="A276" s="40"/>
      <c r="B276" s="41"/>
      <c r="C276" s="1">
        <f t="shared" si="56"/>
        <v>0</v>
      </c>
      <c r="D276" s="1">
        <f t="shared" si="57"/>
        <v>0</v>
      </c>
      <c r="E276" s="1">
        <f t="shared" si="58"/>
        <v>0</v>
      </c>
      <c r="F276" s="1">
        <f t="shared" si="59"/>
        <v>0</v>
      </c>
      <c r="G276" s="1">
        <f t="shared" si="60"/>
        <v>0</v>
      </c>
      <c r="H276" s="1">
        <f t="shared" si="61"/>
        <v>0</v>
      </c>
      <c r="J276" s="23"/>
      <c r="K276" s="18"/>
      <c r="L276" s="1">
        <f t="shared" si="62"/>
        <v>0</v>
      </c>
      <c r="M276" s="1">
        <f t="shared" si="63"/>
        <v>0</v>
      </c>
      <c r="N276" s="1">
        <f t="shared" si="64"/>
        <v>0</v>
      </c>
      <c r="O276" s="1">
        <f t="shared" si="65"/>
        <v>0</v>
      </c>
      <c r="P276" s="42">
        <f t="shared" si="66"/>
        <v>0</v>
      </c>
      <c r="Q276" s="1">
        <f t="shared" si="67"/>
        <v>0</v>
      </c>
      <c r="S276" s="40"/>
      <c r="T276" s="41"/>
      <c r="U276" s="1">
        <f t="shared" si="68"/>
        <v>0</v>
      </c>
      <c r="V276" s="1">
        <f t="shared" si="69"/>
        <v>0</v>
      </c>
      <c r="W276" s="1">
        <f t="shared" si="70"/>
        <v>0</v>
      </c>
      <c r="X276" s="1">
        <f t="shared" si="71"/>
        <v>0</v>
      </c>
      <c r="Y276" s="1">
        <f t="shared" si="72"/>
        <v>0</v>
      </c>
      <c r="Z276" s="1">
        <f t="shared" si="73"/>
        <v>0</v>
      </c>
      <c r="AB276" s="40"/>
      <c r="AC276" s="41"/>
      <c r="AD276" s="1">
        <f t="shared" si="74"/>
        <v>0</v>
      </c>
      <c r="AE276" s="1">
        <f t="shared" si="75"/>
        <v>0</v>
      </c>
      <c r="AF276" s="1">
        <f t="shared" si="76"/>
        <v>0</v>
      </c>
      <c r="AG276" s="1">
        <f t="shared" si="77"/>
        <v>0</v>
      </c>
      <c r="AH276" s="1">
        <f t="shared" si="78"/>
        <v>0</v>
      </c>
      <c r="AI276" s="1">
        <f t="shared" si="79"/>
        <v>0</v>
      </c>
      <c r="AK276" s="40"/>
      <c r="AL276" s="41"/>
      <c r="AM276" s="1">
        <f t="shared" si="80"/>
        <v>0</v>
      </c>
      <c r="AN276" s="1">
        <f t="shared" si="81"/>
        <v>0</v>
      </c>
      <c r="AO276" s="1">
        <f t="shared" si="82"/>
        <v>0</v>
      </c>
      <c r="AP276" s="1">
        <f t="shared" si="83"/>
        <v>0</v>
      </c>
      <c r="AQ276" s="1">
        <f t="shared" si="84"/>
        <v>0</v>
      </c>
      <c r="AR276" s="1">
        <f t="shared" si="85"/>
        <v>0</v>
      </c>
      <c r="AT276" s="40"/>
      <c r="AU276" s="41"/>
      <c r="AV276" s="1">
        <f t="shared" si="86"/>
        <v>0</v>
      </c>
      <c r="AW276" s="1">
        <f t="shared" si="87"/>
        <v>0</v>
      </c>
      <c r="AX276" s="1">
        <f t="shared" si="88"/>
        <v>0</v>
      </c>
      <c r="AY276" s="1">
        <f t="shared" si="89"/>
        <v>0</v>
      </c>
      <c r="AZ276" s="1">
        <f t="shared" si="90"/>
        <v>0</v>
      </c>
      <c r="BA276" s="1">
        <f t="shared" si="91"/>
        <v>0</v>
      </c>
      <c r="BC276" s="40"/>
      <c r="BD276" s="41"/>
      <c r="BE276" s="1">
        <f t="shared" si="92"/>
        <v>0</v>
      </c>
      <c r="BF276" s="1">
        <f t="shared" si="93"/>
        <v>0</v>
      </c>
      <c r="BG276" s="1">
        <f t="shared" si="94"/>
        <v>0</v>
      </c>
      <c r="BH276" s="1">
        <f t="shared" si="95"/>
        <v>0</v>
      </c>
      <c r="BI276" s="1">
        <f t="shared" si="96"/>
        <v>0</v>
      </c>
      <c r="BJ276" s="1">
        <f t="shared" si="97"/>
        <v>0</v>
      </c>
      <c r="BL276" s="40"/>
      <c r="BM276" s="41"/>
      <c r="BN276" s="1">
        <f t="shared" si="98"/>
        <v>0</v>
      </c>
      <c r="BO276" s="1">
        <f t="shared" si="99"/>
        <v>0</v>
      </c>
      <c r="BP276" s="1">
        <f t="shared" si="100"/>
        <v>0</v>
      </c>
      <c r="BQ276" s="1">
        <f t="shared" si="101"/>
        <v>0</v>
      </c>
      <c r="BR276" s="1">
        <f t="shared" si="102"/>
        <v>0</v>
      </c>
      <c r="BS276" s="1">
        <f t="shared" si="103"/>
        <v>0</v>
      </c>
    </row>
    <row r="277" spans="1:71" ht="12.75" x14ac:dyDescent="0.2">
      <c r="A277" s="40"/>
      <c r="B277" s="41"/>
      <c r="C277" s="1">
        <f t="shared" si="56"/>
        <v>0</v>
      </c>
      <c r="D277" s="1">
        <f t="shared" si="57"/>
        <v>0</v>
      </c>
      <c r="E277" s="1">
        <f t="shared" si="58"/>
        <v>0</v>
      </c>
      <c r="F277" s="1">
        <f t="shared" si="59"/>
        <v>0</v>
      </c>
      <c r="G277" s="1">
        <f t="shared" si="60"/>
        <v>0</v>
      </c>
      <c r="H277" s="1">
        <f t="shared" si="61"/>
        <v>0</v>
      </c>
      <c r="J277" s="23"/>
      <c r="K277" s="18"/>
      <c r="L277" s="1">
        <f t="shared" si="62"/>
        <v>0</v>
      </c>
      <c r="M277" s="1">
        <f t="shared" si="63"/>
        <v>0</v>
      </c>
      <c r="N277" s="1">
        <f t="shared" si="64"/>
        <v>0</v>
      </c>
      <c r="O277" s="1">
        <f t="shared" si="65"/>
        <v>0</v>
      </c>
      <c r="P277" s="42">
        <f t="shared" si="66"/>
        <v>0</v>
      </c>
      <c r="Q277" s="1">
        <f t="shared" si="67"/>
        <v>0</v>
      </c>
      <c r="S277" s="40"/>
      <c r="T277" s="41"/>
      <c r="U277" s="1">
        <f t="shared" si="68"/>
        <v>0</v>
      </c>
      <c r="V277" s="1">
        <f t="shared" si="69"/>
        <v>0</v>
      </c>
      <c r="W277" s="1">
        <f t="shared" si="70"/>
        <v>0</v>
      </c>
      <c r="X277" s="1">
        <f t="shared" si="71"/>
        <v>0</v>
      </c>
      <c r="Y277" s="1">
        <f t="shared" si="72"/>
        <v>0</v>
      </c>
      <c r="Z277" s="1">
        <f t="shared" si="73"/>
        <v>0</v>
      </c>
      <c r="AB277" s="40"/>
      <c r="AC277" s="41"/>
      <c r="AD277" s="1">
        <f t="shared" si="74"/>
        <v>0</v>
      </c>
      <c r="AE277" s="1">
        <f t="shared" si="75"/>
        <v>0</v>
      </c>
      <c r="AF277" s="1">
        <f t="shared" si="76"/>
        <v>0</v>
      </c>
      <c r="AG277" s="1">
        <f t="shared" si="77"/>
        <v>0</v>
      </c>
      <c r="AH277" s="1">
        <f t="shared" si="78"/>
        <v>0</v>
      </c>
      <c r="AI277" s="1">
        <f t="shared" si="79"/>
        <v>0</v>
      </c>
      <c r="AK277" s="40"/>
      <c r="AL277" s="41"/>
      <c r="AM277" s="1">
        <f t="shared" si="80"/>
        <v>0</v>
      </c>
      <c r="AN277" s="1">
        <f t="shared" si="81"/>
        <v>0</v>
      </c>
      <c r="AO277" s="1">
        <f t="shared" si="82"/>
        <v>0</v>
      </c>
      <c r="AP277" s="1">
        <f t="shared" si="83"/>
        <v>0</v>
      </c>
      <c r="AQ277" s="1">
        <f t="shared" si="84"/>
        <v>0</v>
      </c>
      <c r="AR277" s="1">
        <f t="shared" si="85"/>
        <v>0</v>
      </c>
      <c r="AT277" s="40"/>
      <c r="AU277" s="41"/>
      <c r="AV277" s="1">
        <f t="shared" si="86"/>
        <v>0</v>
      </c>
      <c r="AW277" s="1">
        <f t="shared" si="87"/>
        <v>0</v>
      </c>
      <c r="AX277" s="1">
        <f t="shared" si="88"/>
        <v>0</v>
      </c>
      <c r="AY277" s="1">
        <f t="shared" si="89"/>
        <v>0</v>
      </c>
      <c r="AZ277" s="1">
        <f t="shared" si="90"/>
        <v>0</v>
      </c>
      <c r="BA277" s="1">
        <f t="shared" si="91"/>
        <v>0</v>
      </c>
      <c r="BC277" s="40"/>
      <c r="BD277" s="41"/>
      <c r="BE277" s="1">
        <f t="shared" si="92"/>
        <v>0</v>
      </c>
      <c r="BF277" s="1">
        <f t="shared" si="93"/>
        <v>0</v>
      </c>
      <c r="BG277" s="1">
        <f t="shared" si="94"/>
        <v>0</v>
      </c>
      <c r="BH277" s="1">
        <f t="shared" si="95"/>
        <v>0</v>
      </c>
      <c r="BI277" s="1">
        <f t="shared" si="96"/>
        <v>0</v>
      </c>
      <c r="BJ277" s="1">
        <f t="shared" si="97"/>
        <v>0</v>
      </c>
      <c r="BL277" s="40"/>
      <c r="BM277" s="41"/>
      <c r="BN277" s="1">
        <f t="shared" si="98"/>
        <v>0</v>
      </c>
      <c r="BO277" s="1">
        <f t="shared" si="99"/>
        <v>0</v>
      </c>
      <c r="BP277" s="1">
        <f t="shared" si="100"/>
        <v>0</v>
      </c>
      <c r="BQ277" s="1">
        <f t="shared" si="101"/>
        <v>0</v>
      </c>
      <c r="BR277" s="1">
        <f t="shared" si="102"/>
        <v>0</v>
      </c>
      <c r="BS277" s="1">
        <f t="shared" si="103"/>
        <v>0</v>
      </c>
    </row>
    <row r="278" spans="1:71" ht="12.75" x14ac:dyDescent="0.2">
      <c r="A278" s="40"/>
      <c r="B278" s="41"/>
      <c r="C278" s="1">
        <f t="shared" si="56"/>
        <v>0</v>
      </c>
      <c r="D278" s="1">
        <f t="shared" si="57"/>
        <v>0</v>
      </c>
      <c r="E278" s="1">
        <f t="shared" si="58"/>
        <v>0</v>
      </c>
      <c r="F278" s="1">
        <f t="shared" si="59"/>
        <v>0</v>
      </c>
      <c r="G278" s="1">
        <f t="shared" si="60"/>
        <v>0</v>
      </c>
      <c r="H278" s="1">
        <f t="shared" si="61"/>
        <v>0</v>
      </c>
      <c r="J278" s="23"/>
      <c r="K278" s="18"/>
      <c r="L278" s="1">
        <f t="shared" si="62"/>
        <v>0</v>
      </c>
      <c r="M278" s="1">
        <f t="shared" si="63"/>
        <v>0</v>
      </c>
      <c r="N278" s="1">
        <f t="shared" si="64"/>
        <v>0</v>
      </c>
      <c r="O278" s="1">
        <f t="shared" si="65"/>
        <v>0</v>
      </c>
      <c r="P278" s="42">
        <f t="shared" si="66"/>
        <v>0</v>
      </c>
      <c r="Q278" s="1">
        <f t="shared" si="67"/>
        <v>0</v>
      </c>
      <c r="S278" s="40"/>
      <c r="T278" s="41"/>
      <c r="U278" s="1">
        <f t="shared" si="68"/>
        <v>0</v>
      </c>
      <c r="V278" s="1">
        <f t="shared" si="69"/>
        <v>0</v>
      </c>
      <c r="W278" s="1">
        <f t="shared" si="70"/>
        <v>0</v>
      </c>
      <c r="X278" s="1">
        <f t="shared" si="71"/>
        <v>0</v>
      </c>
      <c r="Y278" s="1">
        <f t="shared" si="72"/>
        <v>0</v>
      </c>
      <c r="Z278" s="1">
        <f t="shared" si="73"/>
        <v>0</v>
      </c>
      <c r="AB278" s="40"/>
      <c r="AC278" s="41"/>
      <c r="AD278" s="1">
        <f t="shared" si="74"/>
        <v>0</v>
      </c>
      <c r="AE278" s="1">
        <f t="shared" si="75"/>
        <v>0</v>
      </c>
      <c r="AF278" s="1">
        <f t="shared" si="76"/>
        <v>0</v>
      </c>
      <c r="AG278" s="1">
        <f t="shared" si="77"/>
        <v>0</v>
      </c>
      <c r="AH278" s="1">
        <f t="shared" si="78"/>
        <v>0</v>
      </c>
      <c r="AI278" s="1">
        <f t="shared" si="79"/>
        <v>0</v>
      </c>
      <c r="AK278" s="40"/>
      <c r="AL278" s="41"/>
      <c r="AM278" s="1">
        <f t="shared" si="80"/>
        <v>0</v>
      </c>
      <c r="AN278" s="1">
        <f t="shared" si="81"/>
        <v>0</v>
      </c>
      <c r="AO278" s="1">
        <f t="shared" si="82"/>
        <v>0</v>
      </c>
      <c r="AP278" s="1">
        <f t="shared" si="83"/>
        <v>0</v>
      </c>
      <c r="AQ278" s="1">
        <f t="shared" si="84"/>
        <v>0</v>
      </c>
      <c r="AR278" s="1">
        <f t="shared" si="85"/>
        <v>0</v>
      </c>
      <c r="AT278" s="40"/>
      <c r="AU278" s="41"/>
      <c r="AV278" s="1">
        <f t="shared" si="86"/>
        <v>0</v>
      </c>
      <c r="AW278" s="1">
        <f t="shared" si="87"/>
        <v>0</v>
      </c>
      <c r="AX278" s="1">
        <f t="shared" si="88"/>
        <v>0</v>
      </c>
      <c r="AY278" s="1">
        <f t="shared" si="89"/>
        <v>0</v>
      </c>
      <c r="AZ278" s="1">
        <f t="shared" si="90"/>
        <v>0</v>
      </c>
      <c r="BA278" s="1">
        <f t="shared" si="91"/>
        <v>0</v>
      </c>
      <c r="BC278" s="40"/>
      <c r="BD278" s="41"/>
      <c r="BE278" s="1">
        <f t="shared" si="92"/>
        <v>0</v>
      </c>
      <c r="BF278" s="1">
        <f t="shared" si="93"/>
        <v>0</v>
      </c>
      <c r="BG278" s="1">
        <f t="shared" si="94"/>
        <v>0</v>
      </c>
      <c r="BH278" s="1">
        <f t="shared" si="95"/>
        <v>0</v>
      </c>
      <c r="BI278" s="1">
        <f t="shared" si="96"/>
        <v>0</v>
      </c>
      <c r="BJ278" s="1">
        <f t="shared" si="97"/>
        <v>0</v>
      </c>
      <c r="BL278" s="40"/>
      <c r="BM278" s="41"/>
      <c r="BN278" s="1">
        <f t="shared" si="98"/>
        <v>0</v>
      </c>
      <c r="BO278" s="1">
        <f t="shared" si="99"/>
        <v>0</v>
      </c>
      <c r="BP278" s="1">
        <f t="shared" si="100"/>
        <v>0</v>
      </c>
      <c r="BQ278" s="1">
        <f t="shared" si="101"/>
        <v>0</v>
      </c>
      <c r="BR278" s="1">
        <f t="shared" si="102"/>
        <v>0</v>
      </c>
      <c r="BS278" s="1">
        <f t="shared" si="103"/>
        <v>0</v>
      </c>
    </row>
    <row r="279" spans="1:71" ht="12.75" x14ac:dyDescent="0.2">
      <c r="A279" s="40"/>
      <c r="B279" s="41"/>
      <c r="C279" s="1">
        <f t="shared" si="56"/>
        <v>0</v>
      </c>
      <c r="D279" s="1">
        <f t="shared" si="57"/>
        <v>0</v>
      </c>
      <c r="E279" s="1">
        <f t="shared" si="58"/>
        <v>0</v>
      </c>
      <c r="F279" s="1">
        <f t="shared" si="59"/>
        <v>0</v>
      </c>
      <c r="G279" s="1">
        <f t="shared" si="60"/>
        <v>0</v>
      </c>
      <c r="H279" s="1">
        <f t="shared" si="61"/>
        <v>0</v>
      </c>
      <c r="J279" s="23"/>
      <c r="K279" s="18"/>
      <c r="L279" s="1">
        <f t="shared" si="62"/>
        <v>0</v>
      </c>
      <c r="M279" s="1">
        <f t="shared" si="63"/>
        <v>0</v>
      </c>
      <c r="N279" s="1">
        <f t="shared" si="64"/>
        <v>0</v>
      </c>
      <c r="O279" s="1">
        <f t="shared" si="65"/>
        <v>0</v>
      </c>
      <c r="P279" s="42">
        <f t="shared" si="66"/>
        <v>0</v>
      </c>
      <c r="Q279" s="1">
        <f t="shared" si="67"/>
        <v>0</v>
      </c>
      <c r="S279" s="40"/>
      <c r="T279" s="41"/>
      <c r="U279" s="1">
        <f t="shared" si="68"/>
        <v>0</v>
      </c>
      <c r="V279" s="1">
        <f t="shared" si="69"/>
        <v>0</v>
      </c>
      <c r="W279" s="1">
        <f t="shared" si="70"/>
        <v>0</v>
      </c>
      <c r="X279" s="1">
        <f t="shared" si="71"/>
        <v>0</v>
      </c>
      <c r="Y279" s="1">
        <f t="shared" si="72"/>
        <v>0</v>
      </c>
      <c r="Z279" s="1">
        <f t="shared" si="73"/>
        <v>0</v>
      </c>
      <c r="AB279" s="40"/>
      <c r="AC279" s="41"/>
      <c r="AD279" s="1">
        <f t="shared" si="74"/>
        <v>0</v>
      </c>
      <c r="AE279" s="1">
        <f t="shared" si="75"/>
        <v>0</v>
      </c>
      <c r="AF279" s="1">
        <f t="shared" si="76"/>
        <v>0</v>
      </c>
      <c r="AG279" s="1">
        <f t="shared" si="77"/>
        <v>0</v>
      </c>
      <c r="AH279" s="1">
        <f t="shared" si="78"/>
        <v>0</v>
      </c>
      <c r="AI279" s="1">
        <f t="shared" si="79"/>
        <v>0</v>
      </c>
      <c r="AK279" s="40"/>
      <c r="AL279" s="41"/>
      <c r="AM279" s="1">
        <f t="shared" si="80"/>
        <v>0</v>
      </c>
      <c r="AN279" s="1">
        <f t="shared" si="81"/>
        <v>0</v>
      </c>
      <c r="AO279" s="1">
        <f t="shared" si="82"/>
        <v>0</v>
      </c>
      <c r="AP279" s="1">
        <f t="shared" si="83"/>
        <v>0</v>
      </c>
      <c r="AQ279" s="1">
        <f t="shared" si="84"/>
        <v>0</v>
      </c>
      <c r="AR279" s="1">
        <f t="shared" si="85"/>
        <v>0</v>
      </c>
      <c r="AT279" s="40"/>
      <c r="AU279" s="41"/>
      <c r="AV279" s="1">
        <f t="shared" si="86"/>
        <v>0</v>
      </c>
      <c r="AW279" s="1">
        <f t="shared" si="87"/>
        <v>0</v>
      </c>
      <c r="AX279" s="1">
        <f t="shared" si="88"/>
        <v>0</v>
      </c>
      <c r="AY279" s="1">
        <f t="shared" si="89"/>
        <v>0</v>
      </c>
      <c r="AZ279" s="1">
        <f t="shared" si="90"/>
        <v>0</v>
      </c>
      <c r="BA279" s="1">
        <f t="shared" si="91"/>
        <v>0</v>
      </c>
      <c r="BC279" s="40"/>
      <c r="BD279" s="41"/>
      <c r="BE279" s="1">
        <f t="shared" si="92"/>
        <v>0</v>
      </c>
      <c r="BF279" s="1">
        <f t="shared" si="93"/>
        <v>0</v>
      </c>
      <c r="BG279" s="1">
        <f t="shared" si="94"/>
        <v>0</v>
      </c>
      <c r="BH279" s="1">
        <f t="shared" si="95"/>
        <v>0</v>
      </c>
      <c r="BI279" s="1">
        <f t="shared" si="96"/>
        <v>0</v>
      </c>
      <c r="BJ279" s="1">
        <f t="shared" si="97"/>
        <v>0</v>
      </c>
      <c r="BL279" s="40"/>
      <c r="BM279" s="41"/>
      <c r="BN279" s="1">
        <f t="shared" si="98"/>
        <v>0</v>
      </c>
      <c r="BO279" s="1">
        <f t="shared" si="99"/>
        <v>0</v>
      </c>
      <c r="BP279" s="1">
        <f t="shared" si="100"/>
        <v>0</v>
      </c>
      <c r="BQ279" s="1">
        <f t="shared" si="101"/>
        <v>0</v>
      </c>
      <c r="BR279" s="1">
        <f t="shared" si="102"/>
        <v>0</v>
      </c>
      <c r="BS279" s="1">
        <f t="shared" si="103"/>
        <v>0</v>
      </c>
    </row>
    <row r="280" spans="1:71" ht="12.75" x14ac:dyDescent="0.2">
      <c r="A280" s="40"/>
      <c r="B280" s="41"/>
      <c r="C280" s="1">
        <f t="shared" si="56"/>
        <v>0</v>
      </c>
      <c r="D280" s="1">
        <f t="shared" si="57"/>
        <v>0</v>
      </c>
      <c r="E280" s="1">
        <f t="shared" si="58"/>
        <v>0</v>
      </c>
      <c r="F280" s="1">
        <f t="shared" si="59"/>
        <v>0</v>
      </c>
      <c r="G280" s="1">
        <f t="shared" si="60"/>
        <v>0</v>
      </c>
      <c r="H280" s="1">
        <f t="shared" si="61"/>
        <v>0</v>
      </c>
      <c r="J280" s="23"/>
      <c r="K280" s="18"/>
      <c r="L280" s="1">
        <f t="shared" si="62"/>
        <v>0</v>
      </c>
      <c r="M280" s="1">
        <f t="shared" si="63"/>
        <v>0</v>
      </c>
      <c r="N280" s="1">
        <f t="shared" si="64"/>
        <v>0</v>
      </c>
      <c r="O280" s="1">
        <f t="shared" si="65"/>
        <v>0</v>
      </c>
      <c r="P280" s="42">
        <f t="shared" si="66"/>
        <v>0</v>
      </c>
      <c r="Q280" s="1">
        <f t="shared" si="67"/>
        <v>0</v>
      </c>
      <c r="S280" s="40"/>
      <c r="T280" s="41"/>
      <c r="U280" s="1">
        <f t="shared" si="68"/>
        <v>0</v>
      </c>
      <c r="V280" s="1">
        <f t="shared" si="69"/>
        <v>0</v>
      </c>
      <c r="W280" s="1">
        <f t="shared" si="70"/>
        <v>0</v>
      </c>
      <c r="X280" s="1">
        <f t="shared" si="71"/>
        <v>0</v>
      </c>
      <c r="Y280" s="1">
        <f t="shared" si="72"/>
        <v>0</v>
      </c>
      <c r="Z280" s="1">
        <f t="shared" si="73"/>
        <v>0</v>
      </c>
      <c r="AB280" s="40"/>
      <c r="AC280" s="41"/>
      <c r="AD280" s="1">
        <f t="shared" si="74"/>
        <v>0</v>
      </c>
      <c r="AE280" s="1">
        <f t="shared" si="75"/>
        <v>0</v>
      </c>
      <c r="AF280" s="1">
        <f t="shared" si="76"/>
        <v>0</v>
      </c>
      <c r="AG280" s="1">
        <f t="shared" si="77"/>
        <v>0</v>
      </c>
      <c r="AH280" s="1">
        <f t="shared" si="78"/>
        <v>0</v>
      </c>
      <c r="AI280" s="1">
        <f t="shared" si="79"/>
        <v>0</v>
      </c>
      <c r="AK280" s="40"/>
      <c r="AL280" s="41"/>
      <c r="AM280" s="1">
        <f t="shared" si="80"/>
        <v>0</v>
      </c>
      <c r="AN280" s="1">
        <f t="shared" si="81"/>
        <v>0</v>
      </c>
      <c r="AO280" s="1">
        <f t="shared" si="82"/>
        <v>0</v>
      </c>
      <c r="AP280" s="1">
        <f t="shared" si="83"/>
        <v>0</v>
      </c>
      <c r="AQ280" s="1">
        <f t="shared" si="84"/>
        <v>0</v>
      </c>
      <c r="AR280" s="1">
        <f t="shared" si="85"/>
        <v>0</v>
      </c>
      <c r="AT280" s="40"/>
      <c r="AU280" s="41"/>
      <c r="AV280" s="1">
        <f t="shared" si="86"/>
        <v>0</v>
      </c>
      <c r="AW280" s="1">
        <f t="shared" si="87"/>
        <v>0</v>
      </c>
      <c r="AX280" s="1">
        <f t="shared" si="88"/>
        <v>0</v>
      </c>
      <c r="AY280" s="1">
        <f t="shared" si="89"/>
        <v>0</v>
      </c>
      <c r="AZ280" s="1">
        <f t="shared" si="90"/>
        <v>0</v>
      </c>
      <c r="BA280" s="1">
        <f t="shared" si="91"/>
        <v>0</v>
      </c>
      <c r="BC280" s="40"/>
      <c r="BD280" s="41"/>
      <c r="BE280" s="1">
        <f t="shared" si="92"/>
        <v>0</v>
      </c>
      <c r="BF280" s="1">
        <f t="shared" si="93"/>
        <v>0</v>
      </c>
      <c r="BG280" s="1">
        <f t="shared" si="94"/>
        <v>0</v>
      </c>
      <c r="BH280" s="1">
        <f t="shared" si="95"/>
        <v>0</v>
      </c>
      <c r="BI280" s="1">
        <f t="shared" si="96"/>
        <v>0</v>
      </c>
      <c r="BJ280" s="1">
        <f t="shared" si="97"/>
        <v>0</v>
      </c>
      <c r="BL280" s="40"/>
      <c r="BM280" s="41"/>
      <c r="BN280" s="1">
        <f t="shared" si="98"/>
        <v>0</v>
      </c>
      <c r="BO280" s="1">
        <f t="shared" si="99"/>
        <v>0</v>
      </c>
      <c r="BP280" s="1">
        <f t="shared" si="100"/>
        <v>0</v>
      </c>
      <c r="BQ280" s="1">
        <f t="shared" si="101"/>
        <v>0</v>
      </c>
      <c r="BR280" s="1">
        <f t="shared" si="102"/>
        <v>0</v>
      </c>
      <c r="BS280" s="1">
        <f t="shared" si="103"/>
        <v>0</v>
      </c>
    </row>
    <row r="281" spans="1:71" ht="12.75" x14ac:dyDescent="0.2">
      <c r="A281" s="40"/>
      <c r="B281" s="41"/>
      <c r="C281" s="1">
        <f t="shared" si="56"/>
        <v>0</v>
      </c>
      <c r="D281" s="1">
        <f t="shared" si="57"/>
        <v>0</v>
      </c>
      <c r="E281" s="1">
        <f t="shared" si="58"/>
        <v>0</v>
      </c>
      <c r="F281" s="1">
        <f t="shared" si="59"/>
        <v>0</v>
      </c>
      <c r="G281" s="1">
        <f t="shared" si="60"/>
        <v>0</v>
      </c>
      <c r="H281" s="1">
        <f t="shared" si="61"/>
        <v>0</v>
      </c>
      <c r="J281" s="23"/>
      <c r="K281" s="18"/>
      <c r="L281" s="1">
        <f t="shared" si="62"/>
        <v>0</v>
      </c>
      <c r="M281" s="1">
        <f t="shared" si="63"/>
        <v>0</v>
      </c>
      <c r="N281" s="1">
        <f t="shared" si="64"/>
        <v>0</v>
      </c>
      <c r="O281" s="1">
        <f t="shared" si="65"/>
        <v>0</v>
      </c>
      <c r="P281" s="42">
        <f t="shared" si="66"/>
        <v>0</v>
      </c>
      <c r="Q281" s="1">
        <f t="shared" si="67"/>
        <v>0</v>
      </c>
      <c r="S281" s="40"/>
      <c r="T281" s="41"/>
      <c r="U281" s="1">
        <f t="shared" si="68"/>
        <v>0</v>
      </c>
      <c r="V281" s="1">
        <f t="shared" si="69"/>
        <v>0</v>
      </c>
      <c r="W281" s="1">
        <f t="shared" si="70"/>
        <v>0</v>
      </c>
      <c r="X281" s="1">
        <f t="shared" si="71"/>
        <v>0</v>
      </c>
      <c r="Y281" s="1">
        <f t="shared" si="72"/>
        <v>0</v>
      </c>
      <c r="Z281" s="1">
        <f t="shared" si="73"/>
        <v>0</v>
      </c>
      <c r="AB281" s="40"/>
      <c r="AC281" s="41"/>
      <c r="AD281" s="1">
        <f t="shared" si="74"/>
        <v>0</v>
      </c>
      <c r="AE281" s="1">
        <f t="shared" si="75"/>
        <v>0</v>
      </c>
      <c r="AF281" s="1">
        <f t="shared" si="76"/>
        <v>0</v>
      </c>
      <c r="AG281" s="1">
        <f t="shared" si="77"/>
        <v>0</v>
      </c>
      <c r="AH281" s="1">
        <f t="shared" si="78"/>
        <v>0</v>
      </c>
      <c r="AI281" s="1">
        <f t="shared" si="79"/>
        <v>0</v>
      </c>
      <c r="AK281" s="40"/>
      <c r="AL281" s="41"/>
      <c r="AM281" s="1">
        <f t="shared" si="80"/>
        <v>0</v>
      </c>
      <c r="AN281" s="1">
        <f t="shared" si="81"/>
        <v>0</v>
      </c>
      <c r="AO281" s="1">
        <f t="shared" si="82"/>
        <v>0</v>
      </c>
      <c r="AP281" s="1">
        <f t="shared" si="83"/>
        <v>0</v>
      </c>
      <c r="AQ281" s="1">
        <f t="shared" si="84"/>
        <v>0</v>
      </c>
      <c r="AR281" s="1">
        <f t="shared" si="85"/>
        <v>0</v>
      </c>
      <c r="AT281" s="40"/>
      <c r="AU281" s="41"/>
      <c r="AV281" s="1">
        <f t="shared" si="86"/>
        <v>0</v>
      </c>
      <c r="AW281" s="1">
        <f t="shared" si="87"/>
        <v>0</v>
      </c>
      <c r="AX281" s="1">
        <f t="shared" si="88"/>
        <v>0</v>
      </c>
      <c r="AY281" s="1">
        <f t="shared" si="89"/>
        <v>0</v>
      </c>
      <c r="AZ281" s="1">
        <f t="shared" si="90"/>
        <v>0</v>
      </c>
      <c r="BA281" s="1">
        <f t="shared" si="91"/>
        <v>0</v>
      </c>
      <c r="BC281" s="40"/>
      <c r="BD281" s="41"/>
      <c r="BE281" s="1">
        <f t="shared" si="92"/>
        <v>0</v>
      </c>
      <c r="BF281" s="1">
        <f t="shared" si="93"/>
        <v>0</v>
      </c>
      <c r="BG281" s="1">
        <f t="shared" si="94"/>
        <v>0</v>
      </c>
      <c r="BH281" s="1">
        <f t="shared" si="95"/>
        <v>0</v>
      </c>
      <c r="BI281" s="1">
        <f t="shared" si="96"/>
        <v>0</v>
      </c>
      <c r="BJ281" s="1">
        <f t="shared" si="97"/>
        <v>0</v>
      </c>
      <c r="BL281" s="40"/>
      <c r="BM281" s="41"/>
      <c r="BN281" s="1">
        <f t="shared" si="98"/>
        <v>0</v>
      </c>
      <c r="BO281" s="1">
        <f t="shared" si="99"/>
        <v>0</v>
      </c>
      <c r="BP281" s="1">
        <f t="shared" si="100"/>
        <v>0</v>
      </c>
      <c r="BQ281" s="1">
        <f t="shared" si="101"/>
        <v>0</v>
      </c>
      <c r="BR281" s="1">
        <f t="shared" si="102"/>
        <v>0</v>
      </c>
      <c r="BS281" s="1">
        <f t="shared" si="103"/>
        <v>0</v>
      </c>
    </row>
    <row r="282" spans="1:71" ht="12.75" x14ac:dyDescent="0.2">
      <c r="A282" s="40"/>
      <c r="B282" s="41"/>
      <c r="C282" s="1">
        <f t="shared" si="56"/>
        <v>0</v>
      </c>
      <c r="D282" s="1">
        <f t="shared" si="57"/>
        <v>0</v>
      </c>
      <c r="E282" s="1">
        <f t="shared" si="58"/>
        <v>0</v>
      </c>
      <c r="F282" s="1">
        <f t="shared" si="59"/>
        <v>0</v>
      </c>
      <c r="G282" s="1">
        <f t="shared" si="60"/>
        <v>0</v>
      </c>
      <c r="H282" s="1">
        <f t="shared" si="61"/>
        <v>0</v>
      </c>
      <c r="J282" s="23"/>
      <c r="K282" s="18"/>
      <c r="L282" s="1">
        <f t="shared" si="62"/>
        <v>0</v>
      </c>
      <c r="M282" s="1">
        <f t="shared" si="63"/>
        <v>0</v>
      </c>
      <c r="N282" s="1">
        <f t="shared" si="64"/>
        <v>0</v>
      </c>
      <c r="O282" s="1">
        <f t="shared" si="65"/>
        <v>0</v>
      </c>
      <c r="P282" s="42">
        <f t="shared" si="66"/>
        <v>0</v>
      </c>
      <c r="Q282" s="1">
        <f t="shared" si="67"/>
        <v>0</v>
      </c>
      <c r="S282" s="40"/>
      <c r="T282" s="41"/>
      <c r="U282" s="1">
        <f t="shared" si="68"/>
        <v>0</v>
      </c>
      <c r="V282" s="1">
        <f t="shared" si="69"/>
        <v>0</v>
      </c>
      <c r="W282" s="1">
        <f t="shared" si="70"/>
        <v>0</v>
      </c>
      <c r="X282" s="1">
        <f t="shared" si="71"/>
        <v>0</v>
      </c>
      <c r="Y282" s="1">
        <f t="shared" si="72"/>
        <v>0</v>
      </c>
      <c r="Z282" s="1">
        <f t="shared" si="73"/>
        <v>0</v>
      </c>
      <c r="AB282" s="40"/>
      <c r="AC282" s="41"/>
      <c r="AD282" s="1">
        <f t="shared" si="74"/>
        <v>0</v>
      </c>
      <c r="AE282" s="1">
        <f t="shared" si="75"/>
        <v>0</v>
      </c>
      <c r="AF282" s="1">
        <f t="shared" si="76"/>
        <v>0</v>
      </c>
      <c r="AG282" s="1">
        <f t="shared" si="77"/>
        <v>0</v>
      </c>
      <c r="AH282" s="1">
        <f t="shared" si="78"/>
        <v>0</v>
      </c>
      <c r="AI282" s="1">
        <f t="shared" si="79"/>
        <v>0</v>
      </c>
      <c r="AK282" s="40"/>
      <c r="AL282" s="41"/>
      <c r="AM282" s="1">
        <f t="shared" si="80"/>
        <v>0</v>
      </c>
      <c r="AN282" s="1">
        <f t="shared" si="81"/>
        <v>0</v>
      </c>
      <c r="AO282" s="1">
        <f t="shared" si="82"/>
        <v>0</v>
      </c>
      <c r="AP282" s="1">
        <f t="shared" si="83"/>
        <v>0</v>
      </c>
      <c r="AQ282" s="1">
        <f t="shared" si="84"/>
        <v>0</v>
      </c>
      <c r="AR282" s="1">
        <f t="shared" si="85"/>
        <v>0</v>
      </c>
      <c r="AT282" s="40"/>
      <c r="AU282" s="41"/>
      <c r="AV282" s="1">
        <f t="shared" si="86"/>
        <v>0</v>
      </c>
      <c r="AW282" s="1">
        <f t="shared" si="87"/>
        <v>0</v>
      </c>
      <c r="AX282" s="1">
        <f t="shared" si="88"/>
        <v>0</v>
      </c>
      <c r="AY282" s="1">
        <f t="shared" si="89"/>
        <v>0</v>
      </c>
      <c r="AZ282" s="1">
        <f t="shared" si="90"/>
        <v>0</v>
      </c>
      <c r="BA282" s="1">
        <f t="shared" si="91"/>
        <v>0</v>
      </c>
      <c r="BC282" s="40"/>
      <c r="BD282" s="41"/>
      <c r="BE282" s="1">
        <f t="shared" si="92"/>
        <v>0</v>
      </c>
      <c r="BF282" s="1">
        <f t="shared" si="93"/>
        <v>0</v>
      </c>
      <c r="BG282" s="1">
        <f t="shared" si="94"/>
        <v>0</v>
      </c>
      <c r="BH282" s="1">
        <f t="shared" si="95"/>
        <v>0</v>
      </c>
      <c r="BI282" s="1">
        <f t="shared" si="96"/>
        <v>0</v>
      </c>
      <c r="BJ282" s="1">
        <f t="shared" si="97"/>
        <v>0</v>
      </c>
      <c r="BL282" s="40"/>
      <c r="BM282" s="41"/>
      <c r="BN282" s="1">
        <f t="shared" si="98"/>
        <v>0</v>
      </c>
      <c r="BO282" s="1">
        <f t="shared" si="99"/>
        <v>0</v>
      </c>
      <c r="BP282" s="1">
        <f t="shared" si="100"/>
        <v>0</v>
      </c>
      <c r="BQ282" s="1">
        <f t="shared" si="101"/>
        <v>0</v>
      </c>
      <c r="BR282" s="1">
        <f t="shared" si="102"/>
        <v>0</v>
      </c>
      <c r="BS282" s="1">
        <f t="shared" si="103"/>
        <v>0</v>
      </c>
    </row>
    <row r="283" spans="1:71" ht="12.75" x14ac:dyDescent="0.2">
      <c r="A283" s="40"/>
      <c r="B283" s="41"/>
      <c r="C283" s="1">
        <f t="shared" si="56"/>
        <v>0</v>
      </c>
      <c r="D283" s="1">
        <f t="shared" si="57"/>
        <v>0</v>
      </c>
      <c r="E283" s="1">
        <f t="shared" si="58"/>
        <v>0</v>
      </c>
      <c r="F283" s="1">
        <f t="shared" si="59"/>
        <v>0</v>
      </c>
      <c r="G283" s="1">
        <f t="shared" si="60"/>
        <v>0</v>
      </c>
      <c r="H283" s="1">
        <f t="shared" si="61"/>
        <v>0</v>
      </c>
      <c r="J283" s="23"/>
      <c r="K283" s="18"/>
      <c r="L283" s="1">
        <f t="shared" si="62"/>
        <v>0</v>
      </c>
      <c r="M283" s="1">
        <f t="shared" si="63"/>
        <v>0</v>
      </c>
      <c r="N283" s="1">
        <f t="shared" si="64"/>
        <v>0</v>
      </c>
      <c r="O283" s="1">
        <f t="shared" si="65"/>
        <v>0</v>
      </c>
      <c r="P283" s="42">
        <f t="shared" si="66"/>
        <v>0</v>
      </c>
      <c r="Q283" s="1">
        <f t="shared" si="67"/>
        <v>0</v>
      </c>
      <c r="S283" s="40"/>
      <c r="T283" s="41"/>
      <c r="U283" s="1">
        <f t="shared" si="68"/>
        <v>0</v>
      </c>
      <c r="V283" s="1">
        <f t="shared" si="69"/>
        <v>0</v>
      </c>
      <c r="W283" s="1">
        <f t="shared" si="70"/>
        <v>0</v>
      </c>
      <c r="X283" s="1">
        <f t="shared" si="71"/>
        <v>0</v>
      </c>
      <c r="Y283" s="1">
        <f t="shared" si="72"/>
        <v>0</v>
      </c>
      <c r="Z283" s="1">
        <f t="shared" si="73"/>
        <v>0</v>
      </c>
      <c r="AB283" s="40"/>
      <c r="AC283" s="41"/>
      <c r="AD283" s="1">
        <f t="shared" si="74"/>
        <v>0</v>
      </c>
      <c r="AE283" s="1">
        <f t="shared" si="75"/>
        <v>0</v>
      </c>
      <c r="AF283" s="1">
        <f t="shared" si="76"/>
        <v>0</v>
      </c>
      <c r="AG283" s="1">
        <f t="shared" si="77"/>
        <v>0</v>
      </c>
      <c r="AH283" s="1">
        <f t="shared" si="78"/>
        <v>0</v>
      </c>
      <c r="AI283" s="1">
        <f t="shared" si="79"/>
        <v>0</v>
      </c>
      <c r="AK283" s="40"/>
      <c r="AL283" s="41"/>
      <c r="AM283" s="1">
        <f t="shared" si="80"/>
        <v>0</v>
      </c>
      <c r="AN283" s="1">
        <f t="shared" si="81"/>
        <v>0</v>
      </c>
      <c r="AO283" s="1">
        <f t="shared" si="82"/>
        <v>0</v>
      </c>
      <c r="AP283" s="1">
        <f t="shared" si="83"/>
        <v>0</v>
      </c>
      <c r="AQ283" s="1">
        <f t="shared" si="84"/>
        <v>0</v>
      </c>
      <c r="AR283" s="1">
        <f t="shared" si="85"/>
        <v>0</v>
      </c>
      <c r="AT283" s="40"/>
      <c r="AU283" s="41"/>
      <c r="AV283" s="1">
        <f t="shared" si="86"/>
        <v>0</v>
      </c>
      <c r="AW283" s="1">
        <f t="shared" si="87"/>
        <v>0</v>
      </c>
      <c r="AX283" s="1">
        <f t="shared" si="88"/>
        <v>0</v>
      </c>
      <c r="AY283" s="1">
        <f t="shared" si="89"/>
        <v>0</v>
      </c>
      <c r="AZ283" s="1">
        <f t="shared" si="90"/>
        <v>0</v>
      </c>
      <c r="BA283" s="1">
        <f t="shared" si="91"/>
        <v>0</v>
      </c>
      <c r="BC283" s="40"/>
      <c r="BD283" s="41"/>
      <c r="BE283" s="1">
        <f t="shared" si="92"/>
        <v>0</v>
      </c>
      <c r="BF283" s="1">
        <f t="shared" si="93"/>
        <v>0</v>
      </c>
      <c r="BG283" s="1">
        <f t="shared" si="94"/>
        <v>0</v>
      </c>
      <c r="BH283" s="1">
        <f t="shared" si="95"/>
        <v>0</v>
      </c>
      <c r="BI283" s="1">
        <f t="shared" si="96"/>
        <v>0</v>
      </c>
      <c r="BJ283" s="1">
        <f t="shared" si="97"/>
        <v>0</v>
      </c>
      <c r="BL283" s="40"/>
      <c r="BM283" s="41"/>
      <c r="BN283" s="1">
        <f t="shared" si="98"/>
        <v>0</v>
      </c>
      <c r="BO283" s="1">
        <f t="shared" si="99"/>
        <v>0</v>
      </c>
      <c r="BP283" s="1">
        <f t="shared" si="100"/>
        <v>0</v>
      </c>
      <c r="BQ283" s="1">
        <f t="shared" si="101"/>
        <v>0</v>
      </c>
      <c r="BR283" s="1">
        <f t="shared" si="102"/>
        <v>0</v>
      </c>
      <c r="BS283" s="1">
        <f t="shared" si="103"/>
        <v>0</v>
      </c>
    </row>
    <row r="284" spans="1:71" ht="12.75" x14ac:dyDescent="0.2">
      <c r="A284" s="40"/>
      <c r="B284" s="41"/>
      <c r="C284" s="1">
        <f t="shared" si="56"/>
        <v>0</v>
      </c>
      <c r="D284" s="1">
        <f t="shared" si="57"/>
        <v>0</v>
      </c>
      <c r="E284" s="1">
        <f t="shared" si="58"/>
        <v>0</v>
      </c>
      <c r="F284" s="1">
        <f t="shared" si="59"/>
        <v>0</v>
      </c>
      <c r="G284" s="1">
        <f t="shared" si="60"/>
        <v>0</v>
      </c>
      <c r="H284" s="1">
        <f t="shared" si="61"/>
        <v>0</v>
      </c>
      <c r="J284" s="23"/>
      <c r="K284" s="18"/>
      <c r="L284" s="1">
        <f t="shared" si="62"/>
        <v>0</v>
      </c>
      <c r="M284" s="1">
        <f t="shared" si="63"/>
        <v>0</v>
      </c>
      <c r="N284" s="1">
        <f t="shared" si="64"/>
        <v>0</v>
      </c>
      <c r="O284" s="1">
        <f t="shared" si="65"/>
        <v>0</v>
      </c>
      <c r="P284" s="42">
        <f t="shared" si="66"/>
        <v>0</v>
      </c>
      <c r="Q284" s="1">
        <f t="shared" si="67"/>
        <v>0</v>
      </c>
      <c r="S284" s="40"/>
      <c r="T284" s="41"/>
      <c r="U284" s="1">
        <f t="shared" si="68"/>
        <v>0</v>
      </c>
      <c r="V284" s="1">
        <f t="shared" si="69"/>
        <v>0</v>
      </c>
      <c r="W284" s="1">
        <f t="shared" si="70"/>
        <v>0</v>
      </c>
      <c r="X284" s="1">
        <f t="shared" si="71"/>
        <v>0</v>
      </c>
      <c r="Y284" s="1">
        <f t="shared" si="72"/>
        <v>0</v>
      </c>
      <c r="Z284" s="1">
        <f t="shared" si="73"/>
        <v>0</v>
      </c>
      <c r="AB284" s="40"/>
      <c r="AC284" s="41"/>
      <c r="AD284" s="1">
        <f t="shared" si="74"/>
        <v>0</v>
      </c>
      <c r="AE284" s="1">
        <f t="shared" si="75"/>
        <v>0</v>
      </c>
      <c r="AF284" s="1">
        <f t="shared" si="76"/>
        <v>0</v>
      </c>
      <c r="AG284" s="1">
        <f t="shared" si="77"/>
        <v>0</v>
      </c>
      <c r="AH284" s="1">
        <f t="shared" si="78"/>
        <v>0</v>
      </c>
      <c r="AI284" s="1">
        <f t="shared" si="79"/>
        <v>0</v>
      </c>
      <c r="AK284" s="40"/>
      <c r="AL284" s="41"/>
      <c r="AM284" s="1">
        <f t="shared" si="80"/>
        <v>0</v>
      </c>
      <c r="AN284" s="1">
        <f t="shared" si="81"/>
        <v>0</v>
      </c>
      <c r="AO284" s="1">
        <f t="shared" si="82"/>
        <v>0</v>
      </c>
      <c r="AP284" s="1">
        <f t="shared" si="83"/>
        <v>0</v>
      </c>
      <c r="AQ284" s="1">
        <f t="shared" si="84"/>
        <v>0</v>
      </c>
      <c r="AR284" s="1">
        <f t="shared" si="85"/>
        <v>0</v>
      </c>
      <c r="AT284" s="40"/>
      <c r="AU284" s="41"/>
      <c r="AV284" s="1">
        <f t="shared" si="86"/>
        <v>0</v>
      </c>
      <c r="AW284" s="1">
        <f t="shared" si="87"/>
        <v>0</v>
      </c>
      <c r="AX284" s="1">
        <f t="shared" si="88"/>
        <v>0</v>
      </c>
      <c r="AY284" s="1">
        <f t="shared" si="89"/>
        <v>0</v>
      </c>
      <c r="AZ284" s="1">
        <f t="shared" si="90"/>
        <v>0</v>
      </c>
      <c r="BA284" s="1">
        <f t="shared" si="91"/>
        <v>0</v>
      </c>
      <c r="BC284" s="40"/>
      <c r="BD284" s="41"/>
      <c r="BE284" s="1">
        <f t="shared" si="92"/>
        <v>0</v>
      </c>
      <c r="BF284" s="1">
        <f t="shared" si="93"/>
        <v>0</v>
      </c>
      <c r="BG284" s="1">
        <f t="shared" si="94"/>
        <v>0</v>
      </c>
      <c r="BH284" s="1">
        <f t="shared" si="95"/>
        <v>0</v>
      </c>
      <c r="BI284" s="1">
        <f t="shared" si="96"/>
        <v>0</v>
      </c>
      <c r="BJ284" s="1">
        <f t="shared" si="97"/>
        <v>0</v>
      </c>
      <c r="BL284" s="40"/>
      <c r="BM284" s="41"/>
      <c r="BN284" s="1">
        <f t="shared" si="98"/>
        <v>0</v>
      </c>
      <c r="BO284" s="1">
        <f t="shared" si="99"/>
        <v>0</v>
      </c>
      <c r="BP284" s="1">
        <f t="shared" si="100"/>
        <v>0</v>
      </c>
      <c r="BQ284" s="1">
        <f t="shared" si="101"/>
        <v>0</v>
      </c>
      <c r="BR284" s="1">
        <f t="shared" si="102"/>
        <v>0</v>
      </c>
      <c r="BS284" s="1">
        <f t="shared" si="103"/>
        <v>0</v>
      </c>
    </row>
    <row r="285" spans="1:71" ht="12.75" x14ac:dyDescent="0.2">
      <c r="A285" s="40"/>
      <c r="B285" s="41"/>
      <c r="C285" s="1">
        <f t="shared" si="56"/>
        <v>0</v>
      </c>
      <c r="D285" s="1">
        <f t="shared" si="57"/>
        <v>0</v>
      </c>
      <c r="E285" s="1">
        <f t="shared" si="58"/>
        <v>0</v>
      </c>
      <c r="F285" s="1">
        <f t="shared" si="59"/>
        <v>0</v>
      </c>
      <c r="G285" s="1">
        <f t="shared" si="60"/>
        <v>0</v>
      </c>
      <c r="H285" s="1">
        <f t="shared" si="61"/>
        <v>0</v>
      </c>
      <c r="J285" s="23"/>
      <c r="K285" s="18"/>
      <c r="L285" s="1">
        <f t="shared" si="62"/>
        <v>0</v>
      </c>
      <c r="M285" s="1">
        <f t="shared" si="63"/>
        <v>0</v>
      </c>
      <c r="N285" s="1">
        <f t="shared" si="64"/>
        <v>0</v>
      </c>
      <c r="O285" s="1">
        <f t="shared" si="65"/>
        <v>0</v>
      </c>
      <c r="P285" s="42">
        <f t="shared" si="66"/>
        <v>0</v>
      </c>
      <c r="Q285" s="1">
        <f t="shared" si="67"/>
        <v>0</v>
      </c>
      <c r="S285" s="40"/>
      <c r="T285" s="41"/>
      <c r="U285" s="1">
        <f t="shared" si="68"/>
        <v>0</v>
      </c>
      <c r="V285" s="1">
        <f t="shared" si="69"/>
        <v>0</v>
      </c>
      <c r="W285" s="1">
        <f t="shared" si="70"/>
        <v>0</v>
      </c>
      <c r="X285" s="1">
        <f t="shared" si="71"/>
        <v>0</v>
      </c>
      <c r="Y285" s="1">
        <f t="shared" si="72"/>
        <v>0</v>
      </c>
      <c r="Z285" s="1">
        <f t="shared" si="73"/>
        <v>0</v>
      </c>
      <c r="AB285" s="40"/>
      <c r="AC285" s="41"/>
      <c r="AD285" s="1">
        <f t="shared" si="74"/>
        <v>0</v>
      </c>
      <c r="AE285" s="1">
        <f t="shared" si="75"/>
        <v>0</v>
      </c>
      <c r="AF285" s="1">
        <f t="shared" si="76"/>
        <v>0</v>
      </c>
      <c r="AG285" s="1">
        <f t="shared" si="77"/>
        <v>0</v>
      </c>
      <c r="AH285" s="1">
        <f t="shared" si="78"/>
        <v>0</v>
      </c>
      <c r="AI285" s="1">
        <f t="shared" si="79"/>
        <v>0</v>
      </c>
      <c r="AK285" s="40"/>
      <c r="AL285" s="41"/>
      <c r="AM285" s="1">
        <f t="shared" si="80"/>
        <v>0</v>
      </c>
      <c r="AN285" s="1">
        <f t="shared" si="81"/>
        <v>0</v>
      </c>
      <c r="AO285" s="1">
        <f t="shared" si="82"/>
        <v>0</v>
      </c>
      <c r="AP285" s="1">
        <f t="shared" si="83"/>
        <v>0</v>
      </c>
      <c r="AQ285" s="1">
        <f t="shared" si="84"/>
        <v>0</v>
      </c>
      <c r="AR285" s="1">
        <f t="shared" si="85"/>
        <v>0</v>
      </c>
      <c r="AT285" s="40"/>
      <c r="AU285" s="41"/>
      <c r="AV285" s="1">
        <f t="shared" si="86"/>
        <v>0</v>
      </c>
      <c r="AW285" s="1">
        <f t="shared" si="87"/>
        <v>0</v>
      </c>
      <c r="AX285" s="1">
        <f t="shared" si="88"/>
        <v>0</v>
      </c>
      <c r="AY285" s="1">
        <f t="shared" si="89"/>
        <v>0</v>
      </c>
      <c r="AZ285" s="1">
        <f t="shared" si="90"/>
        <v>0</v>
      </c>
      <c r="BA285" s="1">
        <f t="shared" si="91"/>
        <v>0</v>
      </c>
      <c r="BC285" s="40"/>
      <c r="BD285" s="41"/>
      <c r="BE285" s="1">
        <f t="shared" si="92"/>
        <v>0</v>
      </c>
      <c r="BF285" s="1">
        <f t="shared" si="93"/>
        <v>0</v>
      </c>
      <c r="BG285" s="1">
        <f t="shared" si="94"/>
        <v>0</v>
      </c>
      <c r="BH285" s="1">
        <f t="shared" si="95"/>
        <v>0</v>
      </c>
      <c r="BI285" s="1">
        <f t="shared" si="96"/>
        <v>0</v>
      </c>
      <c r="BJ285" s="1">
        <f t="shared" si="97"/>
        <v>0</v>
      </c>
      <c r="BL285" s="40"/>
      <c r="BM285" s="41"/>
      <c r="BN285" s="1">
        <f t="shared" si="98"/>
        <v>0</v>
      </c>
      <c r="BO285" s="1">
        <f t="shared" si="99"/>
        <v>0</v>
      </c>
      <c r="BP285" s="1">
        <f t="shared" si="100"/>
        <v>0</v>
      </c>
      <c r="BQ285" s="1">
        <f t="shared" si="101"/>
        <v>0</v>
      </c>
      <c r="BR285" s="1">
        <f t="shared" si="102"/>
        <v>0</v>
      </c>
      <c r="BS285" s="1">
        <f t="shared" si="103"/>
        <v>0</v>
      </c>
    </row>
    <row r="286" spans="1:71" ht="12.75" x14ac:dyDescent="0.2">
      <c r="A286" s="40"/>
      <c r="B286" s="41"/>
      <c r="C286" s="1">
        <f t="shared" si="56"/>
        <v>0</v>
      </c>
      <c r="D286" s="1">
        <f t="shared" si="57"/>
        <v>0</v>
      </c>
      <c r="E286" s="1">
        <f t="shared" si="58"/>
        <v>0</v>
      </c>
      <c r="F286" s="1">
        <f t="shared" si="59"/>
        <v>0</v>
      </c>
      <c r="G286" s="1">
        <f t="shared" si="60"/>
        <v>0</v>
      </c>
      <c r="H286" s="1">
        <f t="shared" si="61"/>
        <v>0</v>
      </c>
      <c r="J286" s="23"/>
      <c r="K286" s="18"/>
      <c r="L286" s="1">
        <f t="shared" si="62"/>
        <v>0</v>
      </c>
      <c r="M286" s="1">
        <f t="shared" si="63"/>
        <v>0</v>
      </c>
      <c r="N286" s="1">
        <f t="shared" si="64"/>
        <v>0</v>
      </c>
      <c r="O286" s="1">
        <f t="shared" si="65"/>
        <v>0</v>
      </c>
      <c r="P286" s="42">
        <f t="shared" si="66"/>
        <v>0</v>
      </c>
      <c r="Q286" s="1">
        <f t="shared" si="67"/>
        <v>0</v>
      </c>
      <c r="S286" s="40"/>
      <c r="T286" s="41"/>
      <c r="U286" s="1">
        <f t="shared" si="68"/>
        <v>0</v>
      </c>
      <c r="V286" s="1">
        <f t="shared" si="69"/>
        <v>0</v>
      </c>
      <c r="W286" s="1">
        <f t="shared" si="70"/>
        <v>0</v>
      </c>
      <c r="X286" s="1">
        <f t="shared" si="71"/>
        <v>0</v>
      </c>
      <c r="Y286" s="1">
        <f t="shared" si="72"/>
        <v>0</v>
      </c>
      <c r="Z286" s="1">
        <f t="shared" si="73"/>
        <v>0</v>
      </c>
      <c r="AB286" s="40"/>
      <c r="AC286" s="41"/>
      <c r="AD286" s="1">
        <f t="shared" si="74"/>
        <v>0</v>
      </c>
      <c r="AE286" s="1">
        <f t="shared" si="75"/>
        <v>0</v>
      </c>
      <c r="AF286" s="1">
        <f t="shared" si="76"/>
        <v>0</v>
      </c>
      <c r="AG286" s="1">
        <f t="shared" si="77"/>
        <v>0</v>
      </c>
      <c r="AH286" s="1">
        <f t="shared" si="78"/>
        <v>0</v>
      </c>
      <c r="AI286" s="1">
        <f t="shared" si="79"/>
        <v>0</v>
      </c>
      <c r="AK286" s="40"/>
      <c r="AL286" s="41"/>
      <c r="AM286" s="1">
        <f t="shared" si="80"/>
        <v>0</v>
      </c>
      <c r="AN286" s="1">
        <f t="shared" si="81"/>
        <v>0</v>
      </c>
      <c r="AO286" s="1">
        <f t="shared" si="82"/>
        <v>0</v>
      </c>
      <c r="AP286" s="1">
        <f t="shared" si="83"/>
        <v>0</v>
      </c>
      <c r="AQ286" s="1">
        <f t="shared" si="84"/>
        <v>0</v>
      </c>
      <c r="AR286" s="1">
        <f t="shared" si="85"/>
        <v>0</v>
      </c>
      <c r="AT286" s="40"/>
      <c r="AU286" s="41"/>
      <c r="AV286" s="1">
        <f t="shared" si="86"/>
        <v>0</v>
      </c>
      <c r="AW286" s="1">
        <f t="shared" si="87"/>
        <v>0</v>
      </c>
      <c r="AX286" s="1">
        <f t="shared" si="88"/>
        <v>0</v>
      </c>
      <c r="AY286" s="1">
        <f t="shared" si="89"/>
        <v>0</v>
      </c>
      <c r="AZ286" s="1">
        <f t="shared" si="90"/>
        <v>0</v>
      </c>
      <c r="BA286" s="1">
        <f t="shared" si="91"/>
        <v>0</v>
      </c>
      <c r="BC286" s="40"/>
      <c r="BD286" s="41"/>
      <c r="BE286" s="1">
        <f t="shared" si="92"/>
        <v>0</v>
      </c>
      <c r="BF286" s="1">
        <f t="shared" si="93"/>
        <v>0</v>
      </c>
      <c r="BG286" s="1">
        <f t="shared" si="94"/>
        <v>0</v>
      </c>
      <c r="BH286" s="1">
        <f t="shared" si="95"/>
        <v>0</v>
      </c>
      <c r="BI286" s="1">
        <f t="shared" si="96"/>
        <v>0</v>
      </c>
      <c r="BJ286" s="1">
        <f t="shared" si="97"/>
        <v>0</v>
      </c>
      <c r="BL286" s="40"/>
      <c r="BM286" s="41"/>
      <c r="BN286" s="1">
        <f t="shared" si="98"/>
        <v>0</v>
      </c>
      <c r="BO286" s="1">
        <f t="shared" si="99"/>
        <v>0</v>
      </c>
      <c r="BP286" s="1">
        <f t="shared" si="100"/>
        <v>0</v>
      </c>
      <c r="BQ286" s="1">
        <f t="shared" si="101"/>
        <v>0</v>
      </c>
      <c r="BR286" s="1">
        <f t="shared" si="102"/>
        <v>0</v>
      </c>
      <c r="BS286" s="1">
        <f t="shared" si="103"/>
        <v>0</v>
      </c>
    </row>
    <row r="287" spans="1:71" ht="12.75" x14ac:dyDescent="0.2">
      <c r="A287" s="40"/>
      <c r="B287" s="41"/>
      <c r="C287" s="1">
        <f t="shared" si="56"/>
        <v>0</v>
      </c>
      <c r="D287" s="1">
        <f t="shared" si="57"/>
        <v>0</v>
      </c>
      <c r="E287" s="1">
        <f t="shared" si="58"/>
        <v>0</v>
      </c>
      <c r="F287" s="1">
        <f t="shared" si="59"/>
        <v>0</v>
      </c>
      <c r="G287" s="1">
        <f t="shared" si="60"/>
        <v>0</v>
      </c>
      <c r="H287" s="1">
        <f t="shared" si="61"/>
        <v>0</v>
      </c>
      <c r="J287" s="23"/>
      <c r="K287" s="18"/>
      <c r="L287" s="1">
        <f t="shared" si="62"/>
        <v>0</v>
      </c>
      <c r="M287" s="1">
        <f t="shared" si="63"/>
        <v>0</v>
      </c>
      <c r="N287" s="1">
        <f t="shared" si="64"/>
        <v>0</v>
      </c>
      <c r="O287" s="1">
        <f t="shared" si="65"/>
        <v>0</v>
      </c>
      <c r="P287" s="42">
        <f t="shared" si="66"/>
        <v>0</v>
      </c>
      <c r="Q287" s="1">
        <f t="shared" si="67"/>
        <v>0</v>
      </c>
      <c r="S287" s="40"/>
      <c r="T287" s="41"/>
      <c r="U287" s="1">
        <f t="shared" si="68"/>
        <v>0</v>
      </c>
      <c r="V287" s="1">
        <f t="shared" si="69"/>
        <v>0</v>
      </c>
      <c r="W287" s="1">
        <f t="shared" si="70"/>
        <v>0</v>
      </c>
      <c r="X287" s="1">
        <f t="shared" si="71"/>
        <v>0</v>
      </c>
      <c r="Y287" s="1">
        <f t="shared" si="72"/>
        <v>0</v>
      </c>
      <c r="Z287" s="1">
        <f t="shared" si="73"/>
        <v>0</v>
      </c>
      <c r="AB287" s="40"/>
      <c r="AC287" s="41"/>
      <c r="AD287" s="1">
        <f t="shared" si="74"/>
        <v>0</v>
      </c>
      <c r="AE287" s="1">
        <f t="shared" si="75"/>
        <v>0</v>
      </c>
      <c r="AF287" s="1">
        <f t="shared" si="76"/>
        <v>0</v>
      </c>
      <c r="AG287" s="1">
        <f t="shared" si="77"/>
        <v>0</v>
      </c>
      <c r="AH287" s="1">
        <f t="shared" si="78"/>
        <v>0</v>
      </c>
      <c r="AI287" s="1">
        <f t="shared" si="79"/>
        <v>0</v>
      </c>
      <c r="AK287" s="40"/>
      <c r="AL287" s="41"/>
      <c r="AM287" s="1">
        <f t="shared" si="80"/>
        <v>0</v>
      </c>
      <c r="AN287" s="1">
        <f t="shared" si="81"/>
        <v>0</v>
      </c>
      <c r="AO287" s="1">
        <f t="shared" si="82"/>
        <v>0</v>
      </c>
      <c r="AP287" s="1">
        <f t="shared" si="83"/>
        <v>0</v>
      </c>
      <c r="AQ287" s="1">
        <f t="shared" si="84"/>
        <v>0</v>
      </c>
      <c r="AR287" s="1">
        <f t="shared" si="85"/>
        <v>0</v>
      </c>
      <c r="AT287" s="40"/>
      <c r="AU287" s="41"/>
      <c r="AV287" s="1">
        <f t="shared" si="86"/>
        <v>0</v>
      </c>
      <c r="AW287" s="1">
        <f t="shared" si="87"/>
        <v>0</v>
      </c>
      <c r="AX287" s="1">
        <f t="shared" si="88"/>
        <v>0</v>
      </c>
      <c r="AY287" s="1">
        <f t="shared" si="89"/>
        <v>0</v>
      </c>
      <c r="AZ287" s="1">
        <f t="shared" si="90"/>
        <v>0</v>
      </c>
      <c r="BA287" s="1">
        <f t="shared" si="91"/>
        <v>0</v>
      </c>
      <c r="BC287" s="40"/>
      <c r="BD287" s="41"/>
      <c r="BE287" s="1">
        <f t="shared" si="92"/>
        <v>0</v>
      </c>
      <c r="BF287" s="1">
        <f t="shared" si="93"/>
        <v>0</v>
      </c>
      <c r="BG287" s="1">
        <f t="shared" si="94"/>
        <v>0</v>
      </c>
      <c r="BH287" s="1">
        <f t="shared" si="95"/>
        <v>0</v>
      </c>
      <c r="BI287" s="1">
        <f t="shared" si="96"/>
        <v>0</v>
      </c>
      <c r="BJ287" s="1">
        <f t="shared" si="97"/>
        <v>0</v>
      </c>
      <c r="BL287" s="40"/>
      <c r="BM287" s="41"/>
      <c r="BN287" s="1">
        <f t="shared" si="98"/>
        <v>0</v>
      </c>
      <c r="BO287" s="1">
        <f t="shared" si="99"/>
        <v>0</v>
      </c>
      <c r="BP287" s="1">
        <f t="shared" si="100"/>
        <v>0</v>
      </c>
      <c r="BQ287" s="1">
        <f t="shared" si="101"/>
        <v>0</v>
      </c>
      <c r="BR287" s="1">
        <f t="shared" si="102"/>
        <v>0</v>
      </c>
      <c r="BS287" s="1">
        <f t="shared" si="103"/>
        <v>0</v>
      </c>
    </row>
    <row r="288" spans="1:71" ht="12.75" x14ac:dyDescent="0.2">
      <c r="A288" s="40"/>
      <c r="B288" s="41"/>
      <c r="C288" s="1">
        <f t="shared" si="56"/>
        <v>0</v>
      </c>
      <c r="D288" s="1">
        <f t="shared" si="57"/>
        <v>0</v>
      </c>
      <c r="E288" s="1">
        <f t="shared" si="58"/>
        <v>0</v>
      </c>
      <c r="F288" s="1">
        <f t="shared" si="59"/>
        <v>0</v>
      </c>
      <c r="G288" s="1">
        <f t="shared" si="60"/>
        <v>0</v>
      </c>
      <c r="H288" s="1">
        <f t="shared" si="61"/>
        <v>0</v>
      </c>
      <c r="J288" s="23"/>
      <c r="K288" s="18"/>
      <c r="L288" s="1">
        <f t="shared" si="62"/>
        <v>0</v>
      </c>
      <c r="M288" s="1">
        <f t="shared" si="63"/>
        <v>0</v>
      </c>
      <c r="N288" s="1">
        <f t="shared" si="64"/>
        <v>0</v>
      </c>
      <c r="O288" s="1">
        <f t="shared" si="65"/>
        <v>0</v>
      </c>
      <c r="P288" s="42">
        <f t="shared" si="66"/>
        <v>0</v>
      </c>
      <c r="Q288" s="1">
        <f t="shared" si="67"/>
        <v>0</v>
      </c>
      <c r="S288" s="40"/>
      <c r="T288" s="41"/>
      <c r="U288" s="1">
        <f t="shared" si="68"/>
        <v>0</v>
      </c>
      <c r="V288" s="1">
        <f t="shared" si="69"/>
        <v>0</v>
      </c>
      <c r="W288" s="1">
        <f t="shared" si="70"/>
        <v>0</v>
      </c>
      <c r="X288" s="1">
        <f t="shared" si="71"/>
        <v>0</v>
      </c>
      <c r="Y288" s="1">
        <f t="shared" si="72"/>
        <v>0</v>
      </c>
      <c r="Z288" s="1">
        <f t="shared" si="73"/>
        <v>0</v>
      </c>
      <c r="AB288" s="40"/>
      <c r="AC288" s="41"/>
      <c r="AD288" s="1">
        <f t="shared" si="74"/>
        <v>0</v>
      </c>
      <c r="AE288" s="1">
        <f t="shared" si="75"/>
        <v>0</v>
      </c>
      <c r="AF288" s="1">
        <f t="shared" si="76"/>
        <v>0</v>
      </c>
      <c r="AG288" s="1">
        <f t="shared" si="77"/>
        <v>0</v>
      </c>
      <c r="AH288" s="1">
        <f t="shared" si="78"/>
        <v>0</v>
      </c>
      <c r="AI288" s="1">
        <f t="shared" si="79"/>
        <v>0</v>
      </c>
      <c r="AK288" s="40"/>
      <c r="AL288" s="41"/>
      <c r="AM288" s="1">
        <f t="shared" si="80"/>
        <v>0</v>
      </c>
      <c r="AN288" s="1">
        <f t="shared" si="81"/>
        <v>0</v>
      </c>
      <c r="AO288" s="1">
        <f t="shared" si="82"/>
        <v>0</v>
      </c>
      <c r="AP288" s="1">
        <f t="shared" si="83"/>
        <v>0</v>
      </c>
      <c r="AQ288" s="1">
        <f t="shared" si="84"/>
        <v>0</v>
      </c>
      <c r="AR288" s="1">
        <f t="shared" si="85"/>
        <v>0</v>
      </c>
      <c r="AT288" s="40"/>
      <c r="AU288" s="41"/>
      <c r="AV288" s="1">
        <f t="shared" si="86"/>
        <v>0</v>
      </c>
      <c r="AW288" s="1">
        <f t="shared" si="87"/>
        <v>0</v>
      </c>
      <c r="AX288" s="1">
        <f t="shared" si="88"/>
        <v>0</v>
      </c>
      <c r="AY288" s="1">
        <f t="shared" si="89"/>
        <v>0</v>
      </c>
      <c r="AZ288" s="1">
        <f t="shared" si="90"/>
        <v>0</v>
      </c>
      <c r="BA288" s="1">
        <f t="shared" si="91"/>
        <v>0</v>
      </c>
      <c r="BC288" s="40"/>
      <c r="BD288" s="41"/>
      <c r="BE288" s="1">
        <f t="shared" si="92"/>
        <v>0</v>
      </c>
      <c r="BF288" s="1">
        <f t="shared" si="93"/>
        <v>0</v>
      </c>
      <c r="BG288" s="1">
        <f t="shared" si="94"/>
        <v>0</v>
      </c>
      <c r="BH288" s="1">
        <f t="shared" si="95"/>
        <v>0</v>
      </c>
      <c r="BI288" s="1">
        <f t="shared" si="96"/>
        <v>0</v>
      </c>
      <c r="BJ288" s="1">
        <f t="shared" si="97"/>
        <v>0</v>
      </c>
      <c r="BL288" s="40"/>
      <c r="BM288" s="41"/>
      <c r="BN288" s="1">
        <f t="shared" si="98"/>
        <v>0</v>
      </c>
      <c r="BO288" s="1">
        <f t="shared" si="99"/>
        <v>0</v>
      </c>
      <c r="BP288" s="1">
        <f t="shared" si="100"/>
        <v>0</v>
      </c>
      <c r="BQ288" s="1">
        <f t="shared" si="101"/>
        <v>0</v>
      </c>
      <c r="BR288" s="1">
        <f t="shared" si="102"/>
        <v>0</v>
      </c>
      <c r="BS288" s="1">
        <f t="shared" si="103"/>
        <v>0</v>
      </c>
    </row>
    <row r="289" spans="1:71" ht="12.75" x14ac:dyDescent="0.2">
      <c r="A289" s="40"/>
      <c r="B289" s="41"/>
      <c r="C289" s="1">
        <f t="shared" si="56"/>
        <v>0</v>
      </c>
      <c r="D289" s="1">
        <f t="shared" si="57"/>
        <v>0</v>
      </c>
      <c r="E289" s="1">
        <f t="shared" si="58"/>
        <v>0</v>
      </c>
      <c r="F289" s="1">
        <f t="shared" si="59"/>
        <v>0</v>
      </c>
      <c r="G289" s="1">
        <f t="shared" si="60"/>
        <v>0</v>
      </c>
      <c r="H289" s="1">
        <f t="shared" si="61"/>
        <v>0</v>
      </c>
      <c r="J289" s="23"/>
      <c r="K289" s="18"/>
      <c r="L289" s="1">
        <f t="shared" si="62"/>
        <v>0</v>
      </c>
      <c r="M289" s="1">
        <f t="shared" si="63"/>
        <v>0</v>
      </c>
      <c r="N289" s="1">
        <f t="shared" si="64"/>
        <v>0</v>
      </c>
      <c r="O289" s="1">
        <f t="shared" si="65"/>
        <v>0</v>
      </c>
      <c r="P289" s="42">
        <f t="shared" si="66"/>
        <v>0</v>
      </c>
      <c r="Q289" s="1">
        <f t="shared" si="67"/>
        <v>0</v>
      </c>
      <c r="S289" s="40"/>
      <c r="T289" s="41"/>
      <c r="U289" s="1">
        <f t="shared" si="68"/>
        <v>0</v>
      </c>
      <c r="V289" s="1">
        <f t="shared" si="69"/>
        <v>0</v>
      </c>
      <c r="W289" s="1">
        <f t="shared" si="70"/>
        <v>0</v>
      </c>
      <c r="X289" s="1">
        <f t="shared" si="71"/>
        <v>0</v>
      </c>
      <c r="Y289" s="1">
        <f t="shared" si="72"/>
        <v>0</v>
      </c>
      <c r="Z289" s="1">
        <f t="shared" si="73"/>
        <v>0</v>
      </c>
      <c r="AB289" s="40"/>
      <c r="AC289" s="41"/>
      <c r="AD289" s="1">
        <f t="shared" si="74"/>
        <v>0</v>
      </c>
      <c r="AE289" s="1">
        <f t="shared" si="75"/>
        <v>0</v>
      </c>
      <c r="AF289" s="1">
        <f t="shared" si="76"/>
        <v>0</v>
      </c>
      <c r="AG289" s="1">
        <f t="shared" si="77"/>
        <v>0</v>
      </c>
      <c r="AH289" s="1">
        <f t="shared" si="78"/>
        <v>0</v>
      </c>
      <c r="AI289" s="1">
        <f t="shared" si="79"/>
        <v>0</v>
      </c>
      <c r="AK289" s="40"/>
      <c r="AL289" s="41"/>
      <c r="AM289" s="1">
        <f t="shared" si="80"/>
        <v>0</v>
      </c>
      <c r="AN289" s="1">
        <f t="shared" si="81"/>
        <v>0</v>
      </c>
      <c r="AO289" s="1">
        <f t="shared" si="82"/>
        <v>0</v>
      </c>
      <c r="AP289" s="1">
        <f t="shared" si="83"/>
        <v>0</v>
      </c>
      <c r="AQ289" s="1">
        <f t="shared" si="84"/>
        <v>0</v>
      </c>
      <c r="AR289" s="1">
        <f t="shared" si="85"/>
        <v>0</v>
      </c>
      <c r="AT289" s="40"/>
      <c r="AU289" s="41"/>
      <c r="AV289" s="1">
        <f t="shared" si="86"/>
        <v>0</v>
      </c>
      <c r="AW289" s="1">
        <f t="shared" si="87"/>
        <v>0</v>
      </c>
      <c r="AX289" s="1">
        <f t="shared" si="88"/>
        <v>0</v>
      </c>
      <c r="AY289" s="1">
        <f t="shared" si="89"/>
        <v>0</v>
      </c>
      <c r="AZ289" s="1">
        <f t="shared" si="90"/>
        <v>0</v>
      </c>
      <c r="BA289" s="1">
        <f t="shared" si="91"/>
        <v>0</v>
      </c>
      <c r="BC289" s="40"/>
      <c r="BD289" s="41"/>
      <c r="BE289" s="1">
        <f t="shared" si="92"/>
        <v>0</v>
      </c>
      <c r="BF289" s="1">
        <f t="shared" si="93"/>
        <v>0</v>
      </c>
      <c r="BG289" s="1">
        <f t="shared" si="94"/>
        <v>0</v>
      </c>
      <c r="BH289" s="1">
        <f t="shared" si="95"/>
        <v>0</v>
      </c>
      <c r="BI289" s="1">
        <f t="shared" si="96"/>
        <v>0</v>
      </c>
      <c r="BJ289" s="1">
        <f t="shared" si="97"/>
        <v>0</v>
      </c>
      <c r="BL289" s="40"/>
      <c r="BM289" s="41"/>
      <c r="BN289" s="1">
        <f t="shared" si="98"/>
        <v>0</v>
      </c>
      <c r="BO289" s="1">
        <f t="shared" si="99"/>
        <v>0</v>
      </c>
      <c r="BP289" s="1">
        <f t="shared" si="100"/>
        <v>0</v>
      </c>
      <c r="BQ289" s="1">
        <f t="shared" si="101"/>
        <v>0</v>
      </c>
      <c r="BR289" s="1">
        <f t="shared" si="102"/>
        <v>0</v>
      </c>
      <c r="BS289" s="1">
        <f t="shared" si="103"/>
        <v>0</v>
      </c>
    </row>
    <row r="290" spans="1:71" ht="12.75" x14ac:dyDescent="0.2">
      <c r="A290" s="40"/>
      <c r="B290" s="41"/>
      <c r="C290" s="1">
        <f t="shared" si="56"/>
        <v>0</v>
      </c>
      <c r="D290" s="1">
        <f t="shared" si="57"/>
        <v>0</v>
      </c>
      <c r="E290" s="1">
        <f t="shared" si="58"/>
        <v>0</v>
      </c>
      <c r="F290" s="1">
        <f t="shared" si="59"/>
        <v>0</v>
      </c>
      <c r="G290" s="1">
        <f t="shared" si="60"/>
        <v>0</v>
      </c>
      <c r="H290" s="1">
        <f t="shared" si="61"/>
        <v>0</v>
      </c>
      <c r="J290" s="23"/>
      <c r="K290" s="18"/>
      <c r="L290" s="1">
        <f t="shared" si="62"/>
        <v>0</v>
      </c>
      <c r="M290" s="1">
        <f t="shared" si="63"/>
        <v>0</v>
      </c>
      <c r="N290" s="1">
        <f t="shared" si="64"/>
        <v>0</v>
      </c>
      <c r="O290" s="1">
        <f t="shared" si="65"/>
        <v>0</v>
      </c>
      <c r="P290" s="42">
        <f t="shared" si="66"/>
        <v>0</v>
      </c>
      <c r="Q290" s="1">
        <f t="shared" si="67"/>
        <v>0</v>
      </c>
      <c r="S290" s="40"/>
      <c r="T290" s="41"/>
      <c r="U290" s="1">
        <f t="shared" si="68"/>
        <v>0</v>
      </c>
      <c r="V290" s="1">
        <f t="shared" si="69"/>
        <v>0</v>
      </c>
      <c r="W290" s="1">
        <f t="shared" si="70"/>
        <v>0</v>
      </c>
      <c r="X290" s="1">
        <f t="shared" si="71"/>
        <v>0</v>
      </c>
      <c r="Y290" s="1">
        <f t="shared" si="72"/>
        <v>0</v>
      </c>
      <c r="Z290" s="1">
        <f t="shared" si="73"/>
        <v>0</v>
      </c>
      <c r="AB290" s="40"/>
      <c r="AC290" s="41"/>
      <c r="AD290" s="1">
        <f t="shared" si="74"/>
        <v>0</v>
      </c>
      <c r="AE290" s="1">
        <f t="shared" si="75"/>
        <v>0</v>
      </c>
      <c r="AF290" s="1">
        <f t="shared" si="76"/>
        <v>0</v>
      </c>
      <c r="AG290" s="1">
        <f t="shared" si="77"/>
        <v>0</v>
      </c>
      <c r="AH290" s="1">
        <f t="shared" si="78"/>
        <v>0</v>
      </c>
      <c r="AI290" s="1">
        <f t="shared" si="79"/>
        <v>0</v>
      </c>
      <c r="AK290" s="40"/>
      <c r="AL290" s="41"/>
      <c r="AM290" s="1">
        <f t="shared" si="80"/>
        <v>0</v>
      </c>
      <c r="AN290" s="1">
        <f t="shared" si="81"/>
        <v>0</v>
      </c>
      <c r="AO290" s="1">
        <f t="shared" si="82"/>
        <v>0</v>
      </c>
      <c r="AP290" s="1">
        <f t="shared" si="83"/>
        <v>0</v>
      </c>
      <c r="AQ290" s="1">
        <f t="shared" si="84"/>
        <v>0</v>
      </c>
      <c r="AR290" s="1">
        <f t="shared" si="85"/>
        <v>0</v>
      </c>
      <c r="AT290" s="40"/>
      <c r="AU290" s="41"/>
      <c r="AV290" s="1">
        <f t="shared" si="86"/>
        <v>0</v>
      </c>
      <c r="AW290" s="1">
        <f t="shared" si="87"/>
        <v>0</v>
      </c>
      <c r="AX290" s="1">
        <f t="shared" si="88"/>
        <v>0</v>
      </c>
      <c r="AY290" s="1">
        <f t="shared" si="89"/>
        <v>0</v>
      </c>
      <c r="AZ290" s="1">
        <f t="shared" si="90"/>
        <v>0</v>
      </c>
      <c r="BA290" s="1">
        <f t="shared" si="91"/>
        <v>0</v>
      </c>
      <c r="BC290" s="40"/>
      <c r="BD290" s="41"/>
      <c r="BE290" s="1">
        <f t="shared" si="92"/>
        <v>0</v>
      </c>
      <c r="BF290" s="1">
        <f t="shared" si="93"/>
        <v>0</v>
      </c>
      <c r="BG290" s="1">
        <f t="shared" si="94"/>
        <v>0</v>
      </c>
      <c r="BH290" s="1">
        <f t="shared" si="95"/>
        <v>0</v>
      </c>
      <c r="BI290" s="1">
        <f t="shared" si="96"/>
        <v>0</v>
      </c>
      <c r="BJ290" s="1">
        <f t="shared" si="97"/>
        <v>0</v>
      </c>
      <c r="BL290" s="40"/>
      <c r="BM290" s="41"/>
      <c r="BN290" s="1">
        <f t="shared" si="98"/>
        <v>0</v>
      </c>
      <c r="BO290" s="1">
        <f t="shared" si="99"/>
        <v>0</v>
      </c>
      <c r="BP290" s="1">
        <f t="shared" si="100"/>
        <v>0</v>
      </c>
      <c r="BQ290" s="1">
        <f t="shared" si="101"/>
        <v>0</v>
      </c>
      <c r="BR290" s="1">
        <f t="shared" si="102"/>
        <v>0</v>
      </c>
      <c r="BS290" s="1">
        <f t="shared" si="103"/>
        <v>0</v>
      </c>
    </row>
    <row r="291" spans="1:71" ht="12.75" x14ac:dyDescent="0.2">
      <c r="A291" s="40"/>
      <c r="B291" s="41"/>
      <c r="C291" s="1">
        <f t="shared" si="56"/>
        <v>0</v>
      </c>
      <c r="D291" s="1">
        <f t="shared" si="57"/>
        <v>0</v>
      </c>
      <c r="E291" s="1">
        <f t="shared" si="58"/>
        <v>0</v>
      </c>
      <c r="F291" s="1">
        <f t="shared" si="59"/>
        <v>0</v>
      </c>
      <c r="G291" s="1">
        <f t="shared" si="60"/>
        <v>0</v>
      </c>
      <c r="H291" s="1">
        <f t="shared" si="61"/>
        <v>0</v>
      </c>
      <c r="J291" s="23"/>
      <c r="K291" s="18"/>
      <c r="L291" s="1">
        <f t="shared" si="62"/>
        <v>0</v>
      </c>
      <c r="M291" s="1">
        <f t="shared" si="63"/>
        <v>0</v>
      </c>
      <c r="N291" s="1">
        <f t="shared" si="64"/>
        <v>0</v>
      </c>
      <c r="O291" s="1">
        <f t="shared" si="65"/>
        <v>0</v>
      </c>
      <c r="P291" s="42">
        <f t="shared" si="66"/>
        <v>0</v>
      </c>
      <c r="Q291" s="1">
        <f t="shared" si="67"/>
        <v>0</v>
      </c>
      <c r="S291" s="40"/>
      <c r="T291" s="41"/>
      <c r="U291" s="1">
        <f t="shared" si="68"/>
        <v>0</v>
      </c>
      <c r="V291" s="1">
        <f t="shared" si="69"/>
        <v>0</v>
      </c>
      <c r="W291" s="1">
        <f t="shared" si="70"/>
        <v>0</v>
      </c>
      <c r="X291" s="1">
        <f t="shared" si="71"/>
        <v>0</v>
      </c>
      <c r="Y291" s="1">
        <f t="shared" si="72"/>
        <v>0</v>
      </c>
      <c r="Z291" s="1">
        <f t="shared" si="73"/>
        <v>0</v>
      </c>
      <c r="AB291" s="40"/>
      <c r="AC291" s="41"/>
      <c r="AD291" s="1">
        <f t="shared" si="74"/>
        <v>0</v>
      </c>
      <c r="AE291" s="1">
        <f t="shared" si="75"/>
        <v>0</v>
      </c>
      <c r="AF291" s="1">
        <f t="shared" si="76"/>
        <v>0</v>
      </c>
      <c r="AG291" s="1">
        <f t="shared" si="77"/>
        <v>0</v>
      </c>
      <c r="AH291" s="1">
        <f t="shared" si="78"/>
        <v>0</v>
      </c>
      <c r="AI291" s="1">
        <f t="shared" si="79"/>
        <v>0</v>
      </c>
      <c r="AK291" s="40"/>
      <c r="AL291" s="41"/>
      <c r="AM291" s="1">
        <f t="shared" si="80"/>
        <v>0</v>
      </c>
      <c r="AN291" s="1">
        <f t="shared" si="81"/>
        <v>0</v>
      </c>
      <c r="AO291" s="1">
        <f t="shared" si="82"/>
        <v>0</v>
      </c>
      <c r="AP291" s="1">
        <f t="shared" si="83"/>
        <v>0</v>
      </c>
      <c r="AQ291" s="1">
        <f t="shared" si="84"/>
        <v>0</v>
      </c>
      <c r="AR291" s="1">
        <f t="shared" si="85"/>
        <v>0</v>
      </c>
      <c r="AT291" s="40"/>
      <c r="AU291" s="41"/>
      <c r="AV291" s="1">
        <f t="shared" si="86"/>
        <v>0</v>
      </c>
      <c r="AW291" s="1">
        <f t="shared" si="87"/>
        <v>0</v>
      </c>
      <c r="AX291" s="1">
        <f t="shared" si="88"/>
        <v>0</v>
      </c>
      <c r="AY291" s="1">
        <f t="shared" si="89"/>
        <v>0</v>
      </c>
      <c r="AZ291" s="1">
        <f t="shared" si="90"/>
        <v>0</v>
      </c>
      <c r="BA291" s="1">
        <f t="shared" si="91"/>
        <v>0</v>
      </c>
      <c r="BC291" s="40"/>
      <c r="BD291" s="41"/>
      <c r="BE291" s="1">
        <f t="shared" si="92"/>
        <v>0</v>
      </c>
      <c r="BF291" s="1">
        <f t="shared" si="93"/>
        <v>0</v>
      </c>
      <c r="BG291" s="1">
        <f t="shared" si="94"/>
        <v>0</v>
      </c>
      <c r="BH291" s="1">
        <f t="shared" si="95"/>
        <v>0</v>
      </c>
      <c r="BI291" s="1">
        <f t="shared" si="96"/>
        <v>0</v>
      </c>
      <c r="BJ291" s="1">
        <f t="shared" si="97"/>
        <v>0</v>
      </c>
      <c r="BL291" s="40"/>
      <c r="BM291" s="41"/>
      <c r="BN291" s="1">
        <f t="shared" si="98"/>
        <v>0</v>
      </c>
      <c r="BO291" s="1">
        <f t="shared" si="99"/>
        <v>0</v>
      </c>
      <c r="BP291" s="1">
        <f t="shared" si="100"/>
        <v>0</v>
      </c>
      <c r="BQ291" s="1">
        <f t="shared" si="101"/>
        <v>0</v>
      </c>
      <c r="BR291" s="1">
        <f t="shared" si="102"/>
        <v>0</v>
      </c>
      <c r="BS291" s="1">
        <f t="shared" si="103"/>
        <v>0</v>
      </c>
    </row>
    <row r="292" spans="1:71" ht="12.75" x14ac:dyDescent="0.2">
      <c r="A292" s="40"/>
      <c r="B292" s="41"/>
      <c r="C292" s="1">
        <f t="shared" si="56"/>
        <v>0</v>
      </c>
      <c r="D292" s="1">
        <f t="shared" si="57"/>
        <v>0</v>
      </c>
      <c r="E292" s="1">
        <f t="shared" si="58"/>
        <v>0</v>
      </c>
      <c r="F292" s="1">
        <f t="shared" si="59"/>
        <v>0</v>
      </c>
      <c r="G292" s="1">
        <f t="shared" si="60"/>
        <v>0</v>
      </c>
      <c r="H292" s="1">
        <f t="shared" si="61"/>
        <v>0</v>
      </c>
      <c r="J292" s="23"/>
      <c r="K292" s="18"/>
      <c r="L292" s="1">
        <f t="shared" si="62"/>
        <v>0</v>
      </c>
      <c r="M292" s="1">
        <f t="shared" si="63"/>
        <v>0</v>
      </c>
      <c r="N292" s="1">
        <f t="shared" si="64"/>
        <v>0</v>
      </c>
      <c r="O292" s="1">
        <f t="shared" si="65"/>
        <v>0</v>
      </c>
      <c r="P292" s="42">
        <f t="shared" si="66"/>
        <v>0</v>
      </c>
      <c r="Q292" s="1">
        <f t="shared" si="67"/>
        <v>0</v>
      </c>
      <c r="S292" s="40"/>
      <c r="T292" s="41"/>
      <c r="U292" s="1">
        <f t="shared" si="68"/>
        <v>0</v>
      </c>
      <c r="V292" s="1">
        <f t="shared" si="69"/>
        <v>0</v>
      </c>
      <c r="W292" s="1">
        <f t="shared" si="70"/>
        <v>0</v>
      </c>
      <c r="X292" s="1">
        <f t="shared" si="71"/>
        <v>0</v>
      </c>
      <c r="Y292" s="1">
        <f t="shared" si="72"/>
        <v>0</v>
      </c>
      <c r="Z292" s="1">
        <f t="shared" si="73"/>
        <v>0</v>
      </c>
      <c r="AB292" s="40"/>
      <c r="AC292" s="41"/>
      <c r="AD292" s="1">
        <f t="shared" si="74"/>
        <v>0</v>
      </c>
      <c r="AE292" s="1">
        <f t="shared" si="75"/>
        <v>0</v>
      </c>
      <c r="AF292" s="1">
        <f t="shared" si="76"/>
        <v>0</v>
      </c>
      <c r="AG292" s="1">
        <f t="shared" si="77"/>
        <v>0</v>
      </c>
      <c r="AH292" s="1">
        <f t="shared" si="78"/>
        <v>0</v>
      </c>
      <c r="AI292" s="1">
        <f t="shared" si="79"/>
        <v>0</v>
      </c>
      <c r="AK292" s="40"/>
      <c r="AL292" s="41"/>
      <c r="AM292" s="1">
        <f t="shared" si="80"/>
        <v>0</v>
      </c>
      <c r="AN292" s="1">
        <f t="shared" si="81"/>
        <v>0</v>
      </c>
      <c r="AO292" s="1">
        <f t="shared" si="82"/>
        <v>0</v>
      </c>
      <c r="AP292" s="1">
        <f t="shared" si="83"/>
        <v>0</v>
      </c>
      <c r="AQ292" s="1">
        <f t="shared" si="84"/>
        <v>0</v>
      </c>
      <c r="AR292" s="1">
        <f t="shared" si="85"/>
        <v>0</v>
      </c>
      <c r="AT292" s="40"/>
      <c r="AU292" s="41"/>
      <c r="AV292" s="1">
        <f t="shared" si="86"/>
        <v>0</v>
      </c>
      <c r="AW292" s="1">
        <f t="shared" si="87"/>
        <v>0</v>
      </c>
      <c r="AX292" s="1">
        <f t="shared" si="88"/>
        <v>0</v>
      </c>
      <c r="AY292" s="1">
        <f t="shared" si="89"/>
        <v>0</v>
      </c>
      <c r="AZ292" s="1">
        <f t="shared" si="90"/>
        <v>0</v>
      </c>
      <c r="BA292" s="1">
        <f t="shared" si="91"/>
        <v>0</v>
      </c>
      <c r="BC292" s="40"/>
      <c r="BD292" s="41"/>
      <c r="BE292" s="1">
        <f t="shared" si="92"/>
        <v>0</v>
      </c>
      <c r="BF292" s="1">
        <f t="shared" si="93"/>
        <v>0</v>
      </c>
      <c r="BG292" s="1">
        <f t="shared" si="94"/>
        <v>0</v>
      </c>
      <c r="BH292" s="1">
        <f t="shared" si="95"/>
        <v>0</v>
      </c>
      <c r="BI292" s="1">
        <f t="shared" si="96"/>
        <v>0</v>
      </c>
      <c r="BJ292" s="1">
        <f t="shared" si="97"/>
        <v>0</v>
      </c>
      <c r="BL292" s="40"/>
      <c r="BM292" s="41"/>
      <c r="BN292" s="1">
        <f t="shared" si="98"/>
        <v>0</v>
      </c>
      <c r="BO292" s="1">
        <f t="shared" si="99"/>
        <v>0</v>
      </c>
      <c r="BP292" s="1">
        <f t="shared" si="100"/>
        <v>0</v>
      </c>
      <c r="BQ292" s="1">
        <f t="shared" si="101"/>
        <v>0</v>
      </c>
      <c r="BR292" s="1">
        <f t="shared" si="102"/>
        <v>0</v>
      </c>
      <c r="BS292" s="1">
        <f t="shared" si="103"/>
        <v>0</v>
      </c>
    </row>
    <row r="293" spans="1:71" ht="12.75" x14ac:dyDescent="0.2">
      <c r="A293" s="40"/>
      <c r="B293" s="41"/>
      <c r="C293" s="1">
        <f t="shared" si="56"/>
        <v>0</v>
      </c>
      <c r="D293" s="1">
        <f t="shared" si="57"/>
        <v>0</v>
      </c>
      <c r="E293" s="1">
        <f t="shared" si="58"/>
        <v>0</v>
      </c>
      <c r="F293" s="1">
        <f t="shared" si="59"/>
        <v>0</v>
      </c>
      <c r="G293" s="1">
        <f t="shared" si="60"/>
        <v>0</v>
      </c>
      <c r="H293" s="1">
        <f t="shared" si="61"/>
        <v>0</v>
      </c>
      <c r="J293" s="23"/>
      <c r="K293" s="18"/>
      <c r="L293" s="1">
        <f t="shared" si="62"/>
        <v>0</v>
      </c>
      <c r="M293" s="1">
        <f t="shared" si="63"/>
        <v>0</v>
      </c>
      <c r="N293" s="1">
        <f t="shared" si="64"/>
        <v>0</v>
      </c>
      <c r="O293" s="1">
        <f t="shared" si="65"/>
        <v>0</v>
      </c>
      <c r="P293" s="42">
        <f t="shared" si="66"/>
        <v>0</v>
      </c>
      <c r="Q293" s="1">
        <f t="shared" si="67"/>
        <v>0</v>
      </c>
      <c r="S293" s="40"/>
      <c r="T293" s="41"/>
      <c r="U293" s="1">
        <f t="shared" si="68"/>
        <v>0</v>
      </c>
      <c r="V293" s="1">
        <f t="shared" si="69"/>
        <v>0</v>
      </c>
      <c r="W293" s="1">
        <f t="shared" si="70"/>
        <v>0</v>
      </c>
      <c r="X293" s="1">
        <f t="shared" si="71"/>
        <v>0</v>
      </c>
      <c r="Y293" s="1">
        <f t="shared" si="72"/>
        <v>0</v>
      </c>
      <c r="Z293" s="1">
        <f t="shared" si="73"/>
        <v>0</v>
      </c>
      <c r="AB293" s="40"/>
      <c r="AC293" s="41"/>
      <c r="AD293" s="1">
        <f t="shared" si="74"/>
        <v>0</v>
      </c>
      <c r="AE293" s="1">
        <f t="shared" si="75"/>
        <v>0</v>
      </c>
      <c r="AF293" s="1">
        <f t="shared" si="76"/>
        <v>0</v>
      </c>
      <c r="AG293" s="1">
        <f t="shared" si="77"/>
        <v>0</v>
      </c>
      <c r="AH293" s="1">
        <f t="shared" si="78"/>
        <v>0</v>
      </c>
      <c r="AI293" s="1">
        <f t="shared" si="79"/>
        <v>0</v>
      </c>
      <c r="AK293" s="40"/>
      <c r="AL293" s="41"/>
      <c r="AM293" s="1">
        <f t="shared" si="80"/>
        <v>0</v>
      </c>
      <c r="AN293" s="1">
        <f t="shared" si="81"/>
        <v>0</v>
      </c>
      <c r="AO293" s="1">
        <f t="shared" si="82"/>
        <v>0</v>
      </c>
      <c r="AP293" s="1">
        <f t="shared" si="83"/>
        <v>0</v>
      </c>
      <c r="AQ293" s="1">
        <f t="shared" si="84"/>
        <v>0</v>
      </c>
      <c r="AR293" s="1">
        <f t="shared" si="85"/>
        <v>0</v>
      </c>
      <c r="AT293" s="40"/>
      <c r="AU293" s="41"/>
      <c r="AV293" s="1">
        <f t="shared" si="86"/>
        <v>0</v>
      </c>
      <c r="AW293" s="1">
        <f t="shared" si="87"/>
        <v>0</v>
      </c>
      <c r="AX293" s="1">
        <f t="shared" si="88"/>
        <v>0</v>
      </c>
      <c r="AY293" s="1">
        <f t="shared" si="89"/>
        <v>0</v>
      </c>
      <c r="AZ293" s="1">
        <f t="shared" si="90"/>
        <v>0</v>
      </c>
      <c r="BA293" s="1">
        <f t="shared" si="91"/>
        <v>0</v>
      </c>
      <c r="BC293" s="40"/>
      <c r="BD293" s="41"/>
      <c r="BE293" s="1">
        <f t="shared" si="92"/>
        <v>0</v>
      </c>
      <c r="BF293" s="1">
        <f t="shared" si="93"/>
        <v>0</v>
      </c>
      <c r="BG293" s="1">
        <f t="shared" si="94"/>
        <v>0</v>
      </c>
      <c r="BH293" s="1">
        <f t="shared" si="95"/>
        <v>0</v>
      </c>
      <c r="BI293" s="1">
        <f t="shared" si="96"/>
        <v>0</v>
      </c>
      <c r="BJ293" s="1">
        <f t="shared" si="97"/>
        <v>0</v>
      </c>
      <c r="BL293" s="40"/>
      <c r="BM293" s="41"/>
      <c r="BN293" s="1">
        <f t="shared" si="98"/>
        <v>0</v>
      </c>
      <c r="BO293" s="1">
        <f t="shared" si="99"/>
        <v>0</v>
      </c>
      <c r="BP293" s="1">
        <f t="shared" si="100"/>
        <v>0</v>
      </c>
      <c r="BQ293" s="1">
        <f t="shared" si="101"/>
        <v>0</v>
      </c>
      <c r="BR293" s="1">
        <f t="shared" si="102"/>
        <v>0</v>
      </c>
      <c r="BS293" s="1">
        <f t="shared" si="103"/>
        <v>0</v>
      </c>
    </row>
    <row r="294" spans="1:71" ht="12.75" x14ac:dyDescent="0.2">
      <c r="A294" s="40"/>
      <c r="B294" s="41"/>
      <c r="C294" s="1">
        <f t="shared" si="56"/>
        <v>0</v>
      </c>
      <c r="D294" s="1">
        <f t="shared" si="57"/>
        <v>0</v>
      </c>
      <c r="E294" s="1">
        <f t="shared" si="58"/>
        <v>0</v>
      </c>
      <c r="F294" s="1">
        <f t="shared" si="59"/>
        <v>0</v>
      </c>
      <c r="G294" s="1">
        <f t="shared" si="60"/>
        <v>0</v>
      </c>
      <c r="H294" s="1">
        <f t="shared" si="61"/>
        <v>0</v>
      </c>
      <c r="J294" s="23"/>
      <c r="K294" s="18"/>
      <c r="L294" s="1">
        <f t="shared" si="62"/>
        <v>0</v>
      </c>
      <c r="M294" s="1">
        <f t="shared" si="63"/>
        <v>0</v>
      </c>
      <c r="N294" s="1">
        <f t="shared" si="64"/>
        <v>0</v>
      </c>
      <c r="O294" s="1">
        <f t="shared" si="65"/>
        <v>0</v>
      </c>
      <c r="P294" s="42">
        <f t="shared" si="66"/>
        <v>0</v>
      </c>
      <c r="Q294" s="1">
        <f t="shared" si="67"/>
        <v>0</v>
      </c>
      <c r="S294" s="40"/>
      <c r="T294" s="41"/>
      <c r="U294" s="1">
        <f t="shared" si="68"/>
        <v>0</v>
      </c>
      <c r="V294" s="1">
        <f t="shared" si="69"/>
        <v>0</v>
      </c>
      <c r="W294" s="1">
        <f t="shared" si="70"/>
        <v>0</v>
      </c>
      <c r="X294" s="1">
        <f t="shared" si="71"/>
        <v>0</v>
      </c>
      <c r="Y294" s="1">
        <f t="shared" si="72"/>
        <v>0</v>
      </c>
      <c r="Z294" s="1">
        <f t="shared" si="73"/>
        <v>0</v>
      </c>
      <c r="AB294" s="40"/>
      <c r="AC294" s="41"/>
      <c r="AD294" s="1">
        <f t="shared" si="74"/>
        <v>0</v>
      </c>
      <c r="AE294" s="1">
        <f t="shared" si="75"/>
        <v>0</v>
      </c>
      <c r="AF294" s="1">
        <f t="shared" si="76"/>
        <v>0</v>
      </c>
      <c r="AG294" s="1">
        <f t="shared" si="77"/>
        <v>0</v>
      </c>
      <c r="AH294" s="1">
        <f t="shared" si="78"/>
        <v>0</v>
      </c>
      <c r="AI294" s="1">
        <f t="shared" si="79"/>
        <v>0</v>
      </c>
      <c r="AK294" s="40"/>
      <c r="AL294" s="41"/>
      <c r="AM294" s="1">
        <f t="shared" si="80"/>
        <v>0</v>
      </c>
      <c r="AN294" s="1">
        <f t="shared" si="81"/>
        <v>0</v>
      </c>
      <c r="AO294" s="1">
        <f t="shared" si="82"/>
        <v>0</v>
      </c>
      <c r="AP294" s="1">
        <f t="shared" si="83"/>
        <v>0</v>
      </c>
      <c r="AQ294" s="1">
        <f t="shared" si="84"/>
        <v>0</v>
      </c>
      <c r="AR294" s="1">
        <f t="shared" si="85"/>
        <v>0</v>
      </c>
      <c r="AT294" s="40"/>
      <c r="AU294" s="41"/>
      <c r="AV294" s="1">
        <f t="shared" si="86"/>
        <v>0</v>
      </c>
      <c r="AW294" s="1">
        <f t="shared" si="87"/>
        <v>0</v>
      </c>
      <c r="AX294" s="1">
        <f t="shared" si="88"/>
        <v>0</v>
      </c>
      <c r="AY294" s="1">
        <f t="shared" si="89"/>
        <v>0</v>
      </c>
      <c r="AZ294" s="1">
        <f t="shared" si="90"/>
        <v>0</v>
      </c>
      <c r="BA294" s="1">
        <f t="shared" si="91"/>
        <v>0</v>
      </c>
      <c r="BC294" s="40"/>
      <c r="BD294" s="41"/>
      <c r="BE294" s="1">
        <f t="shared" si="92"/>
        <v>0</v>
      </c>
      <c r="BF294" s="1">
        <f t="shared" si="93"/>
        <v>0</v>
      </c>
      <c r="BG294" s="1">
        <f t="shared" si="94"/>
        <v>0</v>
      </c>
      <c r="BH294" s="1">
        <f t="shared" si="95"/>
        <v>0</v>
      </c>
      <c r="BI294" s="1">
        <f t="shared" si="96"/>
        <v>0</v>
      </c>
      <c r="BJ294" s="1">
        <f t="shared" si="97"/>
        <v>0</v>
      </c>
      <c r="BL294" s="40"/>
      <c r="BM294" s="41"/>
      <c r="BN294" s="1">
        <f t="shared" si="98"/>
        <v>0</v>
      </c>
      <c r="BO294" s="1">
        <f t="shared" si="99"/>
        <v>0</v>
      </c>
      <c r="BP294" s="1">
        <f t="shared" si="100"/>
        <v>0</v>
      </c>
      <c r="BQ294" s="1">
        <f t="shared" si="101"/>
        <v>0</v>
      </c>
      <c r="BR294" s="1">
        <f t="shared" si="102"/>
        <v>0</v>
      </c>
      <c r="BS294" s="1">
        <f t="shared" si="103"/>
        <v>0</v>
      </c>
    </row>
    <row r="295" spans="1:71" ht="12.75" x14ac:dyDescent="0.2">
      <c r="A295" s="40"/>
      <c r="B295" s="41"/>
      <c r="C295" s="1">
        <f t="shared" si="56"/>
        <v>0</v>
      </c>
      <c r="D295" s="1">
        <f t="shared" si="57"/>
        <v>0</v>
      </c>
      <c r="E295" s="1">
        <f t="shared" si="58"/>
        <v>0</v>
      </c>
      <c r="F295" s="1">
        <f t="shared" si="59"/>
        <v>0</v>
      </c>
      <c r="G295" s="1">
        <f t="shared" si="60"/>
        <v>0</v>
      </c>
      <c r="H295" s="1">
        <f t="shared" si="61"/>
        <v>0</v>
      </c>
      <c r="J295" s="23"/>
      <c r="K295" s="18"/>
      <c r="L295" s="1">
        <f t="shared" si="62"/>
        <v>0</v>
      </c>
      <c r="M295" s="1">
        <f t="shared" si="63"/>
        <v>0</v>
      </c>
      <c r="N295" s="1">
        <f t="shared" si="64"/>
        <v>0</v>
      </c>
      <c r="O295" s="1">
        <f t="shared" si="65"/>
        <v>0</v>
      </c>
      <c r="P295" s="42">
        <f t="shared" si="66"/>
        <v>0</v>
      </c>
      <c r="Q295" s="1">
        <f t="shared" si="67"/>
        <v>0</v>
      </c>
      <c r="S295" s="40"/>
      <c r="T295" s="41"/>
      <c r="U295" s="1">
        <f t="shared" si="68"/>
        <v>0</v>
      </c>
      <c r="V295" s="1">
        <f t="shared" si="69"/>
        <v>0</v>
      </c>
      <c r="W295" s="1">
        <f t="shared" si="70"/>
        <v>0</v>
      </c>
      <c r="X295" s="1">
        <f t="shared" si="71"/>
        <v>0</v>
      </c>
      <c r="Y295" s="1">
        <f t="shared" si="72"/>
        <v>0</v>
      </c>
      <c r="Z295" s="1">
        <f t="shared" si="73"/>
        <v>0</v>
      </c>
      <c r="AB295" s="40"/>
      <c r="AC295" s="41"/>
      <c r="AD295" s="1">
        <f t="shared" si="74"/>
        <v>0</v>
      </c>
      <c r="AE295" s="1">
        <f t="shared" si="75"/>
        <v>0</v>
      </c>
      <c r="AF295" s="1">
        <f t="shared" si="76"/>
        <v>0</v>
      </c>
      <c r="AG295" s="1">
        <f t="shared" si="77"/>
        <v>0</v>
      </c>
      <c r="AH295" s="1">
        <f t="shared" si="78"/>
        <v>0</v>
      </c>
      <c r="AI295" s="1">
        <f t="shared" si="79"/>
        <v>0</v>
      </c>
      <c r="AK295" s="40"/>
      <c r="AL295" s="41"/>
      <c r="AM295" s="1">
        <f t="shared" si="80"/>
        <v>0</v>
      </c>
      <c r="AN295" s="1">
        <f t="shared" si="81"/>
        <v>0</v>
      </c>
      <c r="AO295" s="1">
        <f t="shared" si="82"/>
        <v>0</v>
      </c>
      <c r="AP295" s="1">
        <f t="shared" si="83"/>
        <v>0</v>
      </c>
      <c r="AQ295" s="1">
        <f t="shared" si="84"/>
        <v>0</v>
      </c>
      <c r="AR295" s="1">
        <f t="shared" si="85"/>
        <v>0</v>
      </c>
      <c r="AT295" s="40"/>
      <c r="AU295" s="41"/>
      <c r="AV295" s="1">
        <f t="shared" si="86"/>
        <v>0</v>
      </c>
      <c r="AW295" s="1">
        <f t="shared" si="87"/>
        <v>0</v>
      </c>
      <c r="AX295" s="1">
        <f t="shared" si="88"/>
        <v>0</v>
      </c>
      <c r="AY295" s="1">
        <f t="shared" si="89"/>
        <v>0</v>
      </c>
      <c r="AZ295" s="1">
        <f t="shared" si="90"/>
        <v>0</v>
      </c>
      <c r="BA295" s="1">
        <f t="shared" si="91"/>
        <v>0</v>
      </c>
      <c r="BC295" s="40"/>
      <c r="BD295" s="41"/>
      <c r="BE295" s="1">
        <f t="shared" si="92"/>
        <v>0</v>
      </c>
      <c r="BF295" s="1">
        <f t="shared" si="93"/>
        <v>0</v>
      </c>
      <c r="BG295" s="1">
        <f t="shared" si="94"/>
        <v>0</v>
      </c>
      <c r="BH295" s="1">
        <f t="shared" si="95"/>
        <v>0</v>
      </c>
      <c r="BI295" s="1">
        <f t="shared" si="96"/>
        <v>0</v>
      </c>
      <c r="BJ295" s="1">
        <f t="shared" si="97"/>
        <v>0</v>
      </c>
      <c r="BL295" s="40"/>
      <c r="BM295" s="41"/>
      <c r="BN295" s="1">
        <f t="shared" si="98"/>
        <v>0</v>
      </c>
      <c r="BO295" s="1">
        <f t="shared" si="99"/>
        <v>0</v>
      </c>
      <c r="BP295" s="1">
        <f t="shared" si="100"/>
        <v>0</v>
      </c>
      <c r="BQ295" s="1">
        <f t="shared" si="101"/>
        <v>0</v>
      </c>
      <c r="BR295" s="1">
        <f t="shared" si="102"/>
        <v>0</v>
      </c>
      <c r="BS295" s="1">
        <f t="shared" si="103"/>
        <v>0</v>
      </c>
    </row>
    <row r="296" spans="1:71" ht="12.75" x14ac:dyDescent="0.2">
      <c r="A296" s="40"/>
      <c r="B296" s="41"/>
      <c r="C296" s="1">
        <f t="shared" si="56"/>
        <v>0</v>
      </c>
      <c r="D296" s="1">
        <f t="shared" si="57"/>
        <v>0</v>
      </c>
      <c r="E296" s="1">
        <f t="shared" si="58"/>
        <v>0</v>
      </c>
      <c r="F296" s="1">
        <f t="shared" si="59"/>
        <v>0</v>
      </c>
      <c r="G296" s="1">
        <f t="shared" si="60"/>
        <v>0</v>
      </c>
      <c r="H296" s="1">
        <f t="shared" si="61"/>
        <v>0</v>
      </c>
      <c r="J296" s="23"/>
      <c r="K296" s="18"/>
      <c r="L296" s="1">
        <f t="shared" si="62"/>
        <v>0</v>
      </c>
      <c r="M296" s="1">
        <f t="shared" si="63"/>
        <v>0</v>
      </c>
      <c r="N296" s="1">
        <f t="shared" si="64"/>
        <v>0</v>
      </c>
      <c r="O296" s="1">
        <f t="shared" si="65"/>
        <v>0</v>
      </c>
      <c r="P296" s="42">
        <f t="shared" si="66"/>
        <v>0</v>
      </c>
      <c r="Q296" s="1">
        <f t="shared" si="67"/>
        <v>0</v>
      </c>
      <c r="S296" s="40"/>
      <c r="T296" s="41"/>
      <c r="U296" s="1">
        <f t="shared" si="68"/>
        <v>0</v>
      </c>
      <c r="V296" s="1">
        <f t="shared" si="69"/>
        <v>0</v>
      </c>
      <c r="W296" s="1">
        <f t="shared" si="70"/>
        <v>0</v>
      </c>
      <c r="X296" s="1">
        <f t="shared" si="71"/>
        <v>0</v>
      </c>
      <c r="Y296" s="1">
        <f t="shared" si="72"/>
        <v>0</v>
      </c>
      <c r="Z296" s="1">
        <f t="shared" si="73"/>
        <v>0</v>
      </c>
      <c r="AB296" s="40"/>
      <c r="AC296" s="41"/>
      <c r="AD296" s="1">
        <f t="shared" si="74"/>
        <v>0</v>
      </c>
      <c r="AE296" s="1">
        <f t="shared" si="75"/>
        <v>0</v>
      </c>
      <c r="AF296" s="1">
        <f t="shared" si="76"/>
        <v>0</v>
      </c>
      <c r="AG296" s="1">
        <f t="shared" si="77"/>
        <v>0</v>
      </c>
      <c r="AH296" s="1">
        <f t="shared" si="78"/>
        <v>0</v>
      </c>
      <c r="AI296" s="1">
        <f t="shared" si="79"/>
        <v>0</v>
      </c>
      <c r="AK296" s="40"/>
      <c r="AL296" s="41"/>
      <c r="AM296" s="1">
        <f t="shared" si="80"/>
        <v>0</v>
      </c>
      <c r="AN296" s="1">
        <f t="shared" si="81"/>
        <v>0</v>
      </c>
      <c r="AO296" s="1">
        <f t="shared" si="82"/>
        <v>0</v>
      </c>
      <c r="AP296" s="1">
        <f t="shared" si="83"/>
        <v>0</v>
      </c>
      <c r="AQ296" s="1">
        <f t="shared" si="84"/>
        <v>0</v>
      </c>
      <c r="AR296" s="1">
        <f t="shared" si="85"/>
        <v>0</v>
      </c>
      <c r="AT296" s="40"/>
      <c r="AU296" s="41"/>
      <c r="AV296" s="1">
        <f t="shared" si="86"/>
        <v>0</v>
      </c>
      <c r="AW296" s="1">
        <f t="shared" si="87"/>
        <v>0</v>
      </c>
      <c r="AX296" s="1">
        <f t="shared" si="88"/>
        <v>0</v>
      </c>
      <c r="AY296" s="1">
        <f t="shared" si="89"/>
        <v>0</v>
      </c>
      <c r="AZ296" s="1">
        <f t="shared" si="90"/>
        <v>0</v>
      </c>
      <c r="BA296" s="1">
        <f t="shared" si="91"/>
        <v>0</v>
      </c>
      <c r="BC296" s="40"/>
      <c r="BD296" s="41"/>
      <c r="BE296" s="1">
        <f t="shared" si="92"/>
        <v>0</v>
      </c>
      <c r="BF296" s="1">
        <f t="shared" si="93"/>
        <v>0</v>
      </c>
      <c r="BG296" s="1">
        <f t="shared" si="94"/>
        <v>0</v>
      </c>
      <c r="BH296" s="1">
        <f t="shared" si="95"/>
        <v>0</v>
      </c>
      <c r="BI296" s="1">
        <f t="shared" si="96"/>
        <v>0</v>
      </c>
      <c r="BJ296" s="1">
        <f t="shared" si="97"/>
        <v>0</v>
      </c>
      <c r="BL296" s="40"/>
      <c r="BM296" s="41"/>
      <c r="BN296" s="1">
        <f t="shared" si="98"/>
        <v>0</v>
      </c>
      <c r="BO296" s="1">
        <f t="shared" si="99"/>
        <v>0</v>
      </c>
      <c r="BP296" s="1">
        <f t="shared" si="100"/>
        <v>0</v>
      </c>
      <c r="BQ296" s="1">
        <f t="shared" si="101"/>
        <v>0</v>
      </c>
      <c r="BR296" s="1">
        <f t="shared" si="102"/>
        <v>0</v>
      </c>
      <c r="BS296" s="1">
        <f t="shared" si="103"/>
        <v>0</v>
      </c>
    </row>
    <row r="297" spans="1:71" ht="12.75" x14ac:dyDescent="0.2">
      <c r="A297" s="40"/>
      <c r="B297" s="41"/>
      <c r="C297" s="1">
        <f t="shared" si="56"/>
        <v>0</v>
      </c>
      <c r="D297" s="1">
        <f t="shared" si="57"/>
        <v>0</v>
      </c>
      <c r="E297" s="1">
        <f t="shared" si="58"/>
        <v>0</v>
      </c>
      <c r="F297" s="1">
        <f t="shared" si="59"/>
        <v>0</v>
      </c>
      <c r="G297" s="1">
        <f t="shared" si="60"/>
        <v>0</v>
      </c>
      <c r="H297" s="1">
        <f t="shared" si="61"/>
        <v>0</v>
      </c>
      <c r="J297" s="23"/>
      <c r="K297" s="18"/>
      <c r="L297" s="1">
        <f t="shared" si="62"/>
        <v>0</v>
      </c>
      <c r="M297" s="1">
        <f t="shared" si="63"/>
        <v>0</v>
      </c>
      <c r="N297" s="1">
        <f t="shared" si="64"/>
        <v>0</v>
      </c>
      <c r="O297" s="1">
        <f t="shared" si="65"/>
        <v>0</v>
      </c>
      <c r="P297" s="42">
        <f t="shared" si="66"/>
        <v>0</v>
      </c>
      <c r="Q297" s="1">
        <f t="shared" si="67"/>
        <v>0</v>
      </c>
      <c r="S297" s="40"/>
      <c r="T297" s="41"/>
      <c r="U297" s="1">
        <f t="shared" si="68"/>
        <v>0</v>
      </c>
      <c r="V297" s="1">
        <f t="shared" si="69"/>
        <v>0</v>
      </c>
      <c r="W297" s="1">
        <f t="shared" si="70"/>
        <v>0</v>
      </c>
      <c r="X297" s="1">
        <f t="shared" si="71"/>
        <v>0</v>
      </c>
      <c r="Y297" s="1">
        <f t="shared" si="72"/>
        <v>0</v>
      </c>
      <c r="Z297" s="1">
        <f t="shared" si="73"/>
        <v>0</v>
      </c>
      <c r="AB297" s="40"/>
      <c r="AC297" s="41"/>
      <c r="AD297" s="1">
        <f t="shared" si="74"/>
        <v>0</v>
      </c>
      <c r="AE297" s="1">
        <f t="shared" si="75"/>
        <v>0</v>
      </c>
      <c r="AF297" s="1">
        <f t="shared" si="76"/>
        <v>0</v>
      </c>
      <c r="AG297" s="1">
        <f t="shared" si="77"/>
        <v>0</v>
      </c>
      <c r="AH297" s="1">
        <f t="shared" si="78"/>
        <v>0</v>
      </c>
      <c r="AI297" s="1">
        <f t="shared" si="79"/>
        <v>0</v>
      </c>
      <c r="AK297" s="40"/>
      <c r="AL297" s="41"/>
      <c r="AM297" s="1">
        <f t="shared" si="80"/>
        <v>0</v>
      </c>
      <c r="AN297" s="1">
        <f t="shared" si="81"/>
        <v>0</v>
      </c>
      <c r="AO297" s="1">
        <f t="shared" si="82"/>
        <v>0</v>
      </c>
      <c r="AP297" s="1">
        <f t="shared" si="83"/>
        <v>0</v>
      </c>
      <c r="AQ297" s="1">
        <f t="shared" si="84"/>
        <v>0</v>
      </c>
      <c r="AR297" s="1">
        <f t="shared" si="85"/>
        <v>0</v>
      </c>
      <c r="AT297" s="40"/>
      <c r="AU297" s="41"/>
      <c r="AV297" s="1">
        <f t="shared" si="86"/>
        <v>0</v>
      </c>
      <c r="AW297" s="1">
        <f t="shared" si="87"/>
        <v>0</v>
      </c>
      <c r="AX297" s="1">
        <f t="shared" si="88"/>
        <v>0</v>
      </c>
      <c r="AY297" s="1">
        <f t="shared" si="89"/>
        <v>0</v>
      </c>
      <c r="AZ297" s="1">
        <f t="shared" si="90"/>
        <v>0</v>
      </c>
      <c r="BA297" s="1">
        <f t="shared" si="91"/>
        <v>0</v>
      </c>
      <c r="BC297" s="40"/>
      <c r="BD297" s="41"/>
      <c r="BE297" s="1">
        <f t="shared" si="92"/>
        <v>0</v>
      </c>
      <c r="BF297" s="1">
        <f t="shared" si="93"/>
        <v>0</v>
      </c>
      <c r="BG297" s="1">
        <f t="shared" si="94"/>
        <v>0</v>
      </c>
      <c r="BH297" s="1">
        <f t="shared" si="95"/>
        <v>0</v>
      </c>
      <c r="BI297" s="1">
        <f t="shared" si="96"/>
        <v>0</v>
      </c>
      <c r="BJ297" s="1">
        <f t="shared" si="97"/>
        <v>0</v>
      </c>
      <c r="BL297" s="40"/>
      <c r="BM297" s="41"/>
      <c r="BN297" s="1">
        <f t="shared" si="98"/>
        <v>0</v>
      </c>
      <c r="BO297" s="1">
        <f t="shared" si="99"/>
        <v>0</v>
      </c>
      <c r="BP297" s="1">
        <f t="shared" si="100"/>
        <v>0</v>
      </c>
      <c r="BQ297" s="1">
        <f t="shared" si="101"/>
        <v>0</v>
      </c>
      <c r="BR297" s="1">
        <f t="shared" si="102"/>
        <v>0</v>
      </c>
      <c r="BS297" s="1">
        <f t="shared" si="103"/>
        <v>0</v>
      </c>
    </row>
    <row r="298" spans="1:71" ht="12.75" x14ac:dyDescent="0.2">
      <c r="A298" s="40"/>
      <c r="B298" s="41"/>
      <c r="C298" s="1">
        <f t="shared" si="56"/>
        <v>0</v>
      </c>
      <c r="D298" s="1">
        <f t="shared" si="57"/>
        <v>0</v>
      </c>
      <c r="E298" s="1">
        <f t="shared" si="58"/>
        <v>0</v>
      </c>
      <c r="F298" s="1">
        <f t="shared" si="59"/>
        <v>0</v>
      </c>
      <c r="G298" s="1">
        <f t="shared" si="60"/>
        <v>0</v>
      </c>
      <c r="H298" s="1">
        <f t="shared" si="61"/>
        <v>0</v>
      </c>
      <c r="J298" s="23"/>
      <c r="K298" s="18"/>
      <c r="L298" s="1">
        <f t="shared" si="62"/>
        <v>0</v>
      </c>
      <c r="M298" s="1">
        <f t="shared" si="63"/>
        <v>0</v>
      </c>
      <c r="N298" s="1">
        <f t="shared" si="64"/>
        <v>0</v>
      </c>
      <c r="O298" s="1">
        <f t="shared" si="65"/>
        <v>0</v>
      </c>
      <c r="P298" s="42">
        <f t="shared" si="66"/>
        <v>0</v>
      </c>
      <c r="Q298" s="1">
        <f t="shared" si="67"/>
        <v>0</v>
      </c>
      <c r="S298" s="40"/>
      <c r="T298" s="41"/>
      <c r="U298" s="1">
        <f t="shared" si="68"/>
        <v>0</v>
      </c>
      <c r="V298" s="1">
        <f t="shared" si="69"/>
        <v>0</v>
      </c>
      <c r="W298" s="1">
        <f t="shared" si="70"/>
        <v>0</v>
      </c>
      <c r="X298" s="1">
        <f t="shared" si="71"/>
        <v>0</v>
      </c>
      <c r="Y298" s="1">
        <f t="shared" si="72"/>
        <v>0</v>
      </c>
      <c r="Z298" s="1">
        <f t="shared" si="73"/>
        <v>0</v>
      </c>
      <c r="AB298" s="40"/>
      <c r="AC298" s="41"/>
      <c r="AD298" s="1">
        <f t="shared" si="74"/>
        <v>0</v>
      </c>
      <c r="AE298" s="1">
        <f t="shared" si="75"/>
        <v>0</v>
      </c>
      <c r="AF298" s="1">
        <f t="shared" si="76"/>
        <v>0</v>
      </c>
      <c r="AG298" s="1">
        <f t="shared" si="77"/>
        <v>0</v>
      </c>
      <c r="AH298" s="1">
        <f t="shared" si="78"/>
        <v>0</v>
      </c>
      <c r="AI298" s="1">
        <f t="shared" si="79"/>
        <v>0</v>
      </c>
      <c r="AK298" s="40"/>
      <c r="AL298" s="41"/>
      <c r="AM298" s="1">
        <f t="shared" si="80"/>
        <v>0</v>
      </c>
      <c r="AN298" s="1">
        <f t="shared" si="81"/>
        <v>0</v>
      </c>
      <c r="AO298" s="1">
        <f t="shared" si="82"/>
        <v>0</v>
      </c>
      <c r="AP298" s="1">
        <f t="shared" si="83"/>
        <v>0</v>
      </c>
      <c r="AQ298" s="1">
        <f t="shared" si="84"/>
        <v>0</v>
      </c>
      <c r="AR298" s="1">
        <f t="shared" si="85"/>
        <v>0</v>
      </c>
      <c r="AT298" s="40"/>
      <c r="AU298" s="41"/>
      <c r="AV298" s="1">
        <f t="shared" si="86"/>
        <v>0</v>
      </c>
      <c r="AW298" s="1">
        <f t="shared" si="87"/>
        <v>0</v>
      </c>
      <c r="AX298" s="1">
        <f t="shared" si="88"/>
        <v>0</v>
      </c>
      <c r="AY298" s="1">
        <f t="shared" si="89"/>
        <v>0</v>
      </c>
      <c r="AZ298" s="1">
        <f t="shared" si="90"/>
        <v>0</v>
      </c>
      <c r="BA298" s="1">
        <f t="shared" si="91"/>
        <v>0</v>
      </c>
      <c r="BC298" s="40"/>
      <c r="BD298" s="41"/>
      <c r="BE298" s="1">
        <f t="shared" si="92"/>
        <v>0</v>
      </c>
      <c r="BF298" s="1">
        <f t="shared" si="93"/>
        <v>0</v>
      </c>
      <c r="BG298" s="1">
        <f t="shared" si="94"/>
        <v>0</v>
      </c>
      <c r="BH298" s="1">
        <f t="shared" si="95"/>
        <v>0</v>
      </c>
      <c r="BI298" s="1">
        <f t="shared" si="96"/>
        <v>0</v>
      </c>
      <c r="BJ298" s="1">
        <f t="shared" si="97"/>
        <v>0</v>
      </c>
      <c r="BL298" s="40"/>
      <c r="BM298" s="41"/>
      <c r="BN298" s="1">
        <f t="shared" si="98"/>
        <v>0</v>
      </c>
      <c r="BO298" s="1">
        <f t="shared" si="99"/>
        <v>0</v>
      </c>
      <c r="BP298" s="1">
        <f t="shared" si="100"/>
        <v>0</v>
      </c>
      <c r="BQ298" s="1">
        <f t="shared" si="101"/>
        <v>0</v>
      </c>
      <c r="BR298" s="1">
        <f t="shared" si="102"/>
        <v>0</v>
      </c>
      <c r="BS298" s="1">
        <f t="shared" si="103"/>
        <v>0</v>
      </c>
    </row>
    <row r="299" spans="1:71" ht="12.75" x14ac:dyDescent="0.2">
      <c r="A299" s="40"/>
      <c r="B299" s="41"/>
      <c r="C299" s="1">
        <f t="shared" si="56"/>
        <v>0</v>
      </c>
      <c r="D299" s="1">
        <f t="shared" si="57"/>
        <v>0</v>
      </c>
      <c r="E299" s="1">
        <f t="shared" si="58"/>
        <v>0</v>
      </c>
      <c r="F299" s="1">
        <f t="shared" si="59"/>
        <v>0</v>
      </c>
      <c r="G299" s="1">
        <f t="shared" si="60"/>
        <v>0</v>
      </c>
      <c r="H299" s="1">
        <f t="shared" si="61"/>
        <v>0</v>
      </c>
      <c r="J299" s="23"/>
      <c r="K299" s="18"/>
      <c r="L299" s="1">
        <f t="shared" si="62"/>
        <v>0</v>
      </c>
      <c r="M299" s="1">
        <f t="shared" si="63"/>
        <v>0</v>
      </c>
      <c r="N299" s="1">
        <f t="shared" si="64"/>
        <v>0</v>
      </c>
      <c r="O299" s="1">
        <f t="shared" si="65"/>
        <v>0</v>
      </c>
      <c r="P299" s="42">
        <f t="shared" si="66"/>
        <v>0</v>
      </c>
      <c r="Q299" s="1">
        <f t="shared" si="67"/>
        <v>0</v>
      </c>
      <c r="S299" s="40"/>
      <c r="T299" s="41"/>
      <c r="U299" s="1">
        <f t="shared" si="68"/>
        <v>0</v>
      </c>
      <c r="V299" s="1">
        <f t="shared" si="69"/>
        <v>0</v>
      </c>
      <c r="W299" s="1">
        <f t="shared" si="70"/>
        <v>0</v>
      </c>
      <c r="X299" s="1">
        <f t="shared" si="71"/>
        <v>0</v>
      </c>
      <c r="Y299" s="1">
        <f t="shared" si="72"/>
        <v>0</v>
      </c>
      <c r="Z299" s="1">
        <f t="shared" si="73"/>
        <v>0</v>
      </c>
      <c r="AB299" s="40"/>
      <c r="AC299" s="41"/>
      <c r="AD299" s="1">
        <f t="shared" si="74"/>
        <v>0</v>
      </c>
      <c r="AE299" s="1">
        <f t="shared" si="75"/>
        <v>0</v>
      </c>
      <c r="AF299" s="1">
        <f t="shared" si="76"/>
        <v>0</v>
      </c>
      <c r="AG299" s="1">
        <f t="shared" si="77"/>
        <v>0</v>
      </c>
      <c r="AH299" s="1">
        <f t="shared" si="78"/>
        <v>0</v>
      </c>
      <c r="AI299" s="1">
        <f t="shared" si="79"/>
        <v>0</v>
      </c>
      <c r="AK299" s="40"/>
      <c r="AL299" s="41"/>
      <c r="AM299" s="1">
        <f t="shared" si="80"/>
        <v>0</v>
      </c>
      <c r="AN299" s="1">
        <f t="shared" si="81"/>
        <v>0</v>
      </c>
      <c r="AO299" s="1">
        <f t="shared" si="82"/>
        <v>0</v>
      </c>
      <c r="AP299" s="1">
        <f t="shared" si="83"/>
        <v>0</v>
      </c>
      <c r="AQ299" s="1">
        <f t="shared" si="84"/>
        <v>0</v>
      </c>
      <c r="AR299" s="1">
        <f t="shared" si="85"/>
        <v>0</v>
      </c>
      <c r="AT299" s="40"/>
      <c r="AU299" s="41"/>
      <c r="AV299" s="1">
        <f t="shared" si="86"/>
        <v>0</v>
      </c>
      <c r="AW299" s="1">
        <f t="shared" si="87"/>
        <v>0</v>
      </c>
      <c r="AX299" s="1">
        <f t="shared" si="88"/>
        <v>0</v>
      </c>
      <c r="AY299" s="1">
        <f t="shared" si="89"/>
        <v>0</v>
      </c>
      <c r="AZ299" s="1">
        <f t="shared" si="90"/>
        <v>0</v>
      </c>
      <c r="BA299" s="1">
        <f t="shared" si="91"/>
        <v>0</v>
      </c>
      <c r="BC299" s="40"/>
      <c r="BD299" s="41"/>
      <c r="BE299" s="1">
        <f t="shared" si="92"/>
        <v>0</v>
      </c>
      <c r="BF299" s="1">
        <f t="shared" si="93"/>
        <v>0</v>
      </c>
      <c r="BG299" s="1">
        <f t="shared" si="94"/>
        <v>0</v>
      </c>
      <c r="BH299" s="1">
        <f t="shared" si="95"/>
        <v>0</v>
      </c>
      <c r="BI299" s="1">
        <f t="shared" si="96"/>
        <v>0</v>
      </c>
      <c r="BJ299" s="1">
        <f t="shared" si="97"/>
        <v>0</v>
      </c>
      <c r="BL299" s="40"/>
      <c r="BM299" s="41"/>
      <c r="BN299" s="1">
        <f t="shared" si="98"/>
        <v>0</v>
      </c>
      <c r="BO299" s="1">
        <f t="shared" si="99"/>
        <v>0</v>
      </c>
      <c r="BP299" s="1">
        <f t="shared" si="100"/>
        <v>0</v>
      </c>
      <c r="BQ299" s="1">
        <f t="shared" si="101"/>
        <v>0</v>
      </c>
      <c r="BR299" s="1">
        <f t="shared" si="102"/>
        <v>0</v>
      </c>
      <c r="BS299" s="1">
        <f t="shared" si="103"/>
        <v>0</v>
      </c>
    </row>
    <row r="300" spans="1:71" ht="12.75" x14ac:dyDescent="0.2">
      <c r="A300" s="40"/>
      <c r="B300" s="41"/>
      <c r="C300" s="1">
        <f t="shared" si="56"/>
        <v>0</v>
      </c>
      <c r="D300" s="1">
        <f t="shared" si="57"/>
        <v>0</v>
      </c>
      <c r="E300" s="1">
        <f t="shared" si="58"/>
        <v>0</v>
      </c>
      <c r="F300" s="1">
        <f t="shared" si="59"/>
        <v>0</v>
      </c>
      <c r="G300" s="1">
        <f t="shared" si="60"/>
        <v>0</v>
      </c>
      <c r="H300" s="1">
        <f t="shared" si="61"/>
        <v>0</v>
      </c>
      <c r="J300" s="23"/>
      <c r="K300" s="18"/>
      <c r="L300" s="1">
        <f t="shared" si="62"/>
        <v>0</v>
      </c>
      <c r="M300" s="1">
        <f t="shared" si="63"/>
        <v>0</v>
      </c>
      <c r="N300" s="1">
        <f t="shared" si="64"/>
        <v>0</v>
      </c>
      <c r="O300" s="1">
        <f t="shared" si="65"/>
        <v>0</v>
      </c>
      <c r="P300" s="42">
        <f t="shared" si="66"/>
        <v>0</v>
      </c>
      <c r="Q300" s="1">
        <f t="shared" si="67"/>
        <v>0</v>
      </c>
      <c r="S300" s="40"/>
      <c r="T300" s="41"/>
      <c r="U300" s="1">
        <f t="shared" si="68"/>
        <v>0</v>
      </c>
      <c r="V300" s="1">
        <f t="shared" si="69"/>
        <v>0</v>
      </c>
      <c r="W300" s="1">
        <f t="shared" si="70"/>
        <v>0</v>
      </c>
      <c r="X300" s="1">
        <f t="shared" si="71"/>
        <v>0</v>
      </c>
      <c r="Y300" s="1">
        <f t="shared" si="72"/>
        <v>0</v>
      </c>
      <c r="Z300" s="1">
        <f t="shared" si="73"/>
        <v>0</v>
      </c>
      <c r="AB300" s="40"/>
      <c r="AC300" s="41"/>
      <c r="AD300" s="1">
        <f t="shared" si="74"/>
        <v>0</v>
      </c>
      <c r="AE300" s="1">
        <f t="shared" si="75"/>
        <v>0</v>
      </c>
      <c r="AF300" s="1">
        <f t="shared" si="76"/>
        <v>0</v>
      </c>
      <c r="AG300" s="1">
        <f t="shared" si="77"/>
        <v>0</v>
      </c>
      <c r="AH300" s="1">
        <f t="shared" si="78"/>
        <v>0</v>
      </c>
      <c r="AI300" s="1">
        <f t="shared" si="79"/>
        <v>0</v>
      </c>
      <c r="AK300" s="40"/>
      <c r="AL300" s="41"/>
      <c r="AM300" s="1">
        <f t="shared" si="80"/>
        <v>0</v>
      </c>
      <c r="AN300" s="1">
        <f t="shared" si="81"/>
        <v>0</v>
      </c>
      <c r="AO300" s="1">
        <f t="shared" si="82"/>
        <v>0</v>
      </c>
      <c r="AP300" s="1">
        <f t="shared" si="83"/>
        <v>0</v>
      </c>
      <c r="AQ300" s="1">
        <f t="shared" si="84"/>
        <v>0</v>
      </c>
      <c r="AR300" s="1">
        <f t="shared" si="85"/>
        <v>0</v>
      </c>
      <c r="AT300" s="40"/>
      <c r="AU300" s="41"/>
      <c r="AV300" s="1">
        <f t="shared" si="86"/>
        <v>0</v>
      </c>
      <c r="AW300" s="1">
        <f t="shared" si="87"/>
        <v>0</v>
      </c>
      <c r="AX300" s="1">
        <f t="shared" si="88"/>
        <v>0</v>
      </c>
      <c r="AY300" s="1">
        <f t="shared" si="89"/>
        <v>0</v>
      </c>
      <c r="AZ300" s="1">
        <f t="shared" si="90"/>
        <v>0</v>
      </c>
      <c r="BA300" s="1">
        <f t="shared" si="91"/>
        <v>0</v>
      </c>
      <c r="BC300" s="40"/>
      <c r="BD300" s="41"/>
      <c r="BE300" s="1">
        <f t="shared" si="92"/>
        <v>0</v>
      </c>
      <c r="BF300" s="1">
        <f t="shared" si="93"/>
        <v>0</v>
      </c>
      <c r="BG300" s="1">
        <f t="shared" si="94"/>
        <v>0</v>
      </c>
      <c r="BH300" s="1">
        <f t="shared" si="95"/>
        <v>0</v>
      </c>
      <c r="BI300" s="1">
        <f t="shared" si="96"/>
        <v>0</v>
      </c>
      <c r="BJ300" s="1">
        <f t="shared" si="97"/>
        <v>0</v>
      </c>
      <c r="BL300" s="40"/>
      <c r="BM300" s="41"/>
      <c r="BN300" s="1">
        <f t="shared" si="98"/>
        <v>0</v>
      </c>
      <c r="BO300" s="1">
        <f t="shared" si="99"/>
        <v>0</v>
      </c>
      <c r="BP300" s="1">
        <f t="shared" si="100"/>
        <v>0</v>
      </c>
      <c r="BQ300" s="1">
        <f t="shared" si="101"/>
        <v>0</v>
      </c>
      <c r="BR300" s="1">
        <f t="shared" si="102"/>
        <v>0</v>
      </c>
      <c r="BS300" s="1">
        <f t="shared" si="103"/>
        <v>0</v>
      </c>
    </row>
    <row r="301" spans="1:71" ht="12.75" x14ac:dyDescent="0.2">
      <c r="A301" s="40"/>
      <c r="B301" s="41"/>
      <c r="C301" s="1">
        <f t="shared" si="56"/>
        <v>0</v>
      </c>
      <c r="D301" s="1">
        <f t="shared" si="57"/>
        <v>0</v>
      </c>
      <c r="E301" s="1">
        <f t="shared" si="58"/>
        <v>0</v>
      </c>
      <c r="F301" s="1">
        <f t="shared" si="59"/>
        <v>0</v>
      </c>
      <c r="G301" s="1">
        <f t="shared" si="60"/>
        <v>0</v>
      </c>
      <c r="H301" s="1">
        <f t="shared" si="61"/>
        <v>0</v>
      </c>
      <c r="J301" s="23"/>
      <c r="K301" s="18"/>
      <c r="L301" s="1">
        <f t="shared" si="62"/>
        <v>0</v>
      </c>
      <c r="M301" s="1">
        <f t="shared" si="63"/>
        <v>0</v>
      </c>
      <c r="N301" s="1">
        <f t="shared" si="64"/>
        <v>0</v>
      </c>
      <c r="O301" s="1">
        <f t="shared" si="65"/>
        <v>0</v>
      </c>
      <c r="P301" s="42">
        <f t="shared" si="66"/>
        <v>0</v>
      </c>
      <c r="Q301" s="1">
        <f t="shared" si="67"/>
        <v>0</v>
      </c>
      <c r="S301" s="40"/>
      <c r="T301" s="41"/>
      <c r="U301" s="1">
        <f t="shared" si="68"/>
        <v>0</v>
      </c>
      <c r="V301" s="1">
        <f t="shared" si="69"/>
        <v>0</v>
      </c>
      <c r="W301" s="1">
        <f t="shared" si="70"/>
        <v>0</v>
      </c>
      <c r="X301" s="1">
        <f t="shared" si="71"/>
        <v>0</v>
      </c>
      <c r="Y301" s="1">
        <f t="shared" si="72"/>
        <v>0</v>
      </c>
      <c r="Z301" s="1">
        <f t="shared" si="73"/>
        <v>0</v>
      </c>
      <c r="AB301" s="40"/>
      <c r="AC301" s="41"/>
      <c r="AD301" s="1">
        <f t="shared" si="74"/>
        <v>0</v>
      </c>
      <c r="AE301" s="1">
        <f t="shared" si="75"/>
        <v>0</v>
      </c>
      <c r="AF301" s="1">
        <f t="shared" si="76"/>
        <v>0</v>
      </c>
      <c r="AG301" s="1">
        <f t="shared" si="77"/>
        <v>0</v>
      </c>
      <c r="AH301" s="1">
        <f t="shared" si="78"/>
        <v>0</v>
      </c>
      <c r="AI301" s="1">
        <f t="shared" si="79"/>
        <v>0</v>
      </c>
      <c r="AK301" s="40"/>
      <c r="AL301" s="41"/>
      <c r="AM301" s="1">
        <f t="shared" si="80"/>
        <v>0</v>
      </c>
      <c r="AN301" s="1">
        <f t="shared" si="81"/>
        <v>0</v>
      </c>
      <c r="AO301" s="1">
        <f t="shared" si="82"/>
        <v>0</v>
      </c>
      <c r="AP301" s="1">
        <f t="shared" si="83"/>
        <v>0</v>
      </c>
      <c r="AQ301" s="1">
        <f t="shared" si="84"/>
        <v>0</v>
      </c>
      <c r="AR301" s="1">
        <f t="shared" si="85"/>
        <v>0</v>
      </c>
      <c r="AT301" s="40"/>
      <c r="AU301" s="41"/>
      <c r="AV301" s="1">
        <f t="shared" si="86"/>
        <v>0</v>
      </c>
      <c r="AW301" s="1">
        <f t="shared" si="87"/>
        <v>0</v>
      </c>
      <c r="AX301" s="1">
        <f t="shared" si="88"/>
        <v>0</v>
      </c>
      <c r="AY301" s="1">
        <f t="shared" si="89"/>
        <v>0</v>
      </c>
      <c r="AZ301" s="1">
        <f t="shared" si="90"/>
        <v>0</v>
      </c>
      <c r="BA301" s="1">
        <f t="shared" si="91"/>
        <v>0</v>
      </c>
      <c r="BC301" s="40"/>
      <c r="BD301" s="41"/>
      <c r="BE301" s="1">
        <f t="shared" si="92"/>
        <v>0</v>
      </c>
      <c r="BF301" s="1">
        <f t="shared" si="93"/>
        <v>0</v>
      </c>
      <c r="BG301" s="1">
        <f t="shared" si="94"/>
        <v>0</v>
      </c>
      <c r="BH301" s="1">
        <f t="shared" si="95"/>
        <v>0</v>
      </c>
      <c r="BI301" s="1">
        <f t="shared" si="96"/>
        <v>0</v>
      </c>
      <c r="BJ301" s="1">
        <f t="shared" si="97"/>
        <v>0</v>
      </c>
      <c r="BL301" s="40"/>
      <c r="BM301" s="41"/>
      <c r="BN301" s="1">
        <f t="shared" si="98"/>
        <v>0</v>
      </c>
      <c r="BO301" s="1">
        <f t="shared" si="99"/>
        <v>0</v>
      </c>
      <c r="BP301" s="1">
        <f t="shared" si="100"/>
        <v>0</v>
      </c>
      <c r="BQ301" s="1">
        <f t="shared" si="101"/>
        <v>0</v>
      </c>
      <c r="BR301" s="1">
        <f t="shared" si="102"/>
        <v>0</v>
      </c>
      <c r="BS301" s="1">
        <f t="shared" si="103"/>
        <v>0</v>
      </c>
    </row>
    <row r="302" spans="1:71" ht="12.75" x14ac:dyDescent="0.2">
      <c r="A302" s="40"/>
      <c r="B302" s="41"/>
      <c r="C302" s="1">
        <f t="shared" si="56"/>
        <v>0</v>
      </c>
      <c r="D302" s="1">
        <f t="shared" si="57"/>
        <v>0</v>
      </c>
      <c r="E302" s="1">
        <f t="shared" si="58"/>
        <v>0</v>
      </c>
      <c r="F302" s="1">
        <f t="shared" si="59"/>
        <v>0</v>
      </c>
      <c r="G302" s="1">
        <f t="shared" si="60"/>
        <v>0</v>
      </c>
      <c r="H302" s="1">
        <f t="shared" si="61"/>
        <v>0</v>
      </c>
      <c r="J302" s="23"/>
      <c r="K302" s="18"/>
      <c r="L302" s="1">
        <f t="shared" si="62"/>
        <v>0</v>
      </c>
      <c r="M302" s="1">
        <f t="shared" si="63"/>
        <v>0</v>
      </c>
      <c r="N302" s="1">
        <f t="shared" si="64"/>
        <v>0</v>
      </c>
      <c r="O302" s="1">
        <f t="shared" si="65"/>
        <v>0</v>
      </c>
      <c r="P302" s="42">
        <f t="shared" si="66"/>
        <v>0</v>
      </c>
      <c r="Q302" s="1">
        <f t="shared" si="67"/>
        <v>0</v>
      </c>
      <c r="S302" s="40"/>
      <c r="T302" s="41"/>
      <c r="U302" s="1">
        <f t="shared" si="68"/>
        <v>0</v>
      </c>
      <c r="V302" s="1">
        <f t="shared" si="69"/>
        <v>0</v>
      </c>
      <c r="W302" s="1">
        <f t="shared" si="70"/>
        <v>0</v>
      </c>
      <c r="X302" s="1">
        <f t="shared" si="71"/>
        <v>0</v>
      </c>
      <c r="Y302" s="1">
        <f t="shared" si="72"/>
        <v>0</v>
      </c>
      <c r="Z302" s="1">
        <f t="shared" si="73"/>
        <v>0</v>
      </c>
      <c r="AB302" s="40"/>
      <c r="AC302" s="41"/>
      <c r="AD302" s="1">
        <f t="shared" si="74"/>
        <v>0</v>
      </c>
      <c r="AE302" s="1">
        <f t="shared" si="75"/>
        <v>0</v>
      </c>
      <c r="AF302" s="1">
        <f t="shared" si="76"/>
        <v>0</v>
      </c>
      <c r="AG302" s="1">
        <f t="shared" si="77"/>
        <v>0</v>
      </c>
      <c r="AH302" s="1">
        <f t="shared" si="78"/>
        <v>0</v>
      </c>
      <c r="AI302" s="1">
        <f t="shared" si="79"/>
        <v>0</v>
      </c>
      <c r="AK302" s="40"/>
      <c r="AL302" s="41"/>
      <c r="AM302" s="1">
        <f t="shared" si="80"/>
        <v>0</v>
      </c>
      <c r="AN302" s="1">
        <f t="shared" si="81"/>
        <v>0</v>
      </c>
      <c r="AO302" s="1">
        <f t="shared" si="82"/>
        <v>0</v>
      </c>
      <c r="AP302" s="1">
        <f t="shared" si="83"/>
        <v>0</v>
      </c>
      <c r="AQ302" s="1">
        <f t="shared" si="84"/>
        <v>0</v>
      </c>
      <c r="AR302" s="1">
        <f t="shared" si="85"/>
        <v>0</v>
      </c>
      <c r="AT302" s="40"/>
      <c r="AU302" s="41"/>
      <c r="AV302" s="1">
        <f t="shared" si="86"/>
        <v>0</v>
      </c>
      <c r="AW302" s="1">
        <f t="shared" si="87"/>
        <v>0</v>
      </c>
      <c r="AX302" s="1">
        <f t="shared" si="88"/>
        <v>0</v>
      </c>
      <c r="AY302" s="1">
        <f t="shared" si="89"/>
        <v>0</v>
      </c>
      <c r="AZ302" s="1">
        <f t="shared" si="90"/>
        <v>0</v>
      </c>
      <c r="BA302" s="1">
        <f t="shared" si="91"/>
        <v>0</v>
      </c>
      <c r="BC302" s="40"/>
      <c r="BD302" s="41"/>
      <c r="BE302" s="1">
        <f t="shared" si="92"/>
        <v>0</v>
      </c>
      <c r="BF302" s="1">
        <f t="shared" si="93"/>
        <v>0</v>
      </c>
      <c r="BG302" s="1">
        <f t="shared" si="94"/>
        <v>0</v>
      </c>
      <c r="BH302" s="1">
        <f t="shared" si="95"/>
        <v>0</v>
      </c>
      <c r="BI302" s="1">
        <f t="shared" si="96"/>
        <v>0</v>
      </c>
      <c r="BJ302" s="1">
        <f t="shared" si="97"/>
        <v>0</v>
      </c>
      <c r="BL302" s="40"/>
      <c r="BM302" s="41"/>
      <c r="BN302" s="1">
        <f t="shared" si="98"/>
        <v>0</v>
      </c>
      <c r="BO302" s="1">
        <f t="shared" si="99"/>
        <v>0</v>
      </c>
      <c r="BP302" s="1">
        <f t="shared" si="100"/>
        <v>0</v>
      </c>
      <c r="BQ302" s="1">
        <f t="shared" si="101"/>
        <v>0</v>
      </c>
      <c r="BR302" s="1">
        <f t="shared" si="102"/>
        <v>0</v>
      </c>
      <c r="BS302" s="1">
        <f t="shared" si="103"/>
        <v>0</v>
      </c>
    </row>
    <row r="303" spans="1:71" ht="12.75" x14ac:dyDescent="0.2">
      <c r="A303" s="40"/>
      <c r="B303" s="41"/>
      <c r="C303" s="1">
        <f t="shared" si="56"/>
        <v>0</v>
      </c>
      <c r="D303" s="1">
        <f t="shared" si="57"/>
        <v>0</v>
      </c>
      <c r="E303" s="1">
        <f t="shared" si="58"/>
        <v>0</v>
      </c>
      <c r="F303" s="1">
        <f t="shared" si="59"/>
        <v>0</v>
      </c>
      <c r="G303" s="1">
        <f t="shared" si="60"/>
        <v>0</v>
      </c>
      <c r="H303" s="1">
        <f t="shared" si="61"/>
        <v>0</v>
      </c>
      <c r="J303" s="23"/>
      <c r="K303" s="18"/>
      <c r="L303" s="1">
        <f t="shared" si="62"/>
        <v>0</v>
      </c>
      <c r="M303" s="1">
        <f t="shared" si="63"/>
        <v>0</v>
      </c>
      <c r="N303" s="1">
        <f t="shared" si="64"/>
        <v>0</v>
      </c>
      <c r="O303" s="1">
        <f t="shared" si="65"/>
        <v>0</v>
      </c>
      <c r="P303" s="42">
        <f t="shared" si="66"/>
        <v>0</v>
      </c>
      <c r="Q303" s="1">
        <f t="shared" si="67"/>
        <v>0</v>
      </c>
      <c r="S303" s="40"/>
      <c r="T303" s="41"/>
      <c r="U303" s="1">
        <f t="shared" si="68"/>
        <v>0</v>
      </c>
      <c r="V303" s="1">
        <f t="shared" si="69"/>
        <v>0</v>
      </c>
      <c r="W303" s="1">
        <f t="shared" si="70"/>
        <v>0</v>
      </c>
      <c r="X303" s="1">
        <f t="shared" si="71"/>
        <v>0</v>
      </c>
      <c r="Y303" s="1">
        <f t="shared" si="72"/>
        <v>0</v>
      </c>
      <c r="Z303" s="1">
        <f t="shared" si="73"/>
        <v>0</v>
      </c>
      <c r="AB303" s="40"/>
      <c r="AC303" s="41"/>
      <c r="AD303" s="1">
        <f t="shared" si="74"/>
        <v>0</v>
      </c>
      <c r="AE303" s="1">
        <f t="shared" si="75"/>
        <v>0</v>
      </c>
      <c r="AF303" s="1">
        <f t="shared" si="76"/>
        <v>0</v>
      </c>
      <c r="AG303" s="1">
        <f t="shared" si="77"/>
        <v>0</v>
      </c>
      <c r="AH303" s="1">
        <f t="shared" si="78"/>
        <v>0</v>
      </c>
      <c r="AI303" s="1">
        <f t="shared" si="79"/>
        <v>0</v>
      </c>
      <c r="AK303" s="40"/>
      <c r="AL303" s="41"/>
      <c r="AM303" s="1">
        <f t="shared" si="80"/>
        <v>0</v>
      </c>
      <c r="AN303" s="1">
        <f t="shared" si="81"/>
        <v>0</v>
      </c>
      <c r="AO303" s="1">
        <f t="shared" si="82"/>
        <v>0</v>
      </c>
      <c r="AP303" s="1">
        <f t="shared" si="83"/>
        <v>0</v>
      </c>
      <c r="AQ303" s="1">
        <f t="shared" si="84"/>
        <v>0</v>
      </c>
      <c r="AR303" s="1">
        <f t="shared" si="85"/>
        <v>0</v>
      </c>
      <c r="AT303" s="40"/>
      <c r="AU303" s="41"/>
      <c r="AV303" s="1">
        <f t="shared" si="86"/>
        <v>0</v>
      </c>
      <c r="AW303" s="1">
        <f t="shared" si="87"/>
        <v>0</v>
      </c>
      <c r="AX303" s="1">
        <f t="shared" si="88"/>
        <v>0</v>
      </c>
      <c r="AY303" s="1">
        <f t="shared" si="89"/>
        <v>0</v>
      </c>
      <c r="AZ303" s="1">
        <f t="shared" si="90"/>
        <v>0</v>
      </c>
      <c r="BA303" s="1">
        <f t="shared" si="91"/>
        <v>0</v>
      </c>
      <c r="BC303" s="40"/>
      <c r="BD303" s="41"/>
      <c r="BE303" s="1">
        <f t="shared" si="92"/>
        <v>0</v>
      </c>
      <c r="BF303" s="1">
        <f t="shared" si="93"/>
        <v>0</v>
      </c>
      <c r="BG303" s="1">
        <f t="shared" si="94"/>
        <v>0</v>
      </c>
      <c r="BH303" s="1">
        <f t="shared" si="95"/>
        <v>0</v>
      </c>
      <c r="BI303" s="1">
        <f t="shared" si="96"/>
        <v>0</v>
      </c>
      <c r="BJ303" s="1">
        <f t="shared" si="97"/>
        <v>0</v>
      </c>
      <c r="BL303" s="40"/>
      <c r="BM303" s="41"/>
      <c r="BN303" s="1">
        <f t="shared" si="98"/>
        <v>0</v>
      </c>
      <c r="BO303" s="1">
        <f t="shared" si="99"/>
        <v>0</v>
      </c>
      <c r="BP303" s="1">
        <f t="shared" si="100"/>
        <v>0</v>
      </c>
      <c r="BQ303" s="1">
        <f t="shared" si="101"/>
        <v>0</v>
      </c>
      <c r="BR303" s="1">
        <f t="shared" si="102"/>
        <v>0</v>
      </c>
      <c r="BS303" s="1">
        <f t="shared" si="103"/>
        <v>0</v>
      </c>
    </row>
    <row r="304" spans="1:71" ht="12.75" x14ac:dyDescent="0.2">
      <c r="A304" s="40"/>
      <c r="B304" s="41"/>
      <c r="C304" s="1">
        <f t="shared" si="56"/>
        <v>0</v>
      </c>
      <c r="D304" s="1">
        <f t="shared" si="57"/>
        <v>0</v>
      </c>
      <c r="E304" s="1">
        <f t="shared" si="58"/>
        <v>0</v>
      </c>
      <c r="F304" s="1">
        <f t="shared" si="59"/>
        <v>0</v>
      </c>
      <c r="G304" s="1">
        <f t="shared" si="60"/>
        <v>0</v>
      </c>
      <c r="H304" s="1">
        <f t="shared" si="61"/>
        <v>0</v>
      </c>
      <c r="J304" s="23"/>
      <c r="K304" s="18"/>
      <c r="L304" s="1">
        <f t="shared" si="62"/>
        <v>0</v>
      </c>
      <c r="M304" s="1">
        <f t="shared" si="63"/>
        <v>0</v>
      </c>
      <c r="N304" s="1">
        <f t="shared" si="64"/>
        <v>0</v>
      </c>
      <c r="O304" s="1">
        <f t="shared" si="65"/>
        <v>0</v>
      </c>
      <c r="P304" s="42">
        <f t="shared" si="66"/>
        <v>0</v>
      </c>
      <c r="Q304" s="1">
        <f t="shared" si="67"/>
        <v>0</v>
      </c>
      <c r="S304" s="40"/>
      <c r="T304" s="41"/>
      <c r="U304" s="1">
        <f t="shared" si="68"/>
        <v>0</v>
      </c>
      <c r="V304" s="1">
        <f t="shared" si="69"/>
        <v>0</v>
      </c>
      <c r="W304" s="1">
        <f t="shared" si="70"/>
        <v>0</v>
      </c>
      <c r="X304" s="1">
        <f t="shared" si="71"/>
        <v>0</v>
      </c>
      <c r="Y304" s="1">
        <f t="shared" si="72"/>
        <v>0</v>
      </c>
      <c r="Z304" s="1">
        <f t="shared" si="73"/>
        <v>0</v>
      </c>
      <c r="AB304" s="40"/>
      <c r="AC304" s="41"/>
      <c r="AD304" s="1">
        <f t="shared" si="74"/>
        <v>0</v>
      </c>
      <c r="AE304" s="1">
        <f t="shared" si="75"/>
        <v>0</v>
      </c>
      <c r="AF304" s="1">
        <f t="shared" si="76"/>
        <v>0</v>
      </c>
      <c r="AG304" s="1">
        <f t="shared" si="77"/>
        <v>0</v>
      </c>
      <c r="AH304" s="1">
        <f t="shared" si="78"/>
        <v>0</v>
      </c>
      <c r="AI304" s="1">
        <f t="shared" si="79"/>
        <v>0</v>
      </c>
      <c r="AK304" s="40"/>
      <c r="AL304" s="41"/>
      <c r="AM304" s="1">
        <f t="shared" si="80"/>
        <v>0</v>
      </c>
      <c r="AN304" s="1">
        <f t="shared" si="81"/>
        <v>0</v>
      </c>
      <c r="AO304" s="1">
        <f t="shared" si="82"/>
        <v>0</v>
      </c>
      <c r="AP304" s="1">
        <f t="shared" si="83"/>
        <v>0</v>
      </c>
      <c r="AQ304" s="1">
        <f t="shared" si="84"/>
        <v>0</v>
      </c>
      <c r="AR304" s="1">
        <f t="shared" si="85"/>
        <v>0</v>
      </c>
      <c r="AT304" s="40"/>
      <c r="AU304" s="41"/>
      <c r="AV304" s="1">
        <f t="shared" si="86"/>
        <v>0</v>
      </c>
      <c r="AW304" s="1">
        <f t="shared" si="87"/>
        <v>0</v>
      </c>
      <c r="AX304" s="1">
        <f t="shared" si="88"/>
        <v>0</v>
      </c>
      <c r="AY304" s="1">
        <f t="shared" si="89"/>
        <v>0</v>
      </c>
      <c r="AZ304" s="1">
        <f t="shared" si="90"/>
        <v>0</v>
      </c>
      <c r="BA304" s="1">
        <f t="shared" si="91"/>
        <v>0</v>
      </c>
      <c r="BC304" s="40"/>
      <c r="BD304" s="41"/>
      <c r="BE304" s="1">
        <f t="shared" si="92"/>
        <v>0</v>
      </c>
      <c r="BF304" s="1">
        <f t="shared" si="93"/>
        <v>0</v>
      </c>
      <c r="BG304" s="1">
        <f t="shared" si="94"/>
        <v>0</v>
      </c>
      <c r="BH304" s="1">
        <f t="shared" si="95"/>
        <v>0</v>
      </c>
      <c r="BI304" s="1">
        <f t="shared" si="96"/>
        <v>0</v>
      </c>
      <c r="BJ304" s="1">
        <f t="shared" si="97"/>
        <v>0</v>
      </c>
      <c r="BL304" s="40"/>
      <c r="BM304" s="41"/>
      <c r="BN304" s="1">
        <f t="shared" si="98"/>
        <v>0</v>
      </c>
      <c r="BO304" s="1">
        <f t="shared" si="99"/>
        <v>0</v>
      </c>
      <c r="BP304" s="1">
        <f t="shared" si="100"/>
        <v>0</v>
      </c>
      <c r="BQ304" s="1">
        <f t="shared" si="101"/>
        <v>0</v>
      </c>
      <c r="BR304" s="1">
        <f t="shared" si="102"/>
        <v>0</v>
      </c>
      <c r="BS304" s="1">
        <f t="shared" si="103"/>
        <v>0</v>
      </c>
    </row>
    <row r="305" spans="1:71" ht="12.75" x14ac:dyDescent="0.2">
      <c r="A305" s="40"/>
      <c r="B305" s="41"/>
      <c r="C305" s="1">
        <f t="shared" si="56"/>
        <v>0</v>
      </c>
      <c r="D305" s="1">
        <f t="shared" si="57"/>
        <v>0</v>
      </c>
      <c r="E305" s="1">
        <f t="shared" si="58"/>
        <v>0</v>
      </c>
      <c r="F305" s="1">
        <f t="shared" si="59"/>
        <v>0</v>
      </c>
      <c r="G305" s="1">
        <f t="shared" si="60"/>
        <v>0</v>
      </c>
      <c r="H305" s="1">
        <f t="shared" si="61"/>
        <v>0</v>
      </c>
      <c r="J305" s="23"/>
      <c r="K305" s="18"/>
      <c r="L305" s="1">
        <f t="shared" si="62"/>
        <v>0</v>
      </c>
      <c r="M305" s="1">
        <f t="shared" si="63"/>
        <v>0</v>
      </c>
      <c r="N305" s="1">
        <f t="shared" si="64"/>
        <v>0</v>
      </c>
      <c r="O305" s="1">
        <f t="shared" si="65"/>
        <v>0</v>
      </c>
      <c r="P305" s="42">
        <f t="shared" si="66"/>
        <v>0</v>
      </c>
      <c r="Q305" s="1">
        <f t="shared" si="67"/>
        <v>0</v>
      </c>
      <c r="S305" s="40"/>
      <c r="T305" s="41"/>
      <c r="U305" s="1">
        <f t="shared" si="68"/>
        <v>0</v>
      </c>
      <c r="V305" s="1">
        <f t="shared" si="69"/>
        <v>0</v>
      </c>
      <c r="W305" s="1">
        <f t="shared" si="70"/>
        <v>0</v>
      </c>
      <c r="X305" s="1">
        <f t="shared" si="71"/>
        <v>0</v>
      </c>
      <c r="Y305" s="1">
        <f t="shared" si="72"/>
        <v>0</v>
      </c>
      <c r="Z305" s="1">
        <f t="shared" si="73"/>
        <v>0</v>
      </c>
      <c r="AB305" s="40"/>
      <c r="AC305" s="41"/>
      <c r="AD305" s="1">
        <f t="shared" si="74"/>
        <v>0</v>
      </c>
      <c r="AE305" s="1">
        <f t="shared" si="75"/>
        <v>0</v>
      </c>
      <c r="AF305" s="1">
        <f t="shared" si="76"/>
        <v>0</v>
      </c>
      <c r="AG305" s="1">
        <f t="shared" si="77"/>
        <v>0</v>
      </c>
      <c r="AH305" s="1">
        <f t="shared" si="78"/>
        <v>0</v>
      </c>
      <c r="AI305" s="1">
        <f t="shared" si="79"/>
        <v>0</v>
      </c>
      <c r="AK305" s="40"/>
      <c r="AL305" s="41"/>
      <c r="AM305" s="1">
        <f t="shared" si="80"/>
        <v>0</v>
      </c>
      <c r="AN305" s="1">
        <f t="shared" si="81"/>
        <v>0</v>
      </c>
      <c r="AO305" s="1">
        <f t="shared" si="82"/>
        <v>0</v>
      </c>
      <c r="AP305" s="1">
        <f t="shared" si="83"/>
        <v>0</v>
      </c>
      <c r="AQ305" s="1">
        <f t="shared" si="84"/>
        <v>0</v>
      </c>
      <c r="AR305" s="1">
        <f t="shared" si="85"/>
        <v>0</v>
      </c>
      <c r="AT305" s="40"/>
      <c r="AU305" s="41"/>
      <c r="AV305" s="1">
        <f t="shared" si="86"/>
        <v>0</v>
      </c>
      <c r="AW305" s="1">
        <f t="shared" si="87"/>
        <v>0</v>
      </c>
      <c r="AX305" s="1">
        <f t="shared" si="88"/>
        <v>0</v>
      </c>
      <c r="AY305" s="1">
        <f t="shared" si="89"/>
        <v>0</v>
      </c>
      <c r="AZ305" s="1">
        <f t="shared" si="90"/>
        <v>0</v>
      </c>
      <c r="BA305" s="1">
        <f t="shared" si="91"/>
        <v>0</v>
      </c>
      <c r="BC305" s="40"/>
      <c r="BD305" s="41"/>
      <c r="BE305" s="1">
        <f t="shared" si="92"/>
        <v>0</v>
      </c>
      <c r="BF305" s="1">
        <f t="shared" si="93"/>
        <v>0</v>
      </c>
      <c r="BG305" s="1">
        <f t="shared" si="94"/>
        <v>0</v>
      </c>
      <c r="BH305" s="1">
        <f t="shared" si="95"/>
        <v>0</v>
      </c>
      <c r="BI305" s="1">
        <f t="shared" si="96"/>
        <v>0</v>
      </c>
      <c r="BJ305" s="1">
        <f t="shared" si="97"/>
        <v>0</v>
      </c>
      <c r="BL305" s="40"/>
      <c r="BM305" s="41"/>
      <c r="BN305" s="1">
        <f t="shared" si="98"/>
        <v>0</v>
      </c>
      <c r="BO305" s="1">
        <f t="shared" si="99"/>
        <v>0</v>
      </c>
      <c r="BP305" s="1">
        <f t="shared" si="100"/>
        <v>0</v>
      </c>
      <c r="BQ305" s="1">
        <f t="shared" si="101"/>
        <v>0</v>
      </c>
      <c r="BR305" s="1">
        <f t="shared" si="102"/>
        <v>0</v>
      </c>
      <c r="BS305" s="1">
        <f t="shared" si="103"/>
        <v>0</v>
      </c>
    </row>
    <row r="306" spans="1:71" ht="12.75" x14ac:dyDescent="0.2">
      <c r="A306" s="40"/>
      <c r="B306" s="41"/>
      <c r="C306" s="1">
        <f t="shared" si="56"/>
        <v>0</v>
      </c>
      <c r="D306" s="1">
        <f t="shared" si="57"/>
        <v>0</v>
      </c>
      <c r="E306" s="1">
        <f t="shared" si="58"/>
        <v>0</v>
      </c>
      <c r="F306" s="1">
        <f t="shared" si="59"/>
        <v>0</v>
      </c>
      <c r="G306" s="1">
        <f t="shared" si="60"/>
        <v>0</v>
      </c>
      <c r="H306" s="1">
        <f t="shared" si="61"/>
        <v>0</v>
      </c>
      <c r="J306" s="23"/>
      <c r="K306" s="18"/>
      <c r="L306" s="1">
        <f t="shared" si="62"/>
        <v>0</v>
      </c>
      <c r="M306" s="1">
        <f t="shared" si="63"/>
        <v>0</v>
      </c>
      <c r="N306" s="1">
        <f t="shared" si="64"/>
        <v>0</v>
      </c>
      <c r="O306" s="1">
        <f t="shared" si="65"/>
        <v>0</v>
      </c>
      <c r="P306" s="42">
        <f t="shared" si="66"/>
        <v>0</v>
      </c>
      <c r="Q306" s="1">
        <f t="shared" si="67"/>
        <v>0</v>
      </c>
      <c r="S306" s="40"/>
      <c r="T306" s="41"/>
      <c r="U306" s="1">
        <f t="shared" si="68"/>
        <v>0</v>
      </c>
      <c r="V306" s="1">
        <f t="shared" si="69"/>
        <v>0</v>
      </c>
      <c r="W306" s="1">
        <f t="shared" si="70"/>
        <v>0</v>
      </c>
      <c r="X306" s="1">
        <f t="shared" si="71"/>
        <v>0</v>
      </c>
      <c r="Y306" s="1">
        <f t="shared" si="72"/>
        <v>0</v>
      </c>
      <c r="Z306" s="1">
        <f t="shared" si="73"/>
        <v>0</v>
      </c>
      <c r="AB306" s="40"/>
      <c r="AC306" s="41"/>
      <c r="AD306" s="1">
        <f t="shared" si="74"/>
        <v>0</v>
      </c>
      <c r="AE306" s="1">
        <f t="shared" si="75"/>
        <v>0</v>
      </c>
      <c r="AF306" s="1">
        <f t="shared" si="76"/>
        <v>0</v>
      </c>
      <c r="AG306" s="1">
        <f t="shared" si="77"/>
        <v>0</v>
      </c>
      <c r="AH306" s="1">
        <f t="shared" si="78"/>
        <v>0</v>
      </c>
      <c r="AI306" s="1">
        <f t="shared" si="79"/>
        <v>0</v>
      </c>
      <c r="AK306" s="40"/>
      <c r="AL306" s="41"/>
      <c r="AM306" s="1">
        <f t="shared" si="80"/>
        <v>0</v>
      </c>
      <c r="AN306" s="1">
        <f t="shared" si="81"/>
        <v>0</v>
      </c>
      <c r="AO306" s="1">
        <f t="shared" si="82"/>
        <v>0</v>
      </c>
      <c r="AP306" s="1">
        <f t="shared" si="83"/>
        <v>0</v>
      </c>
      <c r="AQ306" s="1">
        <f t="shared" si="84"/>
        <v>0</v>
      </c>
      <c r="AR306" s="1">
        <f t="shared" si="85"/>
        <v>0</v>
      </c>
      <c r="AT306" s="40"/>
      <c r="AU306" s="41"/>
      <c r="AV306" s="1">
        <f t="shared" si="86"/>
        <v>0</v>
      </c>
      <c r="AW306" s="1">
        <f t="shared" si="87"/>
        <v>0</v>
      </c>
      <c r="AX306" s="1">
        <f t="shared" si="88"/>
        <v>0</v>
      </c>
      <c r="AY306" s="1">
        <f t="shared" si="89"/>
        <v>0</v>
      </c>
      <c r="AZ306" s="1">
        <f t="shared" si="90"/>
        <v>0</v>
      </c>
      <c r="BA306" s="1">
        <f t="shared" si="91"/>
        <v>0</v>
      </c>
      <c r="BC306" s="40"/>
      <c r="BD306" s="41"/>
      <c r="BE306" s="1">
        <f t="shared" si="92"/>
        <v>0</v>
      </c>
      <c r="BF306" s="1">
        <f t="shared" si="93"/>
        <v>0</v>
      </c>
      <c r="BG306" s="1">
        <f t="shared" si="94"/>
        <v>0</v>
      </c>
      <c r="BH306" s="1">
        <f t="shared" si="95"/>
        <v>0</v>
      </c>
      <c r="BI306" s="1">
        <f t="shared" si="96"/>
        <v>0</v>
      </c>
      <c r="BJ306" s="1">
        <f t="shared" si="97"/>
        <v>0</v>
      </c>
      <c r="BL306" s="40"/>
      <c r="BM306" s="41"/>
      <c r="BN306" s="1">
        <f t="shared" si="98"/>
        <v>0</v>
      </c>
      <c r="BO306" s="1">
        <f t="shared" si="99"/>
        <v>0</v>
      </c>
      <c r="BP306" s="1">
        <f t="shared" si="100"/>
        <v>0</v>
      </c>
      <c r="BQ306" s="1">
        <f t="shared" si="101"/>
        <v>0</v>
      </c>
      <c r="BR306" s="1">
        <f t="shared" si="102"/>
        <v>0</v>
      </c>
      <c r="BS306" s="1">
        <f t="shared" si="103"/>
        <v>0</v>
      </c>
    </row>
    <row r="307" spans="1:71" ht="12.75" x14ac:dyDescent="0.2">
      <c r="A307" s="40"/>
      <c r="B307" s="41"/>
      <c r="C307" s="1">
        <f t="shared" si="56"/>
        <v>0</v>
      </c>
      <c r="D307" s="1">
        <f t="shared" si="57"/>
        <v>0</v>
      </c>
      <c r="E307" s="1">
        <f t="shared" si="58"/>
        <v>0</v>
      </c>
      <c r="F307" s="1">
        <f t="shared" si="59"/>
        <v>0</v>
      </c>
      <c r="G307" s="1">
        <f t="shared" si="60"/>
        <v>0</v>
      </c>
      <c r="H307" s="1">
        <f t="shared" si="61"/>
        <v>0</v>
      </c>
      <c r="J307" s="23"/>
      <c r="K307" s="18"/>
      <c r="L307" s="1">
        <f t="shared" si="62"/>
        <v>0</v>
      </c>
      <c r="M307" s="1">
        <f t="shared" si="63"/>
        <v>0</v>
      </c>
      <c r="N307" s="1">
        <f t="shared" si="64"/>
        <v>0</v>
      </c>
      <c r="O307" s="1">
        <f t="shared" si="65"/>
        <v>0</v>
      </c>
      <c r="P307" s="42">
        <f t="shared" si="66"/>
        <v>0</v>
      </c>
      <c r="Q307" s="1">
        <f t="shared" si="67"/>
        <v>0</v>
      </c>
      <c r="S307" s="40"/>
      <c r="T307" s="41"/>
      <c r="U307" s="1">
        <f t="shared" si="68"/>
        <v>0</v>
      </c>
      <c r="V307" s="1">
        <f t="shared" si="69"/>
        <v>0</v>
      </c>
      <c r="W307" s="1">
        <f t="shared" si="70"/>
        <v>0</v>
      </c>
      <c r="X307" s="1">
        <f t="shared" si="71"/>
        <v>0</v>
      </c>
      <c r="Y307" s="1">
        <f t="shared" si="72"/>
        <v>0</v>
      </c>
      <c r="Z307" s="1">
        <f t="shared" si="73"/>
        <v>0</v>
      </c>
      <c r="AB307" s="40"/>
      <c r="AC307" s="41"/>
      <c r="AD307" s="1">
        <f t="shared" si="74"/>
        <v>0</v>
      </c>
      <c r="AE307" s="1">
        <f t="shared" si="75"/>
        <v>0</v>
      </c>
      <c r="AF307" s="1">
        <f t="shared" si="76"/>
        <v>0</v>
      </c>
      <c r="AG307" s="1">
        <f t="shared" si="77"/>
        <v>0</v>
      </c>
      <c r="AH307" s="1">
        <f t="shared" si="78"/>
        <v>0</v>
      </c>
      <c r="AI307" s="1">
        <f t="shared" si="79"/>
        <v>0</v>
      </c>
      <c r="AK307" s="40"/>
      <c r="AL307" s="41"/>
      <c r="AM307" s="1">
        <f t="shared" si="80"/>
        <v>0</v>
      </c>
      <c r="AN307" s="1">
        <f t="shared" si="81"/>
        <v>0</v>
      </c>
      <c r="AO307" s="1">
        <f t="shared" si="82"/>
        <v>0</v>
      </c>
      <c r="AP307" s="1">
        <f t="shared" si="83"/>
        <v>0</v>
      </c>
      <c r="AQ307" s="1">
        <f t="shared" si="84"/>
        <v>0</v>
      </c>
      <c r="AR307" s="1">
        <f t="shared" si="85"/>
        <v>0</v>
      </c>
      <c r="AT307" s="40"/>
      <c r="AU307" s="41"/>
      <c r="AV307" s="1">
        <f t="shared" si="86"/>
        <v>0</v>
      </c>
      <c r="AW307" s="1">
        <f t="shared" si="87"/>
        <v>0</v>
      </c>
      <c r="AX307" s="1">
        <f t="shared" si="88"/>
        <v>0</v>
      </c>
      <c r="AY307" s="1">
        <f t="shared" si="89"/>
        <v>0</v>
      </c>
      <c r="AZ307" s="1">
        <f t="shared" si="90"/>
        <v>0</v>
      </c>
      <c r="BA307" s="1">
        <f t="shared" si="91"/>
        <v>0</v>
      </c>
      <c r="BC307" s="40"/>
      <c r="BD307" s="41"/>
      <c r="BE307" s="1">
        <f t="shared" si="92"/>
        <v>0</v>
      </c>
      <c r="BF307" s="1">
        <f t="shared" si="93"/>
        <v>0</v>
      </c>
      <c r="BG307" s="1">
        <f t="shared" si="94"/>
        <v>0</v>
      </c>
      <c r="BH307" s="1">
        <f t="shared" si="95"/>
        <v>0</v>
      </c>
      <c r="BI307" s="1">
        <f t="shared" si="96"/>
        <v>0</v>
      </c>
      <c r="BJ307" s="1">
        <f t="shared" si="97"/>
        <v>0</v>
      </c>
      <c r="BL307" s="40"/>
      <c r="BM307" s="41"/>
      <c r="BN307" s="1">
        <f t="shared" si="98"/>
        <v>0</v>
      </c>
      <c r="BO307" s="1">
        <f t="shared" si="99"/>
        <v>0</v>
      </c>
      <c r="BP307" s="1">
        <f t="shared" si="100"/>
        <v>0</v>
      </c>
      <c r="BQ307" s="1">
        <f t="shared" si="101"/>
        <v>0</v>
      </c>
      <c r="BR307" s="1">
        <f t="shared" si="102"/>
        <v>0</v>
      </c>
      <c r="BS307" s="1">
        <f t="shared" si="103"/>
        <v>0</v>
      </c>
    </row>
    <row r="308" spans="1:71" ht="12.75" x14ac:dyDescent="0.2">
      <c r="A308" s="40"/>
      <c r="B308" s="41"/>
      <c r="C308" s="1">
        <f t="shared" si="56"/>
        <v>0</v>
      </c>
      <c r="D308" s="1">
        <f t="shared" si="57"/>
        <v>0</v>
      </c>
      <c r="E308" s="1">
        <f t="shared" si="58"/>
        <v>0</v>
      </c>
      <c r="F308" s="1">
        <f t="shared" si="59"/>
        <v>0</v>
      </c>
      <c r="G308" s="1">
        <f t="shared" si="60"/>
        <v>0</v>
      </c>
      <c r="H308" s="1">
        <f t="shared" si="61"/>
        <v>0</v>
      </c>
      <c r="J308" s="23"/>
      <c r="K308" s="18"/>
      <c r="L308" s="1">
        <f t="shared" si="62"/>
        <v>0</v>
      </c>
      <c r="M308" s="1">
        <f t="shared" si="63"/>
        <v>0</v>
      </c>
      <c r="N308" s="1">
        <f t="shared" si="64"/>
        <v>0</v>
      </c>
      <c r="O308" s="1">
        <f t="shared" si="65"/>
        <v>0</v>
      </c>
      <c r="P308" s="42">
        <f t="shared" si="66"/>
        <v>0</v>
      </c>
      <c r="Q308" s="1">
        <f t="shared" si="67"/>
        <v>0</v>
      </c>
      <c r="S308" s="40"/>
      <c r="T308" s="41"/>
      <c r="U308" s="1">
        <f t="shared" si="68"/>
        <v>0</v>
      </c>
      <c r="V308" s="1">
        <f t="shared" si="69"/>
        <v>0</v>
      </c>
      <c r="W308" s="1">
        <f t="shared" si="70"/>
        <v>0</v>
      </c>
      <c r="X308" s="1">
        <f t="shared" si="71"/>
        <v>0</v>
      </c>
      <c r="Y308" s="1">
        <f t="shared" si="72"/>
        <v>0</v>
      </c>
      <c r="Z308" s="1">
        <f t="shared" si="73"/>
        <v>0</v>
      </c>
      <c r="AB308" s="40"/>
      <c r="AC308" s="41"/>
      <c r="AD308" s="1">
        <f t="shared" si="74"/>
        <v>0</v>
      </c>
      <c r="AE308" s="1">
        <f t="shared" si="75"/>
        <v>0</v>
      </c>
      <c r="AF308" s="1">
        <f t="shared" si="76"/>
        <v>0</v>
      </c>
      <c r="AG308" s="1">
        <f t="shared" si="77"/>
        <v>0</v>
      </c>
      <c r="AH308" s="1">
        <f t="shared" si="78"/>
        <v>0</v>
      </c>
      <c r="AI308" s="1">
        <f t="shared" si="79"/>
        <v>0</v>
      </c>
      <c r="AK308" s="40"/>
      <c r="AL308" s="41"/>
      <c r="AM308" s="1">
        <f t="shared" si="80"/>
        <v>0</v>
      </c>
      <c r="AN308" s="1">
        <f t="shared" si="81"/>
        <v>0</v>
      </c>
      <c r="AO308" s="1">
        <f t="shared" si="82"/>
        <v>0</v>
      </c>
      <c r="AP308" s="1">
        <f t="shared" si="83"/>
        <v>0</v>
      </c>
      <c r="AQ308" s="1">
        <f t="shared" si="84"/>
        <v>0</v>
      </c>
      <c r="AR308" s="1">
        <f t="shared" si="85"/>
        <v>0</v>
      </c>
      <c r="AT308" s="40"/>
      <c r="AU308" s="41"/>
      <c r="AV308" s="1">
        <f t="shared" si="86"/>
        <v>0</v>
      </c>
      <c r="AW308" s="1">
        <f t="shared" si="87"/>
        <v>0</v>
      </c>
      <c r="AX308" s="1">
        <f t="shared" si="88"/>
        <v>0</v>
      </c>
      <c r="AY308" s="1">
        <f t="shared" si="89"/>
        <v>0</v>
      </c>
      <c r="AZ308" s="1">
        <f t="shared" si="90"/>
        <v>0</v>
      </c>
      <c r="BA308" s="1">
        <f t="shared" si="91"/>
        <v>0</v>
      </c>
      <c r="BC308" s="40"/>
      <c r="BD308" s="41"/>
      <c r="BE308" s="1">
        <f t="shared" si="92"/>
        <v>0</v>
      </c>
      <c r="BF308" s="1">
        <f t="shared" si="93"/>
        <v>0</v>
      </c>
      <c r="BG308" s="1">
        <f t="shared" si="94"/>
        <v>0</v>
      </c>
      <c r="BH308" s="1">
        <f t="shared" si="95"/>
        <v>0</v>
      </c>
      <c r="BI308" s="1">
        <f t="shared" si="96"/>
        <v>0</v>
      </c>
      <c r="BJ308" s="1">
        <f t="shared" si="97"/>
        <v>0</v>
      </c>
      <c r="BL308" s="40"/>
      <c r="BM308" s="41"/>
      <c r="BN308" s="1">
        <f t="shared" si="98"/>
        <v>0</v>
      </c>
      <c r="BO308" s="1">
        <f t="shared" si="99"/>
        <v>0</v>
      </c>
      <c r="BP308" s="1">
        <f t="shared" si="100"/>
        <v>0</v>
      </c>
      <c r="BQ308" s="1">
        <f t="shared" si="101"/>
        <v>0</v>
      </c>
      <c r="BR308" s="1">
        <f t="shared" si="102"/>
        <v>0</v>
      </c>
      <c r="BS308" s="1">
        <f t="shared" si="103"/>
        <v>0</v>
      </c>
    </row>
    <row r="309" spans="1:71" ht="12.75" x14ac:dyDescent="0.2">
      <c r="A309" s="40"/>
      <c r="B309" s="41"/>
      <c r="C309" s="1">
        <f t="shared" si="56"/>
        <v>0</v>
      </c>
      <c r="D309" s="1">
        <f t="shared" si="57"/>
        <v>0</v>
      </c>
      <c r="E309" s="1">
        <f t="shared" si="58"/>
        <v>0</v>
      </c>
      <c r="F309" s="1">
        <f t="shared" si="59"/>
        <v>0</v>
      </c>
      <c r="G309" s="1">
        <f t="shared" si="60"/>
        <v>0</v>
      </c>
      <c r="H309" s="1">
        <f t="shared" si="61"/>
        <v>0</v>
      </c>
      <c r="J309" s="23"/>
      <c r="K309" s="18"/>
      <c r="L309" s="1">
        <f t="shared" si="62"/>
        <v>0</v>
      </c>
      <c r="M309" s="1">
        <f t="shared" si="63"/>
        <v>0</v>
      </c>
      <c r="N309" s="1">
        <f t="shared" si="64"/>
        <v>0</v>
      </c>
      <c r="O309" s="1">
        <f t="shared" si="65"/>
        <v>0</v>
      </c>
      <c r="P309" s="42">
        <f t="shared" si="66"/>
        <v>0</v>
      </c>
      <c r="Q309" s="1">
        <f t="shared" si="67"/>
        <v>0</v>
      </c>
      <c r="S309" s="40"/>
      <c r="T309" s="41"/>
      <c r="U309" s="1">
        <f t="shared" si="68"/>
        <v>0</v>
      </c>
      <c r="V309" s="1">
        <f t="shared" si="69"/>
        <v>0</v>
      </c>
      <c r="W309" s="1">
        <f t="shared" si="70"/>
        <v>0</v>
      </c>
      <c r="X309" s="1">
        <f t="shared" si="71"/>
        <v>0</v>
      </c>
      <c r="Y309" s="1">
        <f t="shared" si="72"/>
        <v>0</v>
      </c>
      <c r="Z309" s="1">
        <f t="shared" si="73"/>
        <v>0</v>
      </c>
      <c r="AB309" s="40"/>
      <c r="AC309" s="41"/>
      <c r="AD309" s="1">
        <f t="shared" si="74"/>
        <v>0</v>
      </c>
      <c r="AE309" s="1">
        <f t="shared" si="75"/>
        <v>0</v>
      </c>
      <c r="AF309" s="1">
        <f t="shared" si="76"/>
        <v>0</v>
      </c>
      <c r="AG309" s="1">
        <f t="shared" si="77"/>
        <v>0</v>
      </c>
      <c r="AH309" s="1">
        <f t="shared" si="78"/>
        <v>0</v>
      </c>
      <c r="AI309" s="1">
        <f t="shared" si="79"/>
        <v>0</v>
      </c>
      <c r="AK309" s="40"/>
      <c r="AL309" s="41"/>
      <c r="AM309" s="1">
        <f t="shared" si="80"/>
        <v>0</v>
      </c>
      <c r="AN309" s="1">
        <f t="shared" si="81"/>
        <v>0</v>
      </c>
      <c r="AO309" s="1">
        <f t="shared" si="82"/>
        <v>0</v>
      </c>
      <c r="AP309" s="1">
        <f t="shared" si="83"/>
        <v>0</v>
      </c>
      <c r="AQ309" s="1">
        <f t="shared" si="84"/>
        <v>0</v>
      </c>
      <c r="AR309" s="1">
        <f t="shared" si="85"/>
        <v>0</v>
      </c>
      <c r="AT309" s="40"/>
      <c r="AU309" s="41"/>
      <c r="AV309" s="1">
        <f t="shared" si="86"/>
        <v>0</v>
      </c>
      <c r="AW309" s="1">
        <f t="shared" si="87"/>
        <v>0</v>
      </c>
      <c r="AX309" s="1">
        <f t="shared" si="88"/>
        <v>0</v>
      </c>
      <c r="AY309" s="1">
        <f t="shared" si="89"/>
        <v>0</v>
      </c>
      <c r="AZ309" s="1">
        <f t="shared" si="90"/>
        <v>0</v>
      </c>
      <c r="BA309" s="1">
        <f t="shared" si="91"/>
        <v>0</v>
      </c>
      <c r="BC309" s="40"/>
      <c r="BD309" s="41"/>
      <c r="BE309" s="1">
        <f t="shared" si="92"/>
        <v>0</v>
      </c>
      <c r="BF309" s="1">
        <f t="shared" si="93"/>
        <v>0</v>
      </c>
      <c r="BG309" s="1">
        <f t="shared" si="94"/>
        <v>0</v>
      </c>
      <c r="BH309" s="1">
        <f t="shared" si="95"/>
        <v>0</v>
      </c>
      <c r="BI309" s="1">
        <f t="shared" si="96"/>
        <v>0</v>
      </c>
      <c r="BJ309" s="1">
        <f t="shared" si="97"/>
        <v>0</v>
      </c>
      <c r="BL309" s="40"/>
      <c r="BM309" s="41"/>
      <c r="BN309" s="1">
        <f t="shared" si="98"/>
        <v>0</v>
      </c>
      <c r="BO309" s="1">
        <f t="shared" si="99"/>
        <v>0</v>
      </c>
      <c r="BP309" s="1">
        <f t="shared" si="100"/>
        <v>0</v>
      </c>
      <c r="BQ309" s="1">
        <f t="shared" si="101"/>
        <v>0</v>
      </c>
      <c r="BR309" s="1">
        <f t="shared" si="102"/>
        <v>0</v>
      </c>
      <c r="BS309" s="1">
        <f t="shared" si="103"/>
        <v>0</v>
      </c>
    </row>
    <row r="310" spans="1:71" ht="12.75" x14ac:dyDescent="0.2">
      <c r="A310" s="40"/>
      <c r="B310" s="41"/>
      <c r="C310" s="1">
        <f t="shared" si="56"/>
        <v>0</v>
      </c>
      <c r="D310" s="1">
        <f t="shared" si="57"/>
        <v>0</v>
      </c>
      <c r="E310" s="1">
        <f t="shared" si="58"/>
        <v>0</v>
      </c>
      <c r="F310" s="1">
        <f t="shared" si="59"/>
        <v>0</v>
      </c>
      <c r="G310" s="1">
        <f t="shared" si="60"/>
        <v>0</v>
      </c>
      <c r="H310" s="1">
        <f t="shared" si="61"/>
        <v>0</v>
      </c>
      <c r="J310" s="23"/>
      <c r="K310" s="18"/>
      <c r="L310" s="1">
        <f t="shared" si="62"/>
        <v>0</v>
      </c>
      <c r="M310" s="1">
        <f t="shared" si="63"/>
        <v>0</v>
      </c>
      <c r="N310" s="1">
        <f t="shared" si="64"/>
        <v>0</v>
      </c>
      <c r="O310" s="1">
        <f t="shared" si="65"/>
        <v>0</v>
      </c>
      <c r="P310" s="42">
        <f t="shared" si="66"/>
        <v>0</v>
      </c>
      <c r="Q310" s="1">
        <f t="shared" si="67"/>
        <v>0</v>
      </c>
      <c r="S310" s="40"/>
      <c r="T310" s="41"/>
      <c r="U310" s="1">
        <f t="shared" si="68"/>
        <v>0</v>
      </c>
      <c r="V310" s="1">
        <f t="shared" si="69"/>
        <v>0</v>
      </c>
      <c r="W310" s="1">
        <f t="shared" si="70"/>
        <v>0</v>
      </c>
      <c r="X310" s="1">
        <f t="shared" si="71"/>
        <v>0</v>
      </c>
      <c r="Y310" s="1">
        <f t="shared" si="72"/>
        <v>0</v>
      </c>
      <c r="Z310" s="1">
        <f t="shared" si="73"/>
        <v>0</v>
      </c>
      <c r="AB310" s="40"/>
      <c r="AC310" s="41"/>
      <c r="AD310" s="1">
        <f t="shared" si="74"/>
        <v>0</v>
      </c>
      <c r="AE310" s="1">
        <f t="shared" si="75"/>
        <v>0</v>
      </c>
      <c r="AF310" s="1">
        <f t="shared" si="76"/>
        <v>0</v>
      </c>
      <c r="AG310" s="1">
        <f t="shared" si="77"/>
        <v>0</v>
      </c>
      <c r="AH310" s="1">
        <f t="shared" si="78"/>
        <v>0</v>
      </c>
      <c r="AI310" s="1">
        <f t="shared" si="79"/>
        <v>0</v>
      </c>
      <c r="AK310" s="40"/>
      <c r="AL310" s="41"/>
      <c r="AM310" s="1">
        <f t="shared" si="80"/>
        <v>0</v>
      </c>
      <c r="AN310" s="1">
        <f t="shared" si="81"/>
        <v>0</v>
      </c>
      <c r="AO310" s="1">
        <f t="shared" si="82"/>
        <v>0</v>
      </c>
      <c r="AP310" s="1">
        <f t="shared" si="83"/>
        <v>0</v>
      </c>
      <c r="AQ310" s="1">
        <f t="shared" si="84"/>
        <v>0</v>
      </c>
      <c r="AR310" s="1">
        <f t="shared" si="85"/>
        <v>0</v>
      </c>
      <c r="AT310" s="40"/>
      <c r="AU310" s="41"/>
      <c r="AV310" s="1">
        <f t="shared" si="86"/>
        <v>0</v>
      </c>
      <c r="AW310" s="1">
        <f t="shared" si="87"/>
        <v>0</v>
      </c>
      <c r="AX310" s="1">
        <f t="shared" si="88"/>
        <v>0</v>
      </c>
      <c r="AY310" s="1">
        <f t="shared" si="89"/>
        <v>0</v>
      </c>
      <c r="AZ310" s="1">
        <f t="shared" si="90"/>
        <v>0</v>
      </c>
      <c r="BA310" s="1">
        <f t="shared" si="91"/>
        <v>0</v>
      </c>
      <c r="BC310" s="40"/>
      <c r="BD310" s="41"/>
      <c r="BE310" s="1">
        <f t="shared" si="92"/>
        <v>0</v>
      </c>
      <c r="BF310" s="1">
        <f t="shared" si="93"/>
        <v>0</v>
      </c>
      <c r="BG310" s="1">
        <f t="shared" si="94"/>
        <v>0</v>
      </c>
      <c r="BH310" s="1">
        <f t="shared" si="95"/>
        <v>0</v>
      </c>
      <c r="BI310" s="1">
        <f t="shared" si="96"/>
        <v>0</v>
      </c>
      <c r="BJ310" s="1">
        <f t="shared" si="97"/>
        <v>0</v>
      </c>
      <c r="BL310" s="40"/>
      <c r="BM310" s="41"/>
      <c r="BN310" s="1">
        <f t="shared" si="98"/>
        <v>0</v>
      </c>
      <c r="BO310" s="1">
        <f t="shared" si="99"/>
        <v>0</v>
      </c>
      <c r="BP310" s="1">
        <f t="shared" si="100"/>
        <v>0</v>
      </c>
      <c r="BQ310" s="1">
        <f t="shared" si="101"/>
        <v>0</v>
      </c>
      <c r="BR310" s="1">
        <f t="shared" si="102"/>
        <v>0</v>
      </c>
      <c r="BS310" s="1">
        <f t="shared" si="103"/>
        <v>0</v>
      </c>
    </row>
    <row r="311" spans="1:71" ht="12.75" x14ac:dyDescent="0.2">
      <c r="A311" s="40"/>
      <c r="B311" s="41"/>
      <c r="C311" s="1">
        <f t="shared" si="56"/>
        <v>0</v>
      </c>
      <c r="D311" s="1">
        <f t="shared" si="57"/>
        <v>0</v>
      </c>
      <c r="E311" s="1">
        <f t="shared" si="58"/>
        <v>0</v>
      </c>
      <c r="F311" s="1">
        <f t="shared" si="59"/>
        <v>0</v>
      </c>
      <c r="G311" s="1">
        <f t="shared" si="60"/>
        <v>0</v>
      </c>
      <c r="H311" s="1">
        <f t="shared" si="61"/>
        <v>0</v>
      </c>
      <c r="J311" s="23"/>
      <c r="K311" s="18"/>
      <c r="L311" s="1">
        <f t="shared" si="62"/>
        <v>0</v>
      </c>
      <c r="M311" s="1">
        <f t="shared" si="63"/>
        <v>0</v>
      </c>
      <c r="N311" s="1">
        <f t="shared" si="64"/>
        <v>0</v>
      </c>
      <c r="O311" s="1">
        <f t="shared" si="65"/>
        <v>0</v>
      </c>
      <c r="P311" s="42">
        <f t="shared" si="66"/>
        <v>0</v>
      </c>
      <c r="Q311" s="1">
        <f t="shared" si="67"/>
        <v>0</v>
      </c>
      <c r="S311" s="40"/>
      <c r="T311" s="41"/>
      <c r="U311" s="1">
        <f t="shared" si="68"/>
        <v>0</v>
      </c>
      <c r="V311" s="1">
        <f t="shared" si="69"/>
        <v>0</v>
      </c>
      <c r="W311" s="1">
        <f t="shared" si="70"/>
        <v>0</v>
      </c>
      <c r="X311" s="1">
        <f t="shared" si="71"/>
        <v>0</v>
      </c>
      <c r="Y311" s="1">
        <f t="shared" si="72"/>
        <v>0</v>
      </c>
      <c r="Z311" s="1">
        <f t="shared" si="73"/>
        <v>0</v>
      </c>
      <c r="AB311" s="40"/>
      <c r="AC311" s="41"/>
      <c r="AD311" s="1">
        <f t="shared" si="74"/>
        <v>0</v>
      </c>
      <c r="AE311" s="1">
        <f t="shared" si="75"/>
        <v>0</v>
      </c>
      <c r="AF311" s="1">
        <f t="shared" si="76"/>
        <v>0</v>
      </c>
      <c r="AG311" s="1">
        <f t="shared" si="77"/>
        <v>0</v>
      </c>
      <c r="AH311" s="1">
        <f t="shared" si="78"/>
        <v>0</v>
      </c>
      <c r="AI311" s="1">
        <f t="shared" si="79"/>
        <v>0</v>
      </c>
      <c r="AK311" s="40"/>
      <c r="AL311" s="41"/>
      <c r="AM311" s="1">
        <f t="shared" si="80"/>
        <v>0</v>
      </c>
      <c r="AN311" s="1">
        <f t="shared" si="81"/>
        <v>0</v>
      </c>
      <c r="AO311" s="1">
        <f t="shared" si="82"/>
        <v>0</v>
      </c>
      <c r="AP311" s="1">
        <f t="shared" si="83"/>
        <v>0</v>
      </c>
      <c r="AQ311" s="1">
        <f t="shared" si="84"/>
        <v>0</v>
      </c>
      <c r="AR311" s="1">
        <f t="shared" si="85"/>
        <v>0</v>
      </c>
      <c r="AT311" s="40"/>
      <c r="AU311" s="41"/>
      <c r="AV311" s="1">
        <f t="shared" si="86"/>
        <v>0</v>
      </c>
      <c r="AW311" s="1">
        <f t="shared" si="87"/>
        <v>0</v>
      </c>
      <c r="AX311" s="1">
        <f t="shared" si="88"/>
        <v>0</v>
      </c>
      <c r="AY311" s="1">
        <f t="shared" si="89"/>
        <v>0</v>
      </c>
      <c r="AZ311" s="1">
        <f t="shared" si="90"/>
        <v>0</v>
      </c>
      <c r="BA311" s="1">
        <f t="shared" si="91"/>
        <v>0</v>
      </c>
      <c r="BC311" s="40"/>
      <c r="BD311" s="41"/>
      <c r="BE311" s="1">
        <f t="shared" si="92"/>
        <v>0</v>
      </c>
      <c r="BF311" s="1">
        <f t="shared" si="93"/>
        <v>0</v>
      </c>
      <c r="BG311" s="1">
        <f t="shared" si="94"/>
        <v>0</v>
      </c>
      <c r="BH311" s="1">
        <f t="shared" si="95"/>
        <v>0</v>
      </c>
      <c r="BI311" s="1">
        <f t="shared" si="96"/>
        <v>0</v>
      </c>
      <c r="BJ311" s="1">
        <f t="shared" si="97"/>
        <v>0</v>
      </c>
      <c r="BL311" s="40"/>
      <c r="BM311" s="41"/>
      <c r="BN311" s="1">
        <f t="shared" si="98"/>
        <v>0</v>
      </c>
      <c r="BO311" s="1">
        <f t="shared" si="99"/>
        <v>0</v>
      </c>
      <c r="BP311" s="1">
        <f t="shared" si="100"/>
        <v>0</v>
      </c>
      <c r="BQ311" s="1">
        <f t="shared" si="101"/>
        <v>0</v>
      </c>
      <c r="BR311" s="1">
        <f t="shared" si="102"/>
        <v>0</v>
      </c>
      <c r="BS311" s="1">
        <f t="shared" si="103"/>
        <v>0</v>
      </c>
    </row>
    <row r="312" spans="1:71" ht="12.75" x14ac:dyDescent="0.2">
      <c r="A312" s="40"/>
      <c r="B312" s="41"/>
      <c r="C312" s="1">
        <f t="shared" si="56"/>
        <v>0</v>
      </c>
      <c r="D312" s="1">
        <f t="shared" si="57"/>
        <v>0</v>
      </c>
      <c r="E312" s="1">
        <f t="shared" si="58"/>
        <v>0</v>
      </c>
      <c r="F312" s="1">
        <f t="shared" si="59"/>
        <v>0</v>
      </c>
      <c r="G312" s="1">
        <f t="shared" si="60"/>
        <v>0</v>
      </c>
      <c r="H312" s="1">
        <f t="shared" si="61"/>
        <v>0</v>
      </c>
      <c r="J312" s="23"/>
      <c r="K312" s="18"/>
      <c r="L312" s="1">
        <f t="shared" si="62"/>
        <v>0</v>
      </c>
      <c r="M312" s="1">
        <f t="shared" si="63"/>
        <v>0</v>
      </c>
      <c r="N312" s="1">
        <f t="shared" si="64"/>
        <v>0</v>
      </c>
      <c r="O312" s="1">
        <f t="shared" si="65"/>
        <v>0</v>
      </c>
      <c r="P312" s="42">
        <f t="shared" si="66"/>
        <v>0</v>
      </c>
      <c r="Q312" s="1">
        <f t="shared" si="67"/>
        <v>0</v>
      </c>
      <c r="S312" s="40"/>
      <c r="T312" s="41"/>
      <c r="U312" s="1">
        <f t="shared" si="68"/>
        <v>0</v>
      </c>
      <c r="V312" s="1">
        <f t="shared" si="69"/>
        <v>0</v>
      </c>
      <c r="W312" s="1">
        <f t="shared" si="70"/>
        <v>0</v>
      </c>
      <c r="X312" s="1">
        <f t="shared" si="71"/>
        <v>0</v>
      </c>
      <c r="Y312" s="1">
        <f t="shared" si="72"/>
        <v>0</v>
      </c>
      <c r="Z312" s="1">
        <f t="shared" si="73"/>
        <v>0</v>
      </c>
      <c r="AB312" s="40"/>
      <c r="AC312" s="41"/>
      <c r="AD312" s="1">
        <f t="shared" si="74"/>
        <v>0</v>
      </c>
      <c r="AE312" s="1">
        <f t="shared" si="75"/>
        <v>0</v>
      </c>
      <c r="AF312" s="1">
        <f t="shared" si="76"/>
        <v>0</v>
      </c>
      <c r="AG312" s="1">
        <f t="shared" si="77"/>
        <v>0</v>
      </c>
      <c r="AH312" s="1">
        <f t="shared" si="78"/>
        <v>0</v>
      </c>
      <c r="AI312" s="1">
        <f t="shared" si="79"/>
        <v>0</v>
      </c>
      <c r="AK312" s="40"/>
      <c r="AL312" s="41"/>
      <c r="AM312" s="1">
        <f t="shared" si="80"/>
        <v>0</v>
      </c>
      <c r="AN312" s="1">
        <f t="shared" si="81"/>
        <v>0</v>
      </c>
      <c r="AO312" s="1">
        <f t="shared" si="82"/>
        <v>0</v>
      </c>
      <c r="AP312" s="1">
        <f t="shared" si="83"/>
        <v>0</v>
      </c>
      <c r="AQ312" s="1">
        <f t="shared" si="84"/>
        <v>0</v>
      </c>
      <c r="AR312" s="1">
        <f t="shared" si="85"/>
        <v>0</v>
      </c>
      <c r="AT312" s="40"/>
      <c r="AU312" s="41"/>
      <c r="AV312" s="1">
        <f t="shared" si="86"/>
        <v>0</v>
      </c>
      <c r="AW312" s="1">
        <f t="shared" si="87"/>
        <v>0</v>
      </c>
      <c r="AX312" s="1">
        <f t="shared" si="88"/>
        <v>0</v>
      </c>
      <c r="AY312" s="1">
        <f t="shared" si="89"/>
        <v>0</v>
      </c>
      <c r="AZ312" s="1">
        <f t="shared" si="90"/>
        <v>0</v>
      </c>
      <c r="BA312" s="1">
        <f t="shared" si="91"/>
        <v>0</v>
      </c>
      <c r="BC312" s="40"/>
      <c r="BD312" s="41"/>
      <c r="BE312" s="1">
        <f t="shared" si="92"/>
        <v>0</v>
      </c>
      <c r="BF312" s="1">
        <f t="shared" si="93"/>
        <v>0</v>
      </c>
      <c r="BG312" s="1">
        <f t="shared" si="94"/>
        <v>0</v>
      </c>
      <c r="BH312" s="1">
        <f t="shared" si="95"/>
        <v>0</v>
      </c>
      <c r="BI312" s="1">
        <f t="shared" si="96"/>
        <v>0</v>
      </c>
      <c r="BJ312" s="1">
        <f t="shared" si="97"/>
        <v>0</v>
      </c>
      <c r="BL312" s="40"/>
      <c r="BM312" s="41"/>
      <c r="BN312" s="1">
        <f t="shared" si="98"/>
        <v>0</v>
      </c>
      <c r="BO312" s="1">
        <f t="shared" si="99"/>
        <v>0</v>
      </c>
      <c r="BP312" s="1">
        <f t="shared" si="100"/>
        <v>0</v>
      </c>
      <c r="BQ312" s="1">
        <f t="shared" si="101"/>
        <v>0</v>
      </c>
      <c r="BR312" s="1">
        <f t="shared" si="102"/>
        <v>0</v>
      </c>
      <c r="BS312" s="1">
        <f t="shared" si="103"/>
        <v>0</v>
      </c>
    </row>
    <row r="313" spans="1:71" ht="12.75" x14ac:dyDescent="0.2">
      <c r="A313" s="40"/>
      <c r="B313" s="41"/>
      <c r="C313" s="1">
        <f t="shared" si="56"/>
        <v>0</v>
      </c>
      <c r="D313" s="1">
        <f t="shared" si="57"/>
        <v>0</v>
      </c>
      <c r="E313" s="1">
        <f t="shared" si="58"/>
        <v>0</v>
      </c>
      <c r="F313" s="1">
        <f t="shared" si="59"/>
        <v>0</v>
      </c>
      <c r="G313" s="1">
        <f t="shared" si="60"/>
        <v>0</v>
      </c>
      <c r="H313" s="1">
        <f t="shared" si="61"/>
        <v>0</v>
      </c>
      <c r="J313" s="23"/>
      <c r="K313" s="18"/>
      <c r="L313" s="1">
        <f t="shared" si="62"/>
        <v>0</v>
      </c>
      <c r="M313" s="1">
        <f t="shared" si="63"/>
        <v>0</v>
      </c>
      <c r="N313" s="1">
        <f t="shared" si="64"/>
        <v>0</v>
      </c>
      <c r="O313" s="1">
        <f t="shared" si="65"/>
        <v>0</v>
      </c>
      <c r="P313" s="42">
        <f t="shared" si="66"/>
        <v>0</v>
      </c>
      <c r="Q313" s="1">
        <f t="shared" si="67"/>
        <v>0</v>
      </c>
      <c r="S313" s="40"/>
      <c r="T313" s="41"/>
      <c r="U313" s="1">
        <f t="shared" si="68"/>
        <v>0</v>
      </c>
      <c r="V313" s="1">
        <f t="shared" si="69"/>
        <v>0</v>
      </c>
      <c r="W313" s="1">
        <f t="shared" si="70"/>
        <v>0</v>
      </c>
      <c r="X313" s="1">
        <f t="shared" si="71"/>
        <v>0</v>
      </c>
      <c r="Y313" s="1">
        <f t="shared" si="72"/>
        <v>0</v>
      </c>
      <c r="Z313" s="1">
        <f t="shared" si="73"/>
        <v>0</v>
      </c>
      <c r="AB313" s="40"/>
      <c r="AC313" s="41"/>
      <c r="AD313" s="1">
        <f t="shared" si="74"/>
        <v>0</v>
      </c>
      <c r="AE313" s="1">
        <f t="shared" si="75"/>
        <v>0</v>
      </c>
      <c r="AF313" s="1">
        <f t="shared" si="76"/>
        <v>0</v>
      </c>
      <c r="AG313" s="1">
        <f t="shared" si="77"/>
        <v>0</v>
      </c>
      <c r="AH313" s="1">
        <f t="shared" si="78"/>
        <v>0</v>
      </c>
      <c r="AI313" s="1">
        <f t="shared" si="79"/>
        <v>0</v>
      </c>
      <c r="AK313" s="40"/>
      <c r="AL313" s="41"/>
      <c r="AM313" s="1">
        <f t="shared" si="80"/>
        <v>0</v>
      </c>
      <c r="AN313" s="1">
        <f t="shared" si="81"/>
        <v>0</v>
      </c>
      <c r="AO313" s="1">
        <f t="shared" si="82"/>
        <v>0</v>
      </c>
      <c r="AP313" s="1">
        <f t="shared" si="83"/>
        <v>0</v>
      </c>
      <c r="AQ313" s="1">
        <f t="shared" si="84"/>
        <v>0</v>
      </c>
      <c r="AR313" s="1">
        <f t="shared" si="85"/>
        <v>0</v>
      </c>
      <c r="AT313" s="40"/>
      <c r="AU313" s="41"/>
      <c r="AV313" s="1">
        <f t="shared" si="86"/>
        <v>0</v>
      </c>
      <c r="AW313" s="1">
        <f t="shared" si="87"/>
        <v>0</v>
      </c>
      <c r="AX313" s="1">
        <f t="shared" si="88"/>
        <v>0</v>
      </c>
      <c r="AY313" s="1">
        <f t="shared" si="89"/>
        <v>0</v>
      </c>
      <c r="AZ313" s="1">
        <f t="shared" si="90"/>
        <v>0</v>
      </c>
      <c r="BA313" s="1">
        <f t="shared" si="91"/>
        <v>0</v>
      </c>
      <c r="BC313" s="40"/>
      <c r="BD313" s="41"/>
      <c r="BE313" s="1">
        <f t="shared" si="92"/>
        <v>0</v>
      </c>
      <c r="BF313" s="1">
        <f t="shared" si="93"/>
        <v>0</v>
      </c>
      <c r="BG313" s="1">
        <f t="shared" si="94"/>
        <v>0</v>
      </c>
      <c r="BH313" s="1">
        <f t="shared" si="95"/>
        <v>0</v>
      </c>
      <c r="BI313" s="1">
        <f t="shared" si="96"/>
        <v>0</v>
      </c>
      <c r="BJ313" s="1">
        <f t="shared" si="97"/>
        <v>0</v>
      </c>
      <c r="BL313" s="40"/>
      <c r="BM313" s="41"/>
      <c r="BN313" s="1">
        <f t="shared" si="98"/>
        <v>0</v>
      </c>
      <c r="BO313" s="1">
        <f t="shared" si="99"/>
        <v>0</v>
      </c>
      <c r="BP313" s="1">
        <f t="shared" si="100"/>
        <v>0</v>
      </c>
      <c r="BQ313" s="1">
        <f t="shared" si="101"/>
        <v>0</v>
      </c>
      <c r="BR313" s="1">
        <f t="shared" si="102"/>
        <v>0</v>
      </c>
      <c r="BS313" s="1">
        <f t="shared" si="103"/>
        <v>0</v>
      </c>
    </row>
    <row r="314" spans="1:71" ht="12.75" x14ac:dyDescent="0.2">
      <c r="A314" s="40"/>
      <c r="B314" s="41"/>
      <c r="C314" s="1">
        <f t="shared" si="56"/>
        <v>0</v>
      </c>
      <c r="D314" s="1">
        <f t="shared" si="57"/>
        <v>0</v>
      </c>
      <c r="E314" s="1">
        <f t="shared" si="58"/>
        <v>0</v>
      </c>
      <c r="F314" s="1">
        <f t="shared" si="59"/>
        <v>0</v>
      </c>
      <c r="G314" s="1">
        <f t="shared" si="60"/>
        <v>0</v>
      </c>
      <c r="H314" s="1">
        <f t="shared" si="61"/>
        <v>0</v>
      </c>
      <c r="J314" s="23"/>
      <c r="K314" s="18"/>
      <c r="L314" s="1">
        <f t="shared" si="62"/>
        <v>0</v>
      </c>
      <c r="M314" s="1">
        <f t="shared" si="63"/>
        <v>0</v>
      </c>
      <c r="N314" s="1">
        <f t="shared" si="64"/>
        <v>0</v>
      </c>
      <c r="O314" s="1">
        <f t="shared" si="65"/>
        <v>0</v>
      </c>
      <c r="P314" s="42">
        <f t="shared" si="66"/>
        <v>0</v>
      </c>
      <c r="Q314" s="1">
        <f t="shared" si="67"/>
        <v>0</v>
      </c>
      <c r="S314" s="40"/>
      <c r="T314" s="41"/>
      <c r="U314" s="1">
        <f t="shared" si="68"/>
        <v>0</v>
      </c>
      <c r="V314" s="1">
        <f t="shared" si="69"/>
        <v>0</v>
      </c>
      <c r="W314" s="1">
        <f t="shared" si="70"/>
        <v>0</v>
      </c>
      <c r="X314" s="1">
        <f t="shared" si="71"/>
        <v>0</v>
      </c>
      <c r="Y314" s="1">
        <f t="shared" si="72"/>
        <v>0</v>
      </c>
      <c r="Z314" s="1">
        <f t="shared" si="73"/>
        <v>0</v>
      </c>
      <c r="AB314" s="40"/>
      <c r="AC314" s="41"/>
      <c r="AD314" s="1">
        <f t="shared" si="74"/>
        <v>0</v>
      </c>
      <c r="AE314" s="1">
        <f t="shared" si="75"/>
        <v>0</v>
      </c>
      <c r="AF314" s="1">
        <f t="shared" si="76"/>
        <v>0</v>
      </c>
      <c r="AG314" s="1">
        <f t="shared" si="77"/>
        <v>0</v>
      </c>
      <c r="AH314" s="1">
        <f t="shared" si="78"/>
        <v>0</v>
      </c>
      <c r="AI314" s="1">
        <f t="shared" si="79"/>
        <v>0</v>
      </c>
      <c r="AK314" s="40"/>
      <c r="AL314" s="41"/>
      <c r="AM314" s="1">
        <f t="shared" si="80"/>
        <v>0</v>
      </c>
      <c r="AN314" s="1">
        <f t="shared" si="81"/>
        <v>0</v>
      </c>
      <c r="AO314" s="1">
        <f t="shared" si="82"/>
        <v>0</v>
      </c>
      <c r="AP314" s="1">
        <f t="shared" si="83"/>
        <v>0</v>
      </c>
      <c r="AQ314" s="1">
        <f t="shared" si="84"/>
        <v>0</v>
      </c>
      <c r="AR314" s="1">
        <f t="shared" si="85"/>
        <v>0</v>
      </c>
      <c r="AT314" s="40"/>
      <c r="AU314" s="41"/>
      <c r="AV314" s="1">
        <f t="shared" si="86"/>
        <v>0</v>
      </c>
      <c r="AW314" s="1">
        <f t="shared" si="87"/>
        <v>0</v>
      </c>
      <c r="AX314" s="1">
        <f t="shared" si="88"/>
        <v>0</v>
      </c>
      <c r="AY314" s="1">
        <f t="shared" si="89"/>
        <v>0</v>
      </c>
      <c r="AZ314" s="1">
        <f t="shared" si="90"/>
        <v>0</v>
      </c>
      <c r="BA314" s="1">
        <f t="shared" si="91"/>
        <v>0</v>
      </c>
      <c r="BC314" s="40"/>
      <c r="BD314" s="41"/>
      <c r="BE314" s="1">
        <f t="shared" si="92"/>
        <v>0</v>
      </c>
      <c r="BF314" s="1">
        <f t="shared" si="93"/>
        <v>0</v>
      </c>
      <c r="BG314" s="1">
        <f t="shared" si="94"/>
        <v>0</v>
      </c>
      <c r="BH314" s="1">
        <f t="shared" si="95"/>
        <v>0</v>
      </c>
      <c r="BI314" s="1">
        <f t="shared" si="96"/>
        <v>0</v>
      </c>
      <c r="BJ314" s="1">
        <f t="shared" si="97"/>
        <v>0</v>
      </c>
      <c r="BL314" s="40"/>
      <c r="BM314" s="41"/>
      <c r="BN314" s="1">
        <f t="shared" si="98"/>
        <v>0</v>
      </c>
      <c r="BO314" s="1">
        <f t="shared" si="99"/>
        <v>0</v>
      </c>
      <c r="BP314" s="1">
        <f t="shared" si="100"/>
        <v>0</v>
      </c>
      <c r="BQ314" s="1">
        <f t="shared" si="101"/>
        <v>0</v>
      </c>
      <c r="BR314" s="1">
        <f t="shared" si="102"/>
        <v>0</v>
      </c>
      <c r="BS314" s="1">
        <f t="shared" si="103"/>
        <v>0</v>
      </c>
    </row>
    <row r="315" spans="1:71" ht="12.75" x14ac:dyDescent="0.2">
      <c r="A315" s="40"/>
      <c r="B315" s="41"/>
      <c r="C315" s="1">
        <f t="shared" si="56"/>
        <v>0</v>
      </c>
      <c r="D315" s="1">
        <f t="shared" si="57"/>
        <v>0</v>
      </c>
      <c r="E315" s="1">
        <f t="shared" si="58"/>
        <v>0</v>
      </c>
      <c r="F315" s="1">
        <f t="shared" si="59"/>
        <v>0</v>
      </c>
      <c r="G315" s="1">
        <f t="shared" si="60"/>
        <v>0</v>
      </c>
      <c r="H315" s="1">
        <f t="shared" si="61"/>
        <v>0</v>
      </c>
      <c r="J315" s="23"/>
      <c r="K315" s="18"/>
      <c r="L315" s="1">
        <f t="shared" si="62"/>
        <v>0</v>
      </c>
      <c r="M315" s="1">
        <f t="shared" si="63"/>
        <v>0</v>
      </c>
      <c r="N315" s="1">
        <f t="shared" si="64"/>
        <v>0</v>
      </c>
      <c r="O315" s="1">
        <f t="shared" si="65"/>
        <v>0</v>
      </c>
      <c r="P315" s="42">
        <f t="shared" si="66"/>
        <v>0</v>
      </c>
      <c r="Q315" s="1">
        <f t="shared" si="67"/>
        <v>0</v>
      </c>
      <c r="S315" s="40"/>
      <c r="T315" s="41"/>
      <c r="U315" s="1">
        <f t="shared" si="68"/>
        <v>0</v>
      </c>
      <c r="V315" s="1">
        <f t="shared" si="69"/>
        <v>0</v>
      </c>
      <c r="W315" s="1">
        <f t="shared" si="70"/>
        <v>0</v>
      </c>
      <c r="X315" s="1">
        <f t="shared" si="71"/>
        <v>0</v>
      </c>
      <c r="Y315" s="1">
        <f t="shared" si="72"/>
        <v>0</v>
      </c>
      <c r="Z315" s="1">
        <f t="shared" si="73"/>
        <v>0</v>
      </c>
      <c r="AB315" s="40"/>
      <c r="AC315" s="41"/>
      <c r="AD315" s="1">
        <f t="shared" si="74"/>
        <v>0</v>
      </c>
      <c r="AE315" s="1">
        <f t="shared" si="75"/>
        <v>0</v>
      </c>
      <c r="AF315" s="1">
        <f t="shared" si="76"/>
        <v>0</v>
      </c>
      <c r="AG315" s="1">
        <f t="shared" si="77"/>
        <v>0</v>
      </c>
      <c r="AH315" s="1">
        <f t="shared" si="78"/>
        <v>0</v>
      </c>
      <c r="AI315" s="1">
        <f t="shared" si="79"/>
        <v>0</v>
      </c>
      <c r="AK315" s="40"/>
      <c r="AL315" s="41"/>
      <c r="AM315" s="1">
        <f t="shared" si="80"/>
        <v>0</v>
      </c>
      <c r="AN315" s="1">
        <f t="shared" si="81"/>
        <v>0</v>
      </c>
      <c r="AO315" s="1">
        <f t="shared" si="82"/>
        <v>0</v>
      </c>
      <c r="AP315" s="1">
        <f t="shared" si="83"/>
        <v>0</v>
      </c>
      <c r="AQ315" s="1">
        <f t="shared" si="84"/>
        <v>0</v>
      </c>
      <c r="AR315" s="1">
        <f t="shared" si="85"/>
        <v>0</v>
      </c>
      <c r="AT315" s="40"/>
      <c r="AU315" s="41"/>
      <c r="AV315" s="1">
        <f t="shared" si="86"/>
        <v>0</v>
      </c>
      <c r="AW315" s="1">
        <f t="shared" si="87"/>
        <v>0</v>
      </c>
      <c r="AX315" s="1">
        <f t="shared" si="88"/>
        <v>0</v>
      </c>
      <c r="AY315" s="1">
        <f t="shared" si="89"/>
        <v>0</v>
      </c>
      <c r="AZ315" s="1">
        <f t="shared" si="90"/>
        <v>0</v>
      </c>
      <c r="BA315" s="1">
        <f t="shared" si="91"/>
        <v>0</v>
      </c>
      <c r="BC315" s="40"/>
      <c r="BD315" s="41"/>
      <c r="BE315" s="1">
        <f t="shared" si="92"/>
        <v>0</v>
      </c>
      <c r="BF315" s="1">
        <f t="shared" si="93"/>
        <v>0</v>
      </c>
      <c r="BG315" s="1">
        <f t="shared" si="94"/>
        <v>0</v>
      </c>
      <c r="BH315" s="1">
        <f t="shared" si="95"/>
        <v>0</v>
      </c>
      <c r="BI315" s="1">
        <f t="shared" si="96"/>
        <v>0</v>
      </c>
      <c r="BJ315" s="1">
        <f t="shared" si="97"/>
        <v>0</v>
      </c>
      <c r="BL315" s="40"/>
      <c r="BM315" s="41"/>
      <c r="BN315" s="1">
        <f t="shared" si="98"/>
        <v>0</v>
      </c>
      <c r="BO315" s="1">
        <f t="shared" si="99"/>
        <v>0</v>
      </c>
      <c r="BP315" s="1">
        <f t="shared" si="100"/>
        <v>0</v>
      </c>
      <c r="BQ315" s="1">
        <f t="shared" si="101"/>
        <v>0</v>
      </c>
      <c r="BR315" s="1">
        <f t="shared" si="102"/>
        <v>0</v>
      </c>
      <c r="BS315" s="1">
        <f t="shared" si="103"/>
        <v>0</v>
      </c>
    </row>
    <row r="316" spans="1:71" ht="12.75" x14ac:dyDescent="0.2">
      <c r="A316" s="40"/>
      <c r="B316" s="41"/>
      <c r="C316" s="1">
        <f t="shared" si="56"/>
        <v>0</v>
      </c>
      <c r="D316" s="1">
        <f t="shared" si="57"/>
        <v>0</v>
      </c>
      <c r="E316" s="1">
        <f t="shared" si="58"/>
        <v>0</v>
      </c>
      <c r="F316" s="1">
        <f t="shared" si="59"/>
        <v>0</v>
      </c>
      <c r="G316" s="1">
        <f t="shared" si="60"/>
        <v>0</v>
      </c>
      <c r="H316" s="1">
        <f t="shared" si="61"/>
        <v>0</v>
      </c>
      <c r="J316" s="23"/>
      <c r="K316" s="18"/>
      <c r="L316" s="1">
        <f t="shared" si="62"/>
        <v>0</v>
      </c>
      <c r="M316" s="1">
        <f t="shared" si="63"/>
        <v>0</v>
      </c>
      <c r="N316" s="1">
        <f t="shared" si="64"/>
        <v>0</v>
      </c>
      <c r="O316" s="1">
        <f t="shared" si="65"/>
        <v>0</v>
      </c>
      <c r="P316" s="42">
        <f t="shared" si="66"/>
        <v>0</v>
      </c>
      <c r="Q316" s="1">
        <f t="shared" si="67"/>
        <v>0</v>
      </c>
      <c r="S316" s="40"/>
      <c r="T316" s="41"/>
      <c r="U316" s="1">
        <f t="shared" si="68"/>
        <v>0</v>
      </c>
      <c r="V316" s="1">
        <f t="shared" si="69"/>
        <v>0</v>
      </c>
      <c r="W316" s="1">
        <f t="shared" si="70"/>
        <v>0</v>
      </c>
      <c r="X316" s="1">
        <f t="shared" si="71"/>
        <v>0</v>
      </c>
      <c r="Y316" s="1">
        <f t="shared" si="72"/>
        <v>0</v>
      </c>
      <c r="Z316" s="1">
        <f t="shared" si="73"/>
        <v>0</v>
      </c>
      <c r="AB316" s="40"/>
      <c r="AC316" s="41"/>
      <c r="AD316" s="1">
        <f t="shared" si="74"/>
        <v>0</v>
      </c>
      <c r="AE316" s="1">
        <f t="shared" si="75"/>
        <v>0</v>
      </c>
      <c r="AF316" s="1">
        <f t="shared" si="76"/>
        <v>0</v>
      </c>
      <c r="AG316" s="1">
        <f t="shared" si="77"/>
        <v>0</v>
      </c>
      <c r="AH316" s="1">
        <f t="shared" si="78"/>
        <v>0</v>
      </c>
      <c r="AI316" s="1">
        <f t="shared" si="79"/>
        <v>0</v>
      </c>
      <c r="AK316" s="40"/>
      <c r="AL316" s="41"/>
      <c r="AM316" s="1">
        <f t="shared" si="80"/>
        <v>0</v>
      </c>
      <c r="AN316" s="1">
        <f t="shared" si="81"/>
        <v>0</v>
      </c>
      <c r="AO316" s="1">
        <f t="shared" si="82"/>
        <v>0</v>
      </c>
      <c r="AP316" s="1">
        <f t="shared" si="83"/>
        <v>0</v>
      </c>
      <c r="AQ316" s="1">
        <f t="shared" si="84"/>
        <v>0</v>
      </c>
      <c r="AR316" s="1">
        <f t="shared" si="85"/>
        <v>0</v>
      </c>
      <c r="AT316" s="40"/>
      <c r="AU316" s="41"/>
      <c r="AV316" s="1">
        <f t="shared" si="86"/>
        <v>0</v>
      </c>
      <c r="AW316" s="1">
        <f t="shared" si="87"/>
        <v>0</v>
      </c>
      <c r="AX316" s="1">
        <f t="shared" si="88"/>
        <v>0</v>
      </c>
      <c r="AY316" s="1">
        <f t="shared" si="89"/>
        <v>0</v>
      </c>
      <c r="AZ316" s="1">
        <f t="shared" si="90"/>
        <v>0</v>
      </c>
      <c r="BA316" s="1">
        <f t="shared" si="91"/>
        <v>0</v>
      </c>
      <c r="BC316" s="40"/>
      <c r="BD316" s="41"/>
      <c r="BE316" s="1">
        <f t="shared" si="92"/>
        <v>0</v>
      </c>
      <c r="BF316" s="1">
        <f t="shared" si="93"/>
        <v>0</v>
      </c>
      <c r="BG316" s="1">
        <f t="shared" si="94"/>
        <v>0</v>
      </c>
      <c r="BH316" s="1">
        <f t="shared" si="95"/>
        <v>0</v>
      </c>
      <c r="BI316" s="1">
        <f t="shared" si="96"/>
        <v>0</v>
      </c>
      <c r="BJ316" s="1">
        <f t="shared" si="97"/>
        <v>0</v>
      </c>
      <c r="BL316" s="40"/>
      <c r="BM316" s="41"/>
      <c r="BN316" s="1">
        <f t="shared" si="98"/>
        <v>0</v>
      </c>
      <c r="BO316" s="1">
        <f t="shared" si="99"/>
        <v>0</v>
      </c>
      <c r="BP316" s="1">
        <f t="shared" si="100"/>
        <v>0</v>
      </c>
      <c r="BQ316" s="1">
        <f t="shared" si="101"/>
        <v>0</v>
      </c>
      <c r="BR316" s="1">
        <f t="shared" si="102"/>
        <v>0</v>
      </c>
      <c r="BS316" s="1">
        <f t="shared" si="103"/>
        <v>0</v>
      </c>
    </row>
    <row r="317" spans="1:71" ht="12.75" x14ac:dyDescent="0.2">
      <c r="A317" s="40"/>
      <c r="B317" s="41"/>
      <c r="C317" s="1">
        <f t="shared" si="56"/>
        <v>0</v>
      </c>
      <c r="D317" s="1">
        <f t="shared" si="57"/>
        <v>0</v>
      </c>
      <c r="E317" s="1">
        <f t="shared" si="58"/>
        <v>0</v>
      </c>
      <c r="F317" s="1">
        <f t="shared" si="59"/>
        <v>0</v>
      </c>
      <c r="G317" s="1">
        <f t="shared" si="60"/>
        <v>0</v>
      </c>
      <c r="H317" s="1">
        <f t="shared" si="61"/>
        <v>0</v>
      </c>
      <c r="J317" s="23"/>
      <c r="K317" s="18"/>
      <c r="L317" s="1">
        <f t="shared" si="62"/>
        <v>0</v>
      </c>
      <c r="M317" s="1">
        <f t="shared" si="63"/>
        <v>0</v>
      </c>
      <c r="N317" s="1">
        <f t="shared" si="64"/>
        <v>0</v>
      </c>
      <c r="O317" s="1">
        <f t="shared" si="65"/>
        <v>0</v>
      </c>
      <c r="P317" s="42">
        <f t="shared" si="66"/>
        <v>0</v>
      </c>
      <c r="Q317" s="1">
        <f t="shared" si="67"/>
        <v>0</v>
      </c>
      <c r="S317" s="40"/>
      <c r="T317" s="41"/>
      <c r="U317" s="1">
        <f t="shared" si="68"/>
        <v>0</v>
      </c>
      <c r="V317" s="1">
        <f t="shared" si="69"/>
        <v>0</v>
      </c>
      <c r="W317" s="1">
        <f t="shared" si="70"/>
        <v>0</v>
      </c>
      <c r="X317" s="1">
        <f t="shared" si="71"/>
        <v>0</v>
      </c>
      <c r="Y317" s="1">
        <f t="shared" si="72"/>
        <v>0</v>
      </c>
      <c r="Z317" s="1">
        <f t="shared" si="73"/>
        <v>0</v>
      </c>
      <c r="AB317" s="40"/>
      <c r="AC317" s="41"/>
      <c r="AD317" s="1">
        <f t="shared" si="74"/>
        <v>0</v>
      </c>
      <c r="AE317" s="1">
        <f t="shared" si="75"/>
        <v>0</v>
      </c>
      <c r="AF317" s="1">
        <f t="shared" si="76"/>
        <v>0</v>
      </c>
      <c r="AG317" s="1">
        <f t="shared" si="77"/>
        <v>0</v>
      </c>
      <c r="AH317" s="1">
        <f t="shared" si="78"/>
        <v>0</v>
      </c>
      <c r="AI317" s="1">
        <f t="shared" si="79"/>
        <v>0</v>
      </c>
      <c r="AK317" s="40"/>
      <c r="AL317" s="41"/>
      <c r="AM317" s="1">
        <f t="shared" si="80"/>
        <v>0</v>
      </c>
      <c r="AN317" s="1">
        <f t="shared" si="81"/>
        <v>0</v>
      </c>
      <c r="AO317" s="1">
        <f t="shared" si="82"/>
        <v>0</v>
      </c>
      <c r="AP317" s="1">
        <f t="shared" si="83"/>
        <v>0</v>
      </c>
      <c r="AQ317" s="1">
        <f t="shared" si="84"/>
        <v>0</v>
      </c>
      <c r="AR317" s="1">
        <f t="shared" si="85"/>
        <v>0</v>
      </c>
      <c r="AT317" s="40"/>
      <c r="AU317" s="41"/>
      <c r="AV317" s="1">
        <f t="shared" si="86"/>
        <v>0</v>
      </c>
      <c r="AW317" s="1">
        <f t="shared" si="87"/>
        <v>0</v>
      </c>
      <c r="AX317" s="1">
        <f t="shared" si="88"/>
        <v>0</v>
      </c>
      <c r="AY317" s="1">
        <f t="shared" si="89"/>
        <v>0</v>
      </c>
      <c r="AZ317" s="1">
        <f t="shared" si="90"/>
        <v>0</v>
      </c>
      <c r="BA317" s="1">
        <f t="shared" si="91"/>
        <v>0</v>
      </c>
      <c r="BC317" s="40"/>
      <c r="BD317" s="41"/>
      <c r="BE317" s="1">
        <f t="shared" si="92"/>
        <v>0</v>
      </c>
      <c r="BF317" s="1">
        <f t="shared" si="93"/>
        <v>0</v>
      </c>
      <c r="BG317" s="1">
        <f t="shared" si="94"/>
        <v>0</v>
      </c>
      <c r="BH317" s="1">
        <f t="shared" si="95"/>
        <v>0</v>
      </c>
      <c r="BI317" s="1">
        <f t="shared" si="96"/>
        <v>0</v>
      </c>
      <c r="BJ317" s="1">
        <f t="shared" si="97"/>
        <v>0</v>
      </c>
      <c r="BL317" s="40"/>
      <c r="BM317" s="41"/>
      <c r="BN317" s="1">
        <f t="shared" si="98"/>
        <v>0</v>
      </c>
      <c r="BO317" s="1">
        <f t="shared" si="99"/>
        <v>0</v>
      </c>
      <c r="BP317" s="1">
        <f t="shared" si="100"/>
        <v>0</v>
      </c>
      <c r="BQ317" s="1">
        <f t="shared" si="101"/>
        <v>0</v>
      </c>
      <c r="BR317" s="1">
        <f t="shared" si="102"/>
        <v>0</v>
      </c>
      <c r="BS317" s="1">
        <f t="shared" si="103"/>
        <v>0</v>
      </c>
    </row>
    <row r="318" spans="1:71" ht="12.75" x14ac:dyDescent="0.2">
      <c r="A318" s="40"/>
      <c r="B318" s="41"/>
      <c r="C318" s="1">
        <f t="shared" si="56"/>
        <v>0</v>
      </c>
      <c r="D318" s="1">
        <f t="shared" si="57"/>
        <v>0</v>
      </c>
      <c r="E318" s="1">
        <f t="shared" si="58"/>
        <v>0</v>
      </c>
      <c r="F318" s="1">
        <f t="shared" si="59"/>
        <v>0</v>
      </c>
      <c r="G318" s="1">
        <f t="shared" si="60"/>
        <v>0</v>
      </c>
      <c r="H318" s="1">
        <f t="shared" si="61"/>
        <v>0</v>
      </c>
      <c r="J318" s="23"/>
      <c r="K318" s="18"/>
      <c r="L318" s="1">
        <f t="shared" si="62"/>
        <v>0</v>
      </c>
      <c r="M318" s="1">
        <f t="shared" si="63"/>
        <v>0</v>
      </c>
      <c r="N318" s="1">
        <f t="shared" si="64"/>
        <v>0</v>
      </c>
      <c r="O318" s="1">
        <f t="shared" si="65"/>
        <v>0</v>
      </c>
      <c r="P318" s="42">
        <f t="shared" si="66"/>
        <v>0</v>
      </c>
      <c r="Q318" s="1">
        <f t="shared" si="67"/>
        <v>0</v>
      </c>
      <c r="S318" s="40"/>
      <c r="T318" s="41"/>
      <c r="U318" s="1">
        <f t="shared" si="68"/>
        <v>0</v>
      </c>
      <c r="V318" s="1">
        <f t="shared" si="69"/>
        <v>0</v>
      </c>
      <c r="W318" s="1">
        <f t="shared" si="70"/>
        <v>0</v>
      </c>
      <c r="X318" s="1">
        <f t="shared" si="71"/>
        <v>0</v>
      </c>
      <c r="Y318" s="1">
        <f t="shared" si="72"/>
        <v>0</v>
      </c>
      <c r="Z318" s="1">
        <f t="shared" si="73"/>
        <v>0</v>
      </c>
      <c r="AB318" s="40"/>
      <c r="AC318" s="41"/>
      <c r="AD318" s="1">
        <f t="shared" si="74"/>
        <v>0</v>
      </c>
      <c r="AE318" s="1">
        <f t="shared" si="75"/>
        <v>0</v>
      </c>
      <c r="AF318" s="1">
        <f t="shared" si="76"/>
        <v>0</v>
      </c>
      <c r="AG318" s="1">
        <f t="shared" si="77"/>
        <v>0</v>
      </c>
      <c r="AH318" s="1">
        <f t="shared" si="78"/>
        <v>0</v>
      </c>
      <c r="AI318" s="1">
        <f t="shared" si="79"/>
        <v>0</v>
      </c>
      <c r="AK318" s="40"/>
      <c r="AL318" s="41"/>
      <c r="AM318" s="1">
        <f t="shared" si="80"/>
        <v>0</v>
      </c>
      <c r="AN318" s="1">
        <f t="shared" si="81"/>
        <v>0</v>
      </c>
      <c r="AO318" s="1">
        <f t="shared" si="82"/>
        <v>0</v>
      </c>
      <c r="AP318" s="1">
        <f t="shared" si="83"/>
        <v>0</v>
      </c>
      <c r="AQ318" s="1">
        <f t="shared" si="84"/>
        <v>0</v>
      </c>
      <c r="AR318" s="1">
        <f t="shared" si="85"/>
        <v>0</v>
      </c>
      <c r="AT318" s="40"/>
      <c r="AU318" s="41"/>
      <c r="AV318" s="1">
        <f t="shared" si="86"/>
        <v>0</v>
      </c>
      <c r="AW318" s="1">
        <f t="shared" si="87"/>
        <v>0</v>
      </c>
      <c r="AX318" s="1">
        <f t="shared" si="88"/>
        <v>0</v>
      </c>
      <c r="AY318" s="1">
        <f t="shared" si="89"/>
        <v>0</v>
      </c>
      <c r="AZ318" s="1">
        <f t="shared" si="90"/>
        <v>0</v>
      </c>
      <c r="BA318" s="1">
        <f t="shared" si="91"/>
        <v>0</v>
      </c>
      <c r="BC318" s="40"/>
      <c r="BD318" s="41"/>
      <c r="BE318" s="1">
        <f t="shared" si="92"/>
        <v>0</v>
      </c>
      <c r="BF318" s="1">
        <f t="shared" si="93"/>
        <v>0</v>
      </c>
      <c r="BG318" s="1">
        <f t="shared" si="94"/>
        <v>0</v>
      </c>
      <c r="BH318" s="1">
        <f t="shared" si="95"/>
        <v>0</v>
      </c>
      <c r="BI318" s="1">
        <f t="shared" si="96"/>
        <v>0</v>
      </c>
      <c r="BJ318" s="1">
        <f t="shared" si="97"/>
        <v>0</v>
      </c>
      <c r="BL318" s="40"/>
      <c r="BM318" s="41"/>
      <c r="BN318" s="1">
        <f t="shared" si="98"/>
        <v>0</v>
      </c>
      <c r="BO318" s="1">
        <f t="shared" si="99"/>
        <v>0</v>
      </c>
      <c r="BP318" s="1">
        <f t="shared" si="100"/>
        <v>0</v>
      </c>
      <c r="BQ318" s="1">
        <f t="shared" si="101"/>
        <v>0</v>
      </c>
      <c r="BR318" s="1">
        <f t="shared" si="102"/>
        <v>0</v>
      </c>
      <c r="BS318" s="1">
        <f t="shared" si="103"/>
        <v>0</v>
      </c>
    </row>
    <row r="319" spans="1:71" ht="12.75" x14ac:dyDescent="0.2">
      <c r="A319" s="40"/>
      <c r="B319" s="41"/>
      <c r="C319" s="1">
        <f t="shared" si="56"/>
        <v>0</v>
      </c>
      <c r="D319" s="1">
        <f t="shared" si="57"/>
        <v>0</v>
      </c>
      <c r="E319" s="1">
        <f t="shared" si="58"/>
        <v>0</v>
      </c>
      <c r="F319" s="1">
        <f t="shared" si="59"/>
        <v>0</v>
      </c>
      <c r="G319" s="1">
        <f t="shared" si="60"/>
        <v>0</v>
      </c>
      <c r="H319" s="1">
        <f t="shared" si="61"/>
        <v>0</v>
      </c>
      <c r="J319" s="23"/>
      <c r="K319" s="18"/>
      <c r="L319" s="1">
        <f t="shared" si="62"/>
        <v>0</v>
      </c>
      <c r="M319" s="1">
        <f t="shared" si="63"/>
        <v>0</v>
      </c>
      <c r="N319" s="1">
        <f t="shared" si="64"/>
        <v>0</v>
      </c>
      <c r="O319" s="1">
        <f t="shared" si="65"/>
        <v>0</v>
      </c>
      <c r="P319" s="42">
        <f t="shared" si="66"/>
        <v>0</v>
      </c>
      <c r="Q319" s="1">
        <f t="shared" si="67"/>
        <v>0</v>
      </c>
      <c r="S319" s="40"/>
      <c r="T319" s="41"/>
      <c r="U319" s="1">
        <f t="shared" si="68"/>
        <v>0</v>
      </c>
      <c r="V319" s="1">
        <f t="shared" si="69"/>
        <v>0</v>
      </c>
      <c r="W319" s="1">
        <f t="shared" si="70"/>
        <v>0</v>
      </c>
      <c r="X319" s="1">
        <f t="shared" si="71"/>
        <v>0</v>
      </c>
      <c r="Y319" s="1">
        <f t="shared" si="72"/>
        <v>0</v>
      </c>
      <c r="Z319" s="1">
        <f t="shared" si="73"/>
        <v>0</v>
      </c>
      <c r="AB319" s="40"/>
      <c r="AC319" s="41"/>
      <c r="AD319" s="1">
        <f t="shared" si="74"/>
        <v>0</v>
      </c>
      <c r="AE319" s="1">
        <f t="shared" si="75"/>
        <v>0</v>
      </c>
      <c r="AF319" s="1">
        <f t="shared" si="76"/>
        <v>0</v>
      </c>
      <c r="AG319" s="1">
        <f t="shared" si="77"/>
        <v>0</v>
      </c>
      <c r="AH319" s="1">
        <f t="shared" si="78"/>
        <v>0</v>
      </c>
      <c r="AI319" s="1">
        <f t="shared" si="79"/>
        <v>0</v>
      </c>
      <c r="AK319" s="40"/>
      <c r="AL319" s="41"/>
      <c r="AM319" s="1">
        <f t="shared" si="80"/>
        <v>0</v>
      </c>
      <c r="AN319" s="1">
        <f t="shared" si="81"/>
        <v>0</v>
      </c>
      <c r="AO319" s="1">
        <f t="shared" si="82"/>
        <v>0</v>
      </c>
      <c r="AP319" s="1">
        <f t="shared" si="83"/>
        <v>0</v>
      </c>
      <c r="AQ319" s="1">
        <f t="shared" si="84"/>
        <v>0</v>
      </c>
      <c r="AR319" s="1">
        <f t="shared" si="85"/>
        <v>0</v>
      </c>
      <c r="AT319" s="40"/>
      <c r="AU319" s="41"/>
      <c r="AV319" s="1">
        <f t="shared" si="86"/>
        <v>0</v>
      </c>
      <c r="AW319" s="1">
        <f t="shared" si="87"/>
        <v>0</v>
      </c>
      <c r="AX319" s="1">
        <f t="shared" si="88"/>
        <v>0</v>
      </c>
      <c r="AY319" s="1">
        <f t="shared" si="89"/>
        <v>0</v>
      </c>
      <c r="AZ319" s="1">
        <f t="shared" si="90"/>
        <v>0</v>
      </c>
      <c r="BA319" s="1">
        <f t="shared" si="91"/>
        <v>0</v>
      </c>
      <c r="BC319" s="40"/>
      <c r="BD319" s="41"/>
      <c r="BE319" s="1">
        <f t="shared" si="92"/>
        <v>0</v>
      </c>
      <c r="BF319" s="1">
        <f t="shared" si="93"/>
        <v>0</v>
      </c>
      <c r="BG319" s="1">
        <f t="shared" si="94"/>
        <v>0</v>
      </c>
      <c r="BH319" s="1">
        <f t="shared" si="95"/>
        <v>0</v>
      </c>
      <c r="BI319" s="1">
        <f t="shared" si="96"/>
        <v>0</v>
      </c>
      <c r="BJ319" s="1">
        <f t="shared" si="97"/>
        <v>0</v>
      </c>
      <c r="BL319" s="40"/>
      <c r="BM319" s="41"/>
      <c r="BN319" s="1">
        <f t="shared" si="98"/>
        <v>0</v>
      </c>
      <c r="BO319" s="1">
        <f t="shared" si="99"/>
        <v>0</v>
      </c>
      <c r="BP319" s="1">
        <f t="shared" si="100"/>
        <v>0</v>
      </c>
      <c r="BQ319" s="1">
        <f t="shared" si="101"/>
        <v>0</v>
      </c>
      <c r="BR319" s="1">
        <f t="shared" si="102"/>
        <v>0</v>
      </c>
      <c r="BS319" s="1">
        <f t="shared" si="103"/>
        <v>0</v>
      </c>
    </row>
    <row r="320" spans="1:71" ht="12.75" x14ac:dyDescent="0.2">
      <c r="A320" s="40"/>
      <c r="B320" s="41"/>
      <c r="C320" s="1">
        <f t="shared" si="56"/>
        <v>0</v>
      </c>
      <c r="D320" s="1">
        <f t="shared" si="57"/>
        <v>0</v>
      </c>
      <c r="E320" s="1">
        <f t="shared" si="58"/>
        <v>0</v>
      </c>
      <c r="F320" s="1">
        <f t="shared" si="59"/>
        <v>0</v>
      </c>
      <c r="G320" s="1">
        <f t="shared" si="60"/>
        <v>0</v>
      </c>
      <c r="H320" s="1">
        <f t="shared" si="61"/>
        <v>0</v>
      </c>
      <c r="J320" s="23"/>
      <c r="K320" s="18"/>
      <c r="L320" s="1">
        <f t="shared" si="62"/>
        <v>0</v>
      </c>
      <c r="M320" s="1">
        <f t="shared" si="63"/>
        <v>0</v>
      </c>
      <c r="N320" s="1">
        <f t="shared" si="64"/>
        <v>0</v>
      </c>
      <c r="O320" s="1">
        <f t="shared" si="65"/>
        <v>0</v>
      </c>
      <c r="P320" s="42">
        <f t="shared" si="66"/>
        <v>0</v>
      </c>
      <c r="Q320" s="1">
        <f t="shared" si="67"/>
        <v>0</v>
      </c>
      <c r="S320" s="40"/>
      <c r="T320" s="41"/>
      <c r="U320" s="1">
        <f t="shared" si="68"/>
        <v>0</v>
      </c>
      <c r="V320" s="1">
        <f t="shared" si="69"/>
        <v>0</v>
      </c>
      <c r="W320" s="1">
        <f t="shared" si="70"/>
        <v>0</v>
      </c>
      <c r="X320" s="1">
        <f t="shared" si="71"/>
        <v>0</v>
      </c>
      <c r="Y320" s="1">
        <f t="shared" si="72"/>
        <v>0</v>
      </c>
      <c r="Z320" s="1">
        <f t="shared" si="73"/>
        <v>0</v>
      </c>
      <c r="AB320" s="40"/>
      <c r="AC320" s="41"/>
      <c r="AD320" s="1">
        <f t="shared" si="74"/>
        <v>0</v>
      </c>
      <c r="AE320" s="1">
        <f t="shared" si="75"/>
        <v>0</v>
      </c>
      <c r="AF320" s="1">
        <f t="shared" si="76"/>
        <v>0</v>
      </c>
      <c r="AG320" s="1">
        <f t="shared" si="77"/>
        <v>0</v>
      </c>
      <c r="AH320" s="1">
        <f t="shared" si="78"/>
        <v>0</v>
      </c>
      <c r="AI320" s="1">
        <f t="shared" si="79"/>
        <v>0</v>
      </c>
      <c r="AK320" s="40"/>
      <c r="AL320" s="41"/>
      <c r="AM320" s="1">
        <f t="shared" si="80"/>
        <v>0</v>
      </c>
      <c r="AN320" s="1">
        <f t="shared" si="81"/>
        <v>0</v>
      </c>
      <c r="AO320" s="1">
        <f t="shared" si="82"/>
        <v>0</v>
      </c>
      <c r="AP320" s="1">
        <f t="shared" si="83"/>
        <v>0</v>
      </c>
      <c r="AQ320" s="1">
        <f t="shared" si="84"/>
        <v>0</v>
      </c>
      <c r="AR320" s="1">
        <f t="shared" si="85"/>
        <v>0</v>
      </c>
      <c r="AT320" s="40"/>
      <c r="AU320" s="41"/>
      <c r="AV320" s="1">
        <f t="shared" si="86"/>
        <v>0</v>
      </c>
      <c r="AW320" s="1">
        <f t="shared" si="87"/>
        <v>0</v>
      </c>
      <c r="AX320" s="1">
        <f t="shared" si="88"/>
        <v>0</v>
      </c>
      <c r="AY320" s="1">
        <f t="shared" si="89"/>
        <v>0</v>
      </c>
      <c r="AZ320" s="1">
        <f t="shared" si="90"/>
        <v>0</v>
      </c>
      <c r="BA320" s="1">
        <f t="shared" si="91"/>
        <v>0</v>
      </c>
      <c r="BC320" s="40"/>
      <c r="BD320" s="41"/>
      <c r="BE320" s="1">
        <f t="shared" si="92"/>
        <v>0</v>
      </c>
      <c r="BF320" s="1">
        <f t="shared" si="93"/>
        <v>0</v>
      </c>
      <c r="BG320" s="1">
        <f t="shared" si="94"/>
        <v>0</v>
      </c>
      <c r="BH320" s="1">
        <f t="shared" si="95"/>
        <v>0</v>
      </c>
      <c r="BI320" s="1">
        <f t="shared" si="96"/>
        <v>0</v>
      </c>
      <c r="BJ320" s="1">
        <f t="shared" si="97"/>
        <v>0</v>
      </c>
      <c r="BL320" s="40"/>
      <c r="BM320" s="41"/>
      <c r="BN320" s="1">
        <f t="shared" si="98"/>
        <v>0</v>
      </c>
      <c r="BO320" s="1">
        <f t="shared" si="99"/>
        <v>0</v>
      </c>
      <c r="BP320" s="1">
        <f t="shared" si="100"/>
        <v>0</v>
      </c>
      <c r="BQ320" s="1">
        <f t="shared" si="101"/>
        <v>0</v>
      </c>
      <c r="BR320" s="1">
        <f t="shared" si="102"/>
        <v>0</v>
      </c>
      <c r="BS320" s="1">
        <f t="shared" si="103"/>
        <v>0</v>
      </c>
    </row>
    <row r="321" spans="1:71" ht="12.75" x14ac:dyDescent="0.2">
      <c r="A321" s="40"/>
      <c r="B321" s="41"/>
      <c r="C321" s="1">
        <f t="shared" si="56"/>
        <v>0</v>
      </c>
      <c r="D321" s="1">
        <f t="shared" si="57"/>
        <v>0</v>
      </c>
      <c r="E321" s="1">
        <f t="shared" si="58"/>
        <v>0</v>
      </c>
      <c r="F321" s="1">
        <f t="shared" si="59"/>
        <v>0</v>
      </c>
      <c r="G321" s="1">
        <f t="shared" si="60"/>
        <v>0</v>
      </c>
      <c r="H321" s="1">
        <f t="shared" si="61"/>
        <v>0</v>
      </c>
      <c r="J321" s="23"/>
      <c r="K321" s="18"/>
      <c r="L321" s="1">
        <f t="shared" si="62"/>
        <v>0</v>
      </c>
      <c r="M321" s="1">
        <f t="shared" si="63"/>
        <v>0</v>
      </c>
      <c r="N321" s="1">
        <f t="shared" si="64"/>
        <v>0</v>
      </c>
      <c r="O321" s="1">
        <f t="shared" si="65"/>
        <v>0</v>
      </c>
      <c r="P321" s="42">
        <f t="shared" si="66"/>
        <v>0</v>
      </c>
      <c r="Q321" s="1">
        <f t="shared" si="67"/>
        <v>0</v>
      </c>
      <c r="S321" s="40"/>
      <c r="T321" s="41"/>
      <c r="U321" s="1">
        <f t="shared" si="68"/>
        <v>0</v>
      </c>
      <c r="V321" s="1">
        <f t="shared" si="69"/>
        <v>0</v>
      </c>
      <c r="W321" s="1">
        <f t="shared" si="70"/>
        <v>0</v>
      </c>
      <c r="X321" s="1">
        <f t="shared" si="71"/>
        <v>0</v>
      </c>
      <c r="Y321" s="1">
        <f t="shared" si="72"/>
        <v>0</v>
      </c>
      <c r="Z321" s="1">
        <f t="shared" si="73"/>
        <v>0</v>
      </c>
      <c r="AB321" s="40"/>
      <c r="AC321" s="41"/>
      <c r="AD321" s="1">
        <f t="shared" si="74"/>
        <v>0</v>
      </c>
      <c r="AE321" s="1">
        <f t="shared" si="75"/>
        <v>0</v>
      </c>
      <c r="AF321" s="1">
        <f t="shared" si="76"/>
        <v>0</v>
      </c>
      <c r="AG321" s="1">
        <f t="shared" si="77"/>
        <v>0</v>
      </c>
      <c r="AH321" s="1">
        <f t="shared" si="78"/>
        <v>0</v>
      </c>
      <c r="AI321" s="1">
        <f t="shared" si="79"/>
        <v>0</v>
      </c>
      <c r="AK321" s="40"/>
      <c r="AL321" s="41"/>
      <c r="AM321" s="1">
        <f t="shared" si="80"/>
        <v>0</v>
      </c>
      <c r="AN321" s="1">
        <f t="shared" si="81"/>
        <v>0</v>
      </c>
      <c r="AO321" s="1">
        <f t="shared" si="82"/>
        <v>0</v>
      </c>
      <c r="AP321" s="1">
        <f t="shared" si="83"/>
        <v>0</v>
      </c>
      <c r="AQ321" s="1">
        <f t="shared" si="84"/>
        <v>0</v>
      </c>
      <c r="AR321" s="1">
        <f t="shared" si="85"/>
        <v>0</v>
      </c>
      <c r="AT321" s="40"/>
      <c r="AU321" s="41"/>
      <c r="AV321" s="1">
        <f t="shared" si="86"/>
        <v>0</v>
      </c>
      <c r="AW321" s="1">
        <f t="shared" si="87"/>
        <v>0</v>
      </c>
      <c r="AX321" s="1">
        <f t="shared" si="88"/>
        <v>0</v>
      </c>
      <c r="AY321" s="1">
        <f t="shared" si="89"/>
        <v>0</v>
      </c>
      <c r="AZ321" s="1">
        <f t="shared" si="90"/>
        <v>0</v>
      </c>
      <c r="BA321" s="1">
        <f t="shared" si="91"/>
        <v>0</v>
      </c>
      <c r="BC321" s="40"/>
      <c r="BD321" s="41"/>
      <c r="BE321" s="1">
        <f t="shared" si="92"/>
        <v>0</v>
      </c>
      <c r="BF321" s="1">
        <f t="shared" si="93"/>
        <v>0</v>
      </c>
      <c r="BG321" s="1">
        <f t="shared" si="94"/>
        <v>0</v>
      </c>
      <c r="BH321" s="1">
        <f t="shared" si="95"/>
        <v>0</v>
      </c>
      <c r="BI321" s="1">
        <f t="shared" si="96"/>
        <v>0</v>
      </c>
      <c r="BJ321" s="1">
        <f t="shared" si="97"/>
        <v>0</v>
      </c>
      <c r="BL321" s="40"/>
      <c r="BM321" s="41"/>
      <c r="BN321" s="1">
        <f t="shared" si="98"/>
        <v>0</v>
      </c>
      <c r="BO321" s="1">
        <f t="shared" si="99"/>
        <v>0</v>
      </c>
      <c r="BP321" s="1">
        <f t="shared" si="100"/>
        <v>0</v>
      </c>
      <c r="BQ321" s="1">
        <f t="shared" si="101"/>
        <v>0</v>
      </c>
      <c r="BR321" s="1">
        <f t="shared" si="102"/>
        <v>0</v>
      </c>
      <c r="BS321" s="1">
        <f t="shared" si="103"/>
        <v>0</v>
      </c>
    </row>
    <row r="322" spans="1:71" ht="12.75" x14ac:dyDescent="0.2">
      <c r="A322" s="40"/>
      <c r="B322" s="41"/>
      <c r="C322" s="1">
        <f t="shared" si="56"/>
        <v>0</v>
      </c>
      <c r="D322" s="1">
        <f t="shared" si="57"/>
        <v>0</v>
      </c>
      <c r="E322" s="1">
        <f t="shared" si="58"/>
        <v>0</v>
      </c>
      <c r="F322" s="1">
        <f t="shared" si="59"/>
        <v>0</v>
      </c>
      <c r="G322" s="1">
        <f t="shared" si="60"/>
        <v>0</v>
      </c>
      <c r="H322" s="1">
        <f t="shared" si="61"/>
        <v>0</v>
      </c>
      <c r="J322" s="23"/>
      <c r="K322" s="18"/>
      <c r="L322" s="1">
        <f t="shared" si="62"/>
        <v>0</v>
      </c>
      <c r="M322" s="1">
        <f t="shared" si="63"/>
        <v>0</v>
      </c>
      <c r="N322" s="1">
        <f t="shared" si="64"/>
        <v>0</v>
      </c>
      <c r="O322" s="1">
        <f t="shared" si="65"/>
        <v>0</v>
      </c>
      <c r="P322" s="42">
        <f t="shared" si="66"/>
        <v>0</v>
      </c>
      <c r="Q322" s="1">
        <f t="shared" si="67"/>
        <v>0</v>
      </c>
      <c r="S322" s="40"/>
      <c r="T322" s="41"/>
      <c r="U322" s="1">
        <f t="shared" si="68"/>
        <v>0</v>
      </c>
      <c r="V322" s="1">
        <f t="shared" si="69"/>
        <v>0</v>
      </c>
      <c r="W322" s="1">
        <f t="shared" si="70"/>
        <v>0</v>
      </c>
      <c r="X322" s="1">
        <f t="shared" si="71"/>
        <v>0</v>
      </c>
      <c r="Y322" s="1">
        <f t="shared" si="72"/>
        <v>0</v>
      </c>
      <c r="Z322" s="1">
        <f t="shared" si="73"/>
        <v>0</v>
      </c>
      <c r="AB322" s="40"/>
      <c r="AC322" s="41"/>
      <c r="AD322" s="1">
        <f t="shared" si="74"/>
        <v>0</v>
      </c>
      <c r="AE322" s="1">
        <f t="shared" si="75"/>
        <v>0</v>
      </c>
      <c r="AF322" s="1">
        <f t="shared" si="76"/>
        <v>0</v>
      </c>
      <c r="AG322" s="1">
        <f t="shared" si="77"/>
        <v>0</v>
      </c>
      <c r="AH322" s="1">
        <f t="shared" si="78"/>
        <v>0</v>
      </c>
      <c r="AI322" s="1">
        <f t="shared" si="79"/>
        <v>0</v>
      </c>
      <c r="AK322" s="40"/>
      <c r="AL322" s="41"/>
      <c r="AM322" s="1">
        <f t="shared" si="80"/>
        <v>0</v>
      </c>
      <c r="AN322" s="1">
        <f t="shared" si="81"/>
        <v>0</v>
      </c>
      <c r="AO322" s="1">
        <f t="shared" si="82"/>
        <v>0</v>
      </c>
      <c r="AP322" s="1">
        <f t="shared" si="83"/>
        <v>0</v>
      </c>
      <c r="AQ322" s="1">
        <f t="shared" si="84"/>
        <v>0</v>
      </c>
      <c r="AR322" s="1">
        <f t="shared" si="85"/>
        <v>0</v>
      </c>
      <c r="AT322" s="40"/>
      <c r="AU322" s="41"/>
      <c r="AV322" s="1">
        <f t="shared" si="86"/>
        <v>0</v>
      </c>
      <c r="AW322" s="1">
        <f t="shared" si="87"/>
        <v>0</v>
      </c>
      <c r="AX322" s="1">
        <f t="shared" si="88"/>
        <v>0</v>
      </c>
      <c r="AY322" s="1">
        <f t="shared" si="89"/>
        <v>0</v>
      </c>
      <c r="AZ322" s="1">
        <f t="shared" si="90"/>
        <v>0</v>
      </c>
      <c r="BA322" s="1">
        <f t="shared" si="91"/>
        <v>0</v>
      </c>
      <c r="BC322" s="40"/>
      <c r="BD322" s="41"/>
      <c r="BE322" s="1">
        <f t="shared" si="92"/>
        <v>0</v>
      </c>
      <c r="BF322" s="1">
        <f t="shared" si="93"/>
        <v>0</v>
      </c>
      <c r="BG322" s="1">
        <f t="shared" si="94"/>
        <v>0</v>
      </c>
      <c r="BH322" s="1">
        <f t="shared" si="95"/>
        <v>0</v>
      </c>
      <c r="BI322" s="1">
        <f t="shared" si="96"/>
        <v>0</v>
      </c>
      <c r="BJ322" s="1">
        <f t="shared" si="97"/>
        <v>0</v>
      </c>
      <c r="BL322" s="40"/>
      <c r="BM322" s="41"/>
      <c r="BN322" s="1">
        <f t="shared" si="98"/>
        <v>0</v>
      </c>
      <c r="BO322" s="1">
        <f t="shared" si="99"/>
        <v>0</v>
      </c>
      <c r="BP322" s="1">
        <f t="shared" si="100"/>
        <v>0</v>
      </c>
      <c r="BQ322" s="1">
        <f t="shared" si="101"/>
        <v>0</v>
      </c>
      <c r="BR322" s="1">
        <f t="shared" si="102"/>
        <v>0</v>
      </c>
      <c r="BS322" s="1">
        <f t="shared" si="103"/>
        <v>0</v>
      </c>
    </row>
    <row r="323" spans="1:71" ht="12.75" x14ac:dyDescent="0.2">
      <c r="A323" s="40"/>
      <c r="B323" s="41"/>
      <c r="C323" s="1">
        <f t="shared" si="56"/>
        <v>0</v>
      </c>
      <c r="D323" s="1">
        <f t="shared" si="57"/>
        <v>0</v>
      </c>
      <c r="E323" s="1">
        <f t="shared" si="58"/>
        <v>0</v>
      </c>
      <c r="F323" s="1">
        <f t="shared" si="59"/>
        <v>0</v>
      </c>
      <c r="G323" s="1">
        <f t="shared" si="60"/>
        <v>0</v>
      </c>
      <c r="H323" s="1">
        <f t="shared" si="61"/>
        <v>0</v>
      </c>
      <c r="J323" s="23"/>
      <c r="K323" s="18"/>
      <c r="L323" s="1">
        <f t="shared" si="62"/>
        <v>0</v>
      </c>
      <c r="M323" s="1">
        <f t="shared" si="63"/>
        <v>0</v>
      </c>
      <c r="N323" s="1">
        <f t="shared" si="64"/>
        <v>0</v>
      </c>
      <c r="O323" s="1">
        <f t="shared" si="65"/>
        <v>0</v>
      </c>
      <c r="P323" s="42">
        <f t="shared" si="66"/>
        <v>0</v>
      </c>
      <c r="Q323" s="1">
        <f t="shared" si="67"/>
        <v>0</v>
      </c>
      <c r="S323" s="40"/>
      <c r="T323" s="41"/>
      <c r="U323" s="1">
        <f t="shared" si="68"/>
        <v>0</v>
      </c>
      <c r="V323" s="1">
        <f t="shared" si="69"/>
        <v>0</v>
      </c>
      <c r="W323" s="1">
        <f t="shared" si="70"/>
        <v>0</v>
      </c>
      <c r="X323" s="1">
        <f t="shared" si="71"/>
        <v>0</v>
      </c>
      <c r="Y323" s="1">
        <f t="shared" si="72"/>
        <v>0</v>
      </c>
      <c r="Z323" s="1">
        <f t="shared" si="73"/>
        <v>0</v>
      </c>
      <c r="AB323" s="40"/>
      <c r="AC323" s="41"/>
      <c r="AD323" s="1">
        <f t="shared" si="74"/>
        <v>0</v>
      </c>
      <c r="AE323" s="1">
        <f t="shared" si="75"/>
        <v>0</v>
      </c>
      <c r="AF323" s="1">
        <f t="shared" si="76"/>
        <v>0</v>
      </c>
      <c r="AG323" s="1">
        <f t="shared" si="77"/>
        <v>0</v>
      </c>
      <c r="AH323" s="1">
        <f t="shared" si="78"/>
        <v>0</v>
      </c>
      <c r="AI323" s="1">
        <f t="shared" si="79"/>
        <v>0</v>
      </c>
      <c r="AK323" s="40"/>
      <c r="AL323" s="41"/>
      <c r="AM323" s="1">
        <f t="shared" si="80"/>
        <v>0</v>
      </c>
      <c r="AN323" s="1">
        <f t="shared" si="81"/>
        <v>0</v>
      </c>
      <c r="AO323" s="1">
        <f t="shared" si="82"/>
        <v>0</v>
      </c>
      <c r="AP323" s="1">
        <f t="shared" si="83"/>
        <v>0</v>
      </c>
      <c r="AQ323" s="1">
        <f t="shared" si="84"/>
        <v>0</v>
      </c>
      <c r="AR323" s="1">
        <f t="shared" si="85"/>
        <v>0</v>
      </c>
      <c r="AT323" s="40"/>
      <c r="AU323" s="41"/>
      <c r="AV323" s="1">
        <f t="shared" si="86"/>
        <v>0</v>
      </c>
      <c r="AW323" s="1">
        <f t="shared" si="87"/>
        <v>0</v>
      </c>
      <c r="AX323" s="1">
        <f t="shared" si="88"/>
        <v>0</v>
      </c>
      <c r="AY323" s="1">
        <f t="shared" si="89"/>
        <v>0</v>
      </c>
      <c r="AZ323" s="1">
        <f t="shared" si="90"/>
        <v>0</v>
      </c>
      <c r="BA323" s="1">
        <f t="shared" si="91"/>
        <v>0</v>
      </c>
      <c r="BC323" s="40"/>
      <c r="BD323" s="41"/>
      <c r="BE323" s="1">
        <f t="shared" si="92"/>
        <v>0</v>
      </c>
      <c r="BF323" s="1">
        <f t="shared" si="93"/>
        <v>0</v>
      </c>
      <c r="BG323" s="1">
        <f t="shared" si="94"/>
        <v>0</v>
      </c>
      <c r="BH323" s="1">
        <f t="shared" si="95"/>
        <v>0</v>
      </c>
      <c r="BI323" s="1">
        <f t="shared" si="96"/>
        <v>0</v>
      </c>
      <c r="BJ323" s="1">
        <f t="shared" si="97"/>
        <v>0</v>
      </c>
      <c r="BL323" s="40"/>
      <c r="BM323" s="41"/>
      <c r="BN323" s="1">
        <f t="shared" si="98"/>
        <v>0</v>
      </c>
      <c r="BO323" s="1">
        <f t="shared" si="99"/>
        <v>0</v>
      </c>
      <c r="BP323" s="1">
        <f t="shared" si="100"/>
        <v>0</v>
      </c>
      <c r="BQ323" s="1">
        <f t="shared" si="101"/>
        <v>0</v>
      </c>
      <c r="BR323" s="1">
        <f t="shared" si="102"/>
        <v>0</v>
      </c>
      <c r="BS323" s="1">
        <f t="shared" si="103"/>
        <v>0</v>
      </c>
    </row>
    <row r="324" spans="1:71" ht="12.75" x14ac:dyDescent="0.2">
      <c r="A324" s="40"/>
      <c r="B324" s="41"/>
      <c r="C324" s="1">
        <f t="shared" si="56"/>
        <v>0</v>
      </c>
      <c r="D324" s="1">
        <f t="shared" si="57"/>
        <v>0</v>
      </c>
      <c r="E324" s="1">
        <f t="shared" si="58"/>
        <v>0</v>
      </c>
      <c r="F324" s="1">
        <f t="shared" si="59"/>
        <v>0</v>
      </c>
      <c r="G324" s="1">
        <f t="shared" si="60"/>
        <v>0</v>
      </c>
      <c r="H324" s="1">
        <f t="shared" si="61"/>
        <v>0</v>
      </c>
      <c r="J324" s="23"/>
      <c r="K324" s="18"/>
      <c r="L324" s="1">
        <f t="shared" si="62"/>
        <v>0</v>
      </c>
      <c r="M324" s="1">
        <f t="shared" si="63"/>
        <v>0</v>
      </c>
      <c r="N324" s="1">
        <f t="shared" si="64"/>
        <v>0</v>
      </c>
      <c r="O324" s="1">
        <f t="shared" si="65"/>
        <v>0</v>
      </c>
      <c r="P324" s="42">
        <f t="shared" si="66"/>
        <v>0</v>
      </c>
      <c r="Q324" s="1">
        <f t="shared" si="67"/>
        <v>0</v>
      </c>
      <c r="S324" s="40"/>
      <c r="T324" s="41"/>
      <c r="U324" s="1">
        <f t="shared" si="68"/>
        <v>0</v>
      </c>
      <c r="V324" s="1">
        <f t="shared" si="69"/>
        <v>0</v>
      </c>
      <c r="W324" s="1">
        <f t="shared" si="70"/>
        <v>0</v>
      </c>
      <c r="X324" s="1">
        <f t="shared" si="71"/>
        <v>0</v>
      </c>
      <c r="Y324" s="1">
        <f t="shared" si="72"/>
        <v>0</v>
      </c>
      <c r="Z324" s="1">
        <f t="shared" si="73"/>
        <v>0</v>
      </c>
      <c r="AB324" s="40"/>
      <c r="AC324" s="41"/>
      <c r="AD324" s="1">
        <f t="shared" si="74"/>
        <v>0</v>
      </c>
      <c r="AE324" s="1">
        <f t="shared" si="75"/>
        <v>0</v>
      </c>
      <c r="AF324" s="1">
        <f t="shared" si="76"/>
        <v>0</v>
      </c>
      <c r="AG324" s="1">
        <f t="shared" si="77"/>
        <v>0</v>
      </c>
      <c r="AH324" s="1">
        <f t="shared" si="78"/>
        <v>0</v>
      </c>
      <c r="AI324" s="1">
        <f t="shared" si="79"/>
        <v>0</v>
      </c>
      <c r="AK324" s="40"/>
      <c r="AL324" s="41"/>
      <c r="AM324" s="1">
        <f t="shared" si="80"/>
        <v>0</v>
      </c>
      <c r="AN324" s="1">
        <f t="shared" si="81"/>
        <v>0</v>
      </c>
      <c r="AO324" s="1">
        <f t="shared" si="82"/>
        <v>0</v>
      </c>
      <c r="AP324" s="1">
        <f t="shared" si="83"/>
        <v>0</v>
      </c>
      <c r="AQ324" s="1">
        <f t="shared" si="84"/>
        <v>0</v>
      </c>
      <c r="AR324" s="1">
        <f t="shared" si="85"/>
        <v>0</v>
      </c>
      <c r="AT324" s="40"/>
      <c r="AU324" s="41"/>
      <c r="AV324" s="1">
        <f t="shared" si="86"/>
        <v>0</v>
      </c>
      <c r="AW324" s="1">
        <f t="shared" si="87"/>
        <v>0</v>
      </c>
      <c r="AX324" s="1">
        <f t="shared" si="88"/>
        <v>0</v>
      </c>
      <c r="AY324" s="1">
        <f t="shared" si="89"/>
        <v>0</v>
      </c>
      <c r="AZ324" s="1">
        <f t="shared" si="90"/>
        <v>0</v>
      </c>
      <c r="BA324" s="1">
        <f t="shared" si="91"/>
        <v>0</v>
      </c>
      <c r="BC324" s="40"/>
      <c r="BD324" s="41"/>
      <c r="BE324" s="1">
        <f t="shared" si="92"/>
        <v>0</v>
      </c>
      <c r="BF324" s="1">
        <f t="shared" si="93"/>
        <v>0</v>
      </c>
      <c r="BG324" s="1">
        <f t="shared" si="94"/>
        <v>0</v>
      </c>
      <c r="BH324" s="1">
        <f t="shared" si="95"/>
        <v>0</v>
      </c>
      <c r="BI324" s="1">
        <f t="shared" si="96"/>
        <v>0</v>
      </c>
      <c r="BJ324" s="1">
        <f t="shared" si="97"/>
        <v>0</v>
      </c>
      <c r="BL324" s="40"/>
      <c r="BM324" s="41"/>
      <c r="BN324" s="1">
        <f t="shared" si="98"/>
        <v>0</v>
      </c>
      <c r="BO324" s="1">
        <f t="shared" si="99"/>
        <v>0</v>
      </c>
      <c r="BP324" s="1">
        <f t="shared" si="100"/>
        <v>0</v>
      </c>
      <c r="BQ324" s="1">
        <f t="shared" si="101"/>
        <v>0</v>
      </c>
      <c r="BR324" s="1">
        <f t="shared" si="102"/>
        <v>0</v>
      </c>
      <c r="BS324" s="1">
        <f t="shared" si="103"/>
        <v>0</v>
      </c>
    </row>
    <row r="325" spans="1:71" ht="12.75" x14ac:dyDescent="0.2">
      <c r="A325" s="40"/>
      <c r="B325" s="41"/>
      <c r="C325" s="1">
        <f t="shared" si="56"/>
        <v>0</v>
      </c>
      <c r="D325" s="1">
        <f t="shared" si="57"/>
        <v>0</v>
      </c>
      <c r="E325" s="1">
        <f t="shared" si="58"/>
        <v>0</v>
      </c>
      <c r="F325" s="1">
        <f t="shared" si="59"/>
        <v>0</v>
      </c>
      <c r="G325" s="1">
        <f t="shared" si="60"/>
        <v>0</v>
      </c>
      <c r="H325" s="1">
        <f t="shared" si="61"/>
        <v>0</v>
      </c>
      <c r="J325" s="23"/>
      <c r="K325" s="18"/>
      <c r="L325" s="1">
        <f t="shared" si="62"/>
        <v>0</v>
      </c>
      <c r="M325" s="1">
        <f t="shared" si="63"/>
        <v>0</v>
      </c>
      <c r="N325" s="1">
        <f t="shared" si="64"/>
        <v>0</v>
      </c>
      <c r="O325" s="1">
        <f t="shared" si="65"/>
        <v>0</v>
      </c>
      <c r="P325" s="42">
        <f t="shared" si="66"/>
        <v>0</v>
      </c>
      <c r="Q325" s="1">
        <f t="shared" si="67"/>
        <v>0</v>
      </c>
      <c r="S325" s="40"/>
      <c r="T325" s="41"/>
      <c r="U325" s="1">
        <f t="shared" si="68"/>
        <v>0</v>
      </c>
      <c r="V325" s="1">
        <f t="shared" si="69"/>
        <v>0</v>
      </c>
      <c r="W325" s="1">
        <f t="shared" si="70"/>
        <v>0</v>
      </c>
      <c r="X325" s="1">
        <f t="shared" si="71"/>
        <v>0</v>
      </c>
      <c r="Y325" s="1">
        <f t="shared" si="72"/>
        <v>0</v>
      </c>
      <c r="Z325" s="1">
        <f t="shared" si="73"/>
        <v>0</v>
      </c>
      <c r="AB325" s="40"/>
      <c r="AC325" s="41"/>
      <c r="AD325" s="1">
        <f t="shared" si="74"/>
        <v>0</v>
      </c>
      <c r="AE325" s="1">
        <f t="shared" si="75"/>
        <v>0</v>
      </c>
      <c r="AF325" s="1">
        <f t="shared" si="76"/>
        <v>0</v>
      </c>
      <c r="AG325" s="1">
        <f t="shared" si="77"/>
        <v>0</v>
      </c>
      <c r="AH325" s="1">
        <f t="shared" si="78"/>
        <v>0</v>
      </c>
      <c r="AI325" s="1">
        <f t="shared" si="79"/>
        <v>0</v>
      </c>
      <c r="AK325" s="40"/>
      <c r="AL325" s="41"/>
      <c r="AM325" s="1">
        <f t="shared" si="80"/>
        <v>0</v>
      </c>
      <c r="AN325" s="1">
        <f t="shared" si="81"/>
        <v>0</v>
      </c>
      <c r="AO325" s="1">
        <f t="shared" si="82"/>
        <v>0</v>
      </c>
      <c r="AP325" s="1">
        <f t="shared" si="83"/>
        <v>0</v>
      </c>
      <c r="AQ325" s="1">
        <f t="shared" si="84"/>
        <v>0</v>
      </c>
      <c r="AR325" s="1">
        <f t="shared" si="85"/>
        <v>0</v>
      </c>
      <c r="AT325" s="40"/>
      <c r="AU325" s="41"/>
      <c r="AV325" s="1">
        <f t="shared" si="86"/>
        <v>0</v>
      </c>
      <c r="AW325" s="1">
        <f t="shared" si="87"/>
        <v>0</v>
      </c>
      <c r="AX325" s="1">
        <f t="shared" si="88"/>
        <v>0</v>
      </c>
      <c r="AY325" s="1">
        <f t="shared" si="89"/>
        <v>0</v>
      </c>
      <c r="AZ325" s="1">
        <f t="shared" si="90"/>
        <v>0</v>
      </c>
      <c r="BA325" s="1">
        <f t="shared" si="91"/>
        <v>0</v>
      </c>
      <c r="BC325" s="40"/>
      <c r="BD325" s="41"/>
      <c r="BE325" s="1">
        <f t="shared" si="92"/>
        <v>0</v>
      </c>
      <c r="BF325" s="1">
        <f t="shared" si="93"/>
        <v>0</v>
      </c>
      <c r="BG325" s="1">
        <f t="shared" si="94"/>
        <v>0</v>
      </c>
      <c r="BH325" s="1">
        <f t="shared" si="95"/>
        <v>0</v>
      </c>
      <c r="BI325" s="1">
        <f t="shared" si="96"/>
        <v>0</v>
      </c>
      <c r="BJ325" s="1">
        <f t="shared" si="97"/>
        <v>0</v>
      </c>
      <c r="BL325" s="40"/>
      <c r="BM325" s="41"/>
      <c r="BN325" s="1">
        <f t="shared" si="98"/>
        <v>0</v>
      </c>
      <c r="BO325" s="1">
        <f t="shared" si="99"/>
        <v>0</v>
      </c>
      <c r="BP325" s="1">
        <f t="shared" si="100"/>
        <v>0</v>
      </c>
      <c r="BQ325" s="1">
        <f t="shared" si="101"/>
        <v>0</v>
      </c>
      <c r="BR325" s="1">
        <f t="shared" si="102"/>
        <v>0</v>
      </c>
      <c r="BS325" s="1">
        <f t="shared" si="103"/>
        <v>0</v>
      </c>
    </row>
    <row r="326" spans="1:71" ht="12.75" x14ac:dyDescent="0.2">
      <c r="A326" s="40"/>
      <c r="B326" s="41"/>
      <c r="C326" s="1">
        <f t="shared" si="56"/>
        <v>0</v>
      </c>
      <c r="D326" s="1">
        <f t="shared" si="57"/>
        <v>0</v>
      </c>
      <c r="E326" s="1">
        <f t="shared" si="58"/>
        <v>0</v>
      </c>
      <c r="F326" s="1">
        <f t="shared" si="59"/>
        <v>0</v>
      </c>
      <c r="G326" s="1">
        <f t="shared" si="60"/>
        <v>0</v>
      </c>
      <c r="H326" s="1">
        <f t="shared" si="61"/>
        <v>0</v>
      </c>
      <c r="J326" s="23"/>
      <c r="K326" s="18"/>
      <c r="L326" s="1">
        <f t="shared" si="62"/>
        <v>0</v>
      </c>
      <c r="M326" s="1">
        <f t="shared" si="63"/>
        <v>0</v>
      </c>
      <c r="N326" s="1">
        <f t="shared" si="64"/>
        <v>0</v>
      </c>
      <c r="O326" s="1">
        <f t="shared" si="65"/>
        <v>0</v>
      </c>
      <c r="P326" s="42">
        <f t="shared" si="66"/>
        <v>0</v>
      </c>
      <c r="Q326" s="1">
        <f t="shared" si="67"/>
        <v>0</v>
      </c>
      <c r="S326" s="40"/>
      <c r="T326" s="41"/>
      <c r="U326" s="1">
        <f t="shared" si="68"/>
        <v>0</v>
      </c>
      <c r="V326" s="1">
        <f t="shared" si="69"/>
        <v>0</v>
      </c>
      <c r="W326" s="1">
        <f t="shared" si="70"/>
        <v>0</v>
      </c>
      <c r="X326" s="1">
        <f t="shared" si="71"/>
        <v>0</v>
      </c>
      <c r="Y326" s="1">
        <f t="shared" si="72"/>
        <v>0</v>
      </c>
      <c r="Z326" s="1">
        <f t="shared" si="73"/>
        <v>0</v>
      </c>
      <c r="AB326" s="40"/>
      <c r="AC326" s="41"/>
      <c r="AD326" s="1">
        <f t="shared" si="74"/>
        <v>0</v>
      </c>
      <c r="AE326" s="1">
        <f t="shared" si="75"/>
        <v>0</v>
      </c>
      <c r="AF326" s="1">
        <f t="shared" si="76"/>
        <v>0</v>
      </c>
      <c r="AG326" s="1">
        <f t="shared" si="77"/>
        <v>0</v>
      </c>
      <c r="AH326" s="1">
        <f t="shared" si="78"/>
        <v>0</v>
      </c>
      <c r="AI326" s="1">
        <f t="shared" si="79"/>
        <v>0</v>
      </c>
      <c r="AK326" s="40"/>
      <c r="AL326" s="41"/>
      <c r="AM326" s="1">
        <f t="shared" si="80"/>
        <v>0</v>
      </c>
      <c r="AN326" s="1">
        <f t="shared" si="81"/>
        <v>0</v>
      </c>
      <c r="AO326" s="1">
        <f t="shared" si="82"/>
        <v>0</v>
      </c>
      <c r="AP326" s="1">
        <f t="shared" si="83"/>
        <v>0</v>
      </c>
      <c r="AQ326" s="1">
        <f t="shared" si="84"/>
        <v>0</v>
      </c>
      <c r="AR326" s="1">
        <f t="shared" si="85"/>
        <v>0</v>
      </c>
      <c r="AT326" s="40"/>
      <c r="AU326" s="41"/>
      <c r="AV326" s="1">
        <f t="shared" si="86"/>
        <v>0</v>
      </c>
      <c r="AW326" s="1">
        <f t="shared" si="87"/>
        <v>0</v>
      </c>
      <c r="AX326" s="1">
        <f t="shared" si="88"/>
        <v>0</v>
      </c>
      <c r="AY326" s="1">
        <f t="shared" si="89"/>
        <v>0</v>
      </c>
      <c r="AZ326" s="1">
        <f t="shared" si="90"/>
        <v>0</v>
      </c>
      <c r="BA326" s="1">
        <f t="shared" si="91"/>
        <v>0</v>
      </c>
      <c r="BC326" s="40"/>
      <c r="BD326" s="41"/>
      <c r="BE326" s="1">
        <f t="shared" si="92"/>
        <v>0</v>
      </c>
      <c r="BF326" s="1">
        <f t="shared" si="93"/>
        <v>0</v>
      </c>
      <c r="BG326" s="1">
        <f t="shared" si="94"/>
        <v>0</v>
      </c>
      <c r="BH326" s="1">
        <f t="shared" si="95"/>
        <v>0</v>
      </c>
      <c r="BI326" s="1">
        <f t="shared" si="96"/>
        <v>0</v>
      </c>
      <c r="BJ326" s="1">
        <f t="shared" si="97"/>
        <v>0</v>
      </c>
      <c r="BL326" s="40"/>
      <c r="BM326" s="41"/>
      <c r="BN326" s="1">
        <f t="shared" si="98"/>
        <v>0</v>
      </c>
      <c r="BO326" s="1">
        <f t="shared" si="99"/>
        <v>0</v>
      </c>
      <c r="BP326" s="1">
        <f t="shared" si="100"/>
        <v>0</v>
      </c>
      <c r="BQ326" s="1">
        <f t="shared" si="101"/>
        <v>0</v>
      </c>
      <c r="BR326" s="1">
        <f t="shared" si="102"/>
        <v>0</v>
      </c>
      <c r="BS326" s="1">
        <f t="shared" si="103"/>
        <v>0</v>
      </c>
    </row>
    <row r="327" spans="1:71" ht="12.75" x14ac:dyDescent="0.2">
      <c r="A327" s="40"/>
      <c r="B327" s="41"/>
      <c r="C327" s="1">
        <f t="shared" si="56"/>
        <v>0</v>
      </c>
      <c r="D327" s="1">
        <f t="shared" si="57"/>
        <v>0</v>
      </c>
      <c r="E327" s="1">
        <f t="shared" si="58"/>
        <v>0</v>
      </c>
      <c r="F327" s="1">
        <f t="shared" si="59"/>
        <v>0</v>
      </c>
      <c r="G327" s="1">
        <f t="shared" si="60"/>
        <v>0</v>
      </c>
      <c r="H327" s="1">
        <f t="shared" si="61"/>
        <v>0</v>
      </c>
      <c r="J327" s="23"/>
      <c r="K327" s="18"/>
      <c r="L327" s="1">
        <f t="shared" si="62"/>
        <v>0</v>
      </c>
      <c r="M327" s="1">
        <f t="shared" si="63"/>
        <v>0</v>
      </c>
      <c r="N327" s="1">
        <f t="shared" si="64"/>
        <v>0</v>
      </c>
      <c r="O327" s="1">
        <f t="shared" si="65"/>
        <v>0</v>
      </c>
      <c r="P327" s="42">
        <f t="shared" si="66"/>
        <v>0</v>
      </c>
      <c r="Q327" s="1">
        <f t="shared" si="67"/>
        <v>0</v>
      </c>
      <c r="S327" s="40"/>
      <c r="T327" s="41"/>
      <c r="U327" s="1">
        <f t="shared" si="68"/>
        <v>0</v>
      </c>
      <c r="V327" s="1">
        <f t="shared" si="69"/>
        <v>0</v>
      </c>
      <c r="W327" s="1">
        <f t="shared" si="70"/>
        <v>0</v>
      </c>
      <c r="X327" s="1">
        <f t="shared" si="71"/>
        <v>0</v>
      </c>
      <c r="Y327" s="1">
        <f t="shared" si="72"/>
        <v>0</v>
      </c>
      <c r="Z327" s="1">
        <f t="shared" si="73"/>
        <v>0</v>
      </c>
      <c r="AB327" s="40"/>
      <c r="AC327" s="41"/>
      <c r="AD327" s="1">
        <f t="shared" si="74"/>
        <v>0</v>
      </c>
      <c r="AE327" s="1">
        <f t="shared" si="75"/>
        <v>0</v>
      </c>
      <c r="AF327" s="1">
        <f t="shared" si="76"/>
        <v>0</v>
      </c>
      <c r="AG327" s="1">
        <f t="shared" si="77"/>
        <v>0</v>
      </c>
      <c r="AH327" s="1">
        <f t="shared" si="78"/>
        <v>0</v>
      </c>
      <c r="AI327" s="1">
        <f t="shared" si="79"/>
        <v>0</v>
      </c>
      <c r="AK327" s="40"/>
      <c r="AL327" s="41"/>
      <c r="AM327" s="1">
        <f t="shared" si="80"/>
        <v>0</v>
      </c>
      <c r="AN327" s="1">
        <f t="shared" si="81"/>
        <v>0</v>
      </c>
      <c r="AO327" s="1">
        <f t="shared" si="82"/>
        <v>0</v>
      </c>
      <c r="AP327" s="1">
        <f t="shared" si="83"/>
        <v>0</v>
      </c>
      <c r="AQ327" s="1">
        <f t="shared" si="84"/>
        <v>0</v>
      </c>
      <c r="AR327" s="1">
        <f t="shared" si="85"/>
        <v>0</v>
      </c>
      <c r="AT327" s="40"/>
      <c r="AU327" s="41"/>
      <c r="AV327" s="1">
        <f t="shared" si="86"/>
        <v>0</v>
      </c>
      <c r="AW327" s="1">
        <f t="shared" si="87"/>
        <v>0</v>
      </c>
      <c r="AX327" s="1">
        <f t="shared" si="88"/>
        <v>0</v>
      </c>
      <c r="AY327" s="1">
        <f t="shared" si="89"/>
        <v>0</v>
      </c>
      <c r="AZ327" s="1">
        <f t="shared" si="90"/>
        <v>0</v>
      </c>
      <c r="BA327" s="1">
        <f t="shared" si="91"/>
        <v>0</v>
      </c>
      <c r="BC327" s="40"/>
      <c r="BD327" s="41"/>
      <c r="BE327" s="1">
        <f t="shared" si="92"/>
        <v>0</v>
      </c>
      <c r="BF327" s="1">
        <f t="shared" si="93"/>
        <v>0</v>
      </c>
      <c r="BG327" s="1">
        <f t="shared" si="94"/>
        <v>0</v>
      </c>
      <c r="BH327" s="1">
        <f t="shared" si="95"/>
        <v>0</v>
      </c>
      <c r="BI327" s="1">
        <f t="shared" si="96"/>
        <v>0</v>
      </c>
      <c r="BJ327" s="1">
        <f t="shared" si="97"/>
        <v>0</v>
      </c>
      <c r="BL327" s="40"/>
      <c r="BM327" s="41"/>
      <c r="BN327" s="1">
        <f t="shared" si="98"/>
        <v>0</v>
      </c>
      <c r="BO327" s="1">
        <f t="shared" si="99"/>
        <v>0</v>
      </c>
      <c r="BP327" s="1">
        <f t="shared" si="100"/>
        <v>0</v>
      </c>
      <c r="BQ327" s="1">
        <f t="shared" si="101"/>
        <v>0</v>
      </c>
      <c r="BR327" s="1">
        <f t="shared" si="102"/>
        <v>0</v>
      </c>
      <c r="BS327" s="1">
        <f t="shared" si="103"/>
        <v>0</v>
      </c>
    </row>
    <row r="328" spans="1:71" ht="12.75" x14ac:dyDescent="0.2">
      <c r="A328" s="40"/>
      <c r="B328" s="41"/>
      <c r="C328" s="1">
        <f t="shared" si="56"/>
        <v>0</v>
      </c>
      <c r="D328" s="1">
        <f t="shared" si="57"/>
        <v>0</v>
      </c>
      <c r="E328" s="1">
        <f t="shared" si="58"/>
        <v>0</v>
      </c>
      <c r="F328" s="1">
        <f t="shared" si="59"/>
        <v>0</v>
      </c>
      <c r="G328" s="1">
        <f t="shared" si="60"/>
        <v>0</v>
      </c>
      <c r="H328" s="1">
        <f t="shared" si="61"/>
        <v>0</v>
      </c>
      <c r="J328" s="23"/>
      <c r="K328" s="18"/>
      <c r="L328" s="1">
        <f t="shared" si="62"/>
        <v>0</v>
      </c>
      <c r="M328" s="1">
        <f t="shared" si="63"/>
        <v>0</v>
      </c>
      <c r="N328" s="1">
        <f t="shared" si="64"/>
        <v>0</v>
      </c>
      <c r="O328" s="1">
        <f t="shared" si="65"/>
        <v>0</v>
      </c>
      <c r="P328" s="42">
        <f t="shared" si="66"/>
        <v>0</v>
      </c>
      <c r="Q328" s="1">
        <f t="shared" si="67"/>
        <v>0</v>
      </c>
      <c r="S328" s="40"/>
      <c r="T328" s="41"/>
      <c r="U328" s="1">
        <f t="shared" si="68"/>
        <v>0</v>
      </c>
      <c r="V328" s="1">
        <f t="shared" si="69"/>
        <v>0</v>
      </c>
      <c r="W328" s="1">
        <f t="shared" si="70"/>
        <v>0</v>
      </c>
      <c r="X328" s="1">
        <f t="shared" si="71"/>
        <v>0</v>
      </c>
      <c r="Y328" s="1">
        <f t="shared" si="72"/>
        <v>0</v>
      </c>
      <c r="Z328" s="1">
        <f t="shared" si="73"/>
        <v>0</v>
      </c>
      <c r="AB328" s="40"/>
      <c r="AC328" s="41"/>
      <c r="AD328" s="1">
        <f t="shared" si="74"/>
        <v>0</v>
      </c>
      <c r="AE328" s="1">
        <f t="shared" si="75"/>
        <v>0</v>
      </c>
      <c r="AF328" s="1">
        <f t="shared" si="76"/>
        <v>0</v>
      </c>
      <c r="AG328" s="1">
        <f t="shared" si="77"/>
        <v>0</v>
      </c>
      <c r="AH328" s="1">
        <f t="shared" si="78"/>
        <v>0</v>
      </c>
      <c r="AI328" s="1">
        <f t="shared" si="79"/>
        <v>0</v>
      </c>
      <c r="AK328" s="40"/>
      <c r="AL328" s="41"/>
      <c r="AM328" s="1">
        <f t="shared" si="80"/>
        <v>0</v>
      </c>
      <c r="AN328" s="1">
        <f t="shared" si="81"/>
        <v>0</v>
      </c>
      <c r="AO328" s="1">
        <f t="shared" si="82"/>
        <v>0</v>
      </c>
      <c r="AP328" s="1">
        <f t="shared" si="83"/>
        <v>0</v>
      </c>
      <c r="AQ328" s="1">
        <f t="shared" si="84"/>
        <v>0</v>
      </c>
      <c r="AR328" s="1">
        <f t="shared" si="85"/>
        <v>0</v>
      </c>
      <c r="AT328" s="40"/>
      <c r="AU328" s="41"/>
      <c r="AV328" s="1">
        <f t="shared" si="86"/>
        <v>0</v>
      </c>
      <c r="AW328" s="1">
        <f t="shared" si="87"/>
        <v>0</v>
      </c>
      <c r="AX328" s="1">
        <f t="shared" si="88"/>
        <v>0</v>
      </c>
      <c r="AY328" s="1">
        <f t="shared" si="89"/>
        <v>0</v>
      </c>
      <c r="AZ328" s="1">
        <f t="shared" si="90"/>
        <v>0</v>
      </c>
      <c r="BA328" s="1">
        <f t="shared" si="91"/>
        <v>0</v>
      </c>
      <c r="BC328" s="40"/>
      <c r="BD328" s="41"/>
      <c r="BE328" s="1">
        <f t="shared" si="92"/>
        <v>0</v>
      </c>
      <c r="BF328" s="1">
        <f t="shared" si="93"/>
        <v>0</v>
      </c>
      <c r="BG328" s="1">
        <f t="shared" si="94"/>
        <v>0</v>
      </c>
      <c r="BH328" s="1">
        <f t="shared" si="95"/>
        <v>0</v>
      </c>
      <c r="BI328" s="1">
        <f t="shared" si="96"/>
        <v>0</v>
      </c>
      <c r="BJ328" s="1">
        <f t="shared" si="97"/>
        <v>0</v>
      </c>
      <c r="BL328" s="40"/>
      <c r="BM328" s="41"/>
      <c r="BN328" s="1">
        <f t="shared" si="98"/>
        <v>0</v>
      </c>
      <c r="BO328" s="1">
        <f t="shared" si="99"/>
        <v>0</v>
      </c>
      <c r="BP328" s="1">
        <f t="shared" si="100"/>
        <v>0</v>
      </c>
      <c r="BQ328" s="1">
        <f t="shared" si="101"/>
        <v>0</v>
      </c>
      <c r="BR328" s="1">
        <f t="shared" si="102"/>
        <v>0</v>
      </c>
      <c r="BS328" s="1">
        <f t="shared" si="103"/>
        <v>0</v>
      </c>
    </row>
    <row r="329" spans="1:71" ht="12.75" x14ac:dyDescent="0.2">
      <c r="A329" s="40"/>
      <c r="B329" s="41"/>
      <c r="C329" s="1">
        <f t="shared" si="56"/>
        <v>0</v>
      </c>
      <c r="D329" s="1">
        <f t="shared" si="57"/>
        <v>0</v>
      </c>
      <c r="E329" s="1">
        <f t="shared" si="58"/>
        <v>0</v>
      </c>
      <c r="F329" s="1">
        <f t="shared" si="59"/>
        <v>0</v>
      </c>
      <c r="G329" s="1">
        <f t="shared" si="60"/>
        <v>0</v>
      </c>
      <c r="H329" s="1">
        <f t="shared" si="61"/>
        <v>0</v>
      </c>
      <c r="J329" s="23"/>
      <c r="K329" s="18"/>
      <c r="L329" s="1">
        <f t="shared" si="62"/>
        <v>0</v>
      </c>
      <c r="M329" s="1">
        <f t="shared" si="63"/>
        <v>0</v>
      </c>
      <c r="N329" s="1">
        <f t="shared" si="64"/>
        <v>0</v>
      </c>
      <c r="O329" s="1">
        <f t="shared" si="65"/>
        <v>0</v>
      </c>
      <c r="P329" s="42">
        <f t="shared" si="66"/>
        <v>0</v>
      </c>
      <c r="Q329" s="1">
        <f t="shared" si="67"/>
        <v>0</v>
      </c>
      <c r="S329" s="40"/>
      <c r="T329" s="41"/>
      <c r="U329" s="1">
        <f t="shared" si="68"/>
        <v>0</v>
      </c>
      <c r="V329" s="1">
        <f t="shared" si="69"/>
        <v>0</v>
      </c>
      <c r="W329" s="1">
        <f t="shared" si="70"/>
        <v>0</v>
      </c>
      <c r="X329" s="1">
        <f t="shared" si="71"/>
        <v>0</v>
      </c>
      <c r="Y329" s="1">
        <f t="shared" si="72"/>
        <v>0</v>
      </c>
      <c r="Z329" s="1">
        <f t="shared" si="73"/>
        <v>0</v>
      </c>
      <c r="AB329" s="40"/>
      <c r="AC329" s="41"/>
      <c r="AD329" s="1">
        <f t="shared" si="74"/>
        <v>0</v>
      </c>
      <c r="AE329" s="1">
        <f t="shared" si="75"/>
        <v>0</v>
      </c>
      <c r="AF329" s="1">
        <f t="shared" si="76"/>
        <v>0</v>
      </c>
      <c r="AG329" s="1">
        <f t="shared" si="77"/>
        <v>0</v>
      </c>
      <c r="AH329" s="1">
        <f t="shared" si="78"/>
        <v>0</v>
      </c>
      <c r="AI329" s="1">
        <f t="shared" si="79"/>
        <v>0</v>
      </c>
      <c r="AK329" s="40"/>
      <c r="AL329" s="41"/>
      <c r="AM329" s="1">
        <f t="shared" si="80"/>
        <v>0</v>
      </c>
      <c r="AN329" s="1">
        <f t="shared" si="81"/>
        <v>0</v>
      </c>
      <c r="AO329" s="1">
        <f t="shared" si="82"/>
        <v>0</v>
      </c>
      <c r="AP329" s="1">
        <f t="shared" si="83"/>
        <v>0</v>
      </c>
      <c r="AQ329" s="1">
        <f t="shared" si="84"/>
        <v>0</v>
      </c>
      <c r="AR329" s="1">
        <f t="shared" si="85"/>
        <v>0</v>
      </c>
      <c r="AT329" s="40"/>
      <c r="AU329" s="41"/>
      <c r="AV329" s="1">
        <f t="shared" si="86"/>
        <v>0</v>
      </c>
      <c r="AW329" s="1">
        <f t="shared" si="87"/>
        <v>0</v>
      </c>
      <c r="AX329" s="1">
        <f t="shared" si="88"/>
        <v>0</v>
      </c>
      <c r="AY329" s="1">
        <f t="shared" si="89"/>
        <v>0</v>
      </c>
      <c r="AZ329" s="1">
        <f t="shared" si="90"/>
        <v>0</v>
      </c>
      <c r="BA329" s="1">
        <f t="shared" si="91"/>
        <v>0</v>
      </c>
      <c r="BC329" s="40"/>
      <c r="BD329" s="41"/>
      <c r="BE329" s="1">
        <f t="shared" si="92"/>
        <v>0</v>
      </c>
      <c r="BF329" s="1">
        <f t="shared" si="93"/>
        <v>0</v>
      </c>
      <c r="BG329" s="1">
        <f t="shared" si="94"/>
        <v>0</v>
      </c>
      <c r="BH329" s="1">
        <f t="shared" si="95"/>
        <v>0</v>
      </c>
      <c r="BI329" s="1">
        <f t="shared" si="96"/>
        <v>0</v>
      </c>
      <c r="BJ329" s="1">
        <f t="shared" si="97"/>
        <v>0</v>
      </c>
      <c r="BL329" s="40"/>
      <c r="BM329" s="41"/>
      <c r="BN329" s="1">
        <f t="shared" si="98"/>
        <v>0</v>
      </c>
      <c r="BO329" s="1">
        <f t="shared" si="99"/>
        <v>0</v>
      </c>
      <c r="BP329" s="1">
        <f t="shared" si="100"/>
        <v>0</v>
      </c>
      <c r="BQ329" s="1">
        <f t="shared" si="101"/>
        <v>0</v>
      </c>
      <c r="BR329" s="1">
        <f t="shared" si="102"/>
        <v>0</v>
      </c>
      <c r="BS329" s="1">
        <f t="shared" si="103"/>
        <v>0</v>
      </c>
    </row>
    <row r="330" spans="1:71" ht="12.75" x14ac:dyDescent="0.2">
      <c r="A330" s="40"/>
      <c r="B330" s="41"/>
      <c r="C330" s="1">
        <f t="shared" si="56"/>
        <v>0</v>
      </c>
      <c r="D330" s="1">
        <f t="shared" si="57"/>
        <v>0</v>
      </c>
      <c r="E330" s="1">
        <f t="shared" si="58"/>
        <v>0</v>
      </c>
      <c r="F330" s="1">
        <f t="shared" si="59"/>
        <v>0</v>
      </c>
      <c r="G330" s="1">
        <f t="shared" si="60"/>
        <v>0</v>
      </c>
      <c r="H330" s="1">
        <f t="shared" si="61"/>
        <v>0</v>
      </c>
      <c r="J330" s="23"/>
      <c r="K330" s="18"/>
      <c r="L330" s="1">
        <f t="shared" si="62"/>
        <v>0</v>
      </c>
      <c r="M330" s="1">
        <f t="shared" si="63"/>
        <v>0</v>
      </c>
      <c r="N330" s="1">
        <f t="shared" si="64"/>
        <v>0</v>
      </c>
      <c r="O330" s="1">
        <f t="shared" si="65"/>
        <v>0</v>
      </c>
      <c r="P330" s="42">
        <f t="shared" si="66"/>
        <v>0</v>
      </c>
      <c r="Q330" s="1">
        <f t="shared" si="67"/>
        <v>0</v>
      </c>
      <c r="S330" s="40"/>
      <c r="T330" s="41"/>
      <c r="U330" s="1">
        <f t="shared" si="68"/>
        <v>0</v>
      </c>
      <c r="V330" s="1">
        <f t="shared" si="69"/>
        <v>0</v>
      </c>
      <c r="W330" s="1">
        <f t="shared" si="70"/>
        <v>0</v>
      </c>
      <c r="X330" s="1">
        <f t="shared" si="71"/>
        <v>0</v>
      </c>
      <c r="Y330" s="1">
        <f t="shared" si="72"/>
        <v>0</v>
      </c>
      <c r="Z330" s="1">
        <f t="shared" si="73"/>
        <v>0</v>
      </c>
      <c r="AB330" s="40"/>
      <c r="AC330" s="41"/>
      <c r="AD330" s="1">
        <f t="shared" si="74"/>
        <v>0</v>
      </c>
      <c r="AE330" s="1">
        <f t="shared" si="75"/>
        <v>0</v>
      </c>
      <c r="AF330" s="1">
        <f t="shared" si="76"/>
        <v>0</v>
      </c>
      <c r="AG330" s="1">
        <f t="shared" si="77"/>
        <v>0</v>
      </c>
      <c r="AH330" s="1">
        <f t="shared" si="78"/>
        <v>0</v>
      </c>
      <c r="AI330" s="1">
        <f t="shared" si="79"/>
        <v>0</v>
      </c>
      <c r="AK330" s="40"/>
      <c r="AL330" s="41"/>
      <c r="AM330" s="1">
        <f t="shared" si="80"/>
        <v>0</v>
      </c>
      <c r="AN330" s="1">
        <f t="shared" si="81"/>
        <v>0</v>
      </c>
      <c r="AO330" s="1">
        <f t="shared" si="82"/>
        <v>0</v>
      </c>
      <c r="AP330" s="1">
        <f t="shared" si="83"/>
        <v>0</v>
      </c>
      <c r="AQ330" s="1">
        <f t="shared" si="84"/>
        <v>0</v>
      </c>
      <c r="AR330" s="1">
        <f t="shared" si="85"/>
        <v>0</v>
      </c>
      <c r="AT330" s="40"/>
      <c r="AU330" s="41"/>
      <c r="AV330" s="1">
        <f t="shared" si="86"/>
        <v>0</v>
      </c>
      <c r="AW330" s="1">
        <f t="shared" si="87"/>
        <v>0</v>
      </c>
      <c r="AX330" s="1">
        <f t="shared" si="88"/>
        <v>0</v>
      </c>
      <c r="AY330" s="1">
        <f t="shared" si="89"/>
        <v>0</v>
      </c>
      <c r="AZ330" s="1">
        <f t="shared" si="90"/>
        <v>0</v>
      </c>
      <c r="BA330" s="1">
        <f t="shared" si="91"/>
        <v>0</v>
      </c>
      <c r="BC330" s="40"/>
      <c r="BD330" s="41"/>
      <c r="BE330" s="1">
        <f t="shared" si="92"/>
        <v>0</v>
      </c>
      <c r="BF330" s="1">
        <f t="shared" si="93"/>
        <v>0</v>
      </c>
      <c r="BG330" s="1">
        <f t="shared" si="94"/>
        <v>0</v>
      </c>
      <c r="BH330" s="1">
        <f t="shared" si="95"/>
        <v>0</v>
      </c>
      <c r="BI330" s="1">
        <f t="shared" si="96"/>
        <v>0</v>
      </c>
      <c r="BJ330" s="1">
        <f t="shared" si="97"/>
        <v>0</v>
      </c>
      <c r="BL330" s="40"/>
      <c r="BM330" s="41"/>
      <c r="BN330" s="1">
        <f t="shared" si="98"/>
        <v>0</v>
      </c>
      <c r="BO330" s="1">
        <f t="shared" si="99"/>
        <v>0</v>
      </c>
      <c r="BP330" s="1">
        <f t="shared" si="100"/>
        <v>0</v>
      </c>
      <c r="BQ330" s="1">
        <f t="shared" si="101"/>
        <v>0</v>
      </c>
      <c r="BR330" s="1">
        <f t="shared" si="102"/>
        <v>0</v>
      </c>
      <c r="BS330" s="1">
        <f t="shared" si="103"/>
        <v>0</v>
      </c>
    </row>
    <row r="331" spans="1:71" ht="12.75" x14ac:dyDescent="0.2">
      <c r="A331" s="40"/>
      <c r="B331" s="41"/>
      <c r="C331" s="1">
        <f t="shared" si="56"/>
        <v>0</v>
      </c>
      <c r="D331" s="1">
        <f t="shared" si="57"/>
        <v>0</v>
      </c>
      <c r="E331" s="1">
        <f t="shared" si="58"/>
        <v>0</v>
      </c>
      <c r="F331" s="1">
        <f t="shared" si="59"/>
        <v>0</v>
      </c>
      <c r="G331" s="1">
        <f t="shared" si="60"/>
        <v>0</v>
      </c>
      <c r="H331" s="1">
        <f t="shared" si="61"/>
        <v>0</v>
      </c>
      <c r="J331" s="23"/>
      <c r="K331" s="18"/>
      <c r="L331" s="1">
        <f t="shared" si="62"/>
        <v>0</v>
      </c>
      <c r="M331" s="1">
        <f t="shared" si="63"/>
        <v>0</v>
      </c>
      <c r="N331" s="1">
        <f t="shared" si="64"/>
        <v>0</v>
      </c>
      <c r="O331" s="1">
        <f t="shared" si="65"/>
        <v>0</v>
      </c>
      <c r="P331" s="42">
        <f t="shared" si="66"/>
        <v>0</v>
      </c>
      <c r="Q331" s="1">
        <f t="shared" si="67"/>
        <v>0</v>
      </c>
      <c r="S331" s="40"/>
      <c r="T331" s="41"/>
      <c r="U331" s="1">
        <f t="shared" si="68"/>
        <v>0</v>
      </c>
      <c r="V331" s="1">
        <f t="shared" si="69"/>
        <v>0</v>
      </c>
      <c r="W331" s="1">
        <f t="shared" si="70"/>
        <v>0</v>
      </c>
      <c r="X331" s="1">
        <f t="shared" si="71"/>
        <v>0</v>
      </c>
      <c r="Y331" s="1">
        <f t="shared" si="72"/>
        <v>0</v>
      </c>
      <c r="Z331" s="1">
        <f t="shared" si="73"/>
        <v>0</v>
      </c>
      <c r="AB331" s="40"/>
      <c r="AC331" s="41"/>
      <c r="AD331" s="1">
        <f t="shared" si="74"/>
        <v>0</v>
      </c>
      <c r="AE331" s="1">
        <f t="shared" si="75"/>
        <v>0</v>
      </c>
      <c r="AF331" s="1">
        <f t="shared" si="76"/>
        <v>0</v>
      </c>
      <c r="AG331" s="1">
        <f t="shared" si="77"/>
        <v>0</v>
      </c>
      <c r="AH331" s="1">
        <f t="shared" si="78"/>
        <v>0</v>
      </c>
      <c r="AI331" s="1">
        <f t="shared" si="79"/>
        <v>0</v>
      </c>
      <c r="AK331" s="40"/>
      <c r="AL331" s="41"/>
      <c r="AM331" s="1">
        <f t="shared" si="80"/>
        <v>0</v>
      </c>
      <c r="AN331" s="1">
        <f t="shared" si="81"/>
        <v>0</v>
      </c>
      <c r="AO331" s="1">
        <f t="shared" si="82"/>
        <v>0</v>
      </c>
      <c r="AP331" s="1">
        <f t="shared" si="83"/>
        <v>0</v>
      </c>
      <c r="AQ331" s="1">
        <f t="shared" si="84"/>
        <v>0</v>
      </c>
      <c r="AR331" s="1">
        <f t="shared" si="85"/>
        <v>0</v>
      </c>
      <c r="AT331" s="40"/>
      <c r="AU331" s="41"/>
      <c r="AV331" s="1">
        <f t="shared" si="86"/>
        <v>0</v>
      </c>
      <c r="AW331" s="1">
        <f t="shared" si="87"/>
        <v>0</v>
      </c>
      <c r="AX331" s="1">
        <f t="shared" si="88"/>
        <v>0</v>
      </c>
      <c r="AY331" s="1">
        <f t="shared" si="89"/>
        <v>0</v>
      </c>
      <c r="AZ331" s="1">
        <f t="shared" si="90"/>
        <v>0</v>
      </c>
      <c r="BA331" s="1">
        <f t="shared" si="91"/>
        <v>0</v>
      </c>
      <c r="BC331" s="40"/>
      <c r="BD331" s="41"/>
      <c r="BE331" s="1">
        <f t="shared" si="92"/>
        <v>0</v>
      </c>
      <c r="BF331" s="1">
        <f t="shared" si="93"/>
        <v>0</v>
      </c>
      <c r="BG331" s="1">
        <f t="shared" si="94"/>
        <v>0</v>
      </c>
      <c r="BH331" s="1">
        <f t="shared" si="95"/>
        <v>0</v>
      </c>
      <c r="BI331" s="1">
        <f t="shared" si="96"/>
        <v>0</v>
      </c>
      <c r="BJ331" s="1">
        <f t="shared" si="97"/>
        <v>0</v>
      </c>
      <c r="BL331" s="40"/>
      <c r="BM331" s="41"/>
      <c r="BN331" s="1">
        <f t="shared" si="98"/>
        <v>0</v>
      </c>
      <c r="BO331" s="1">
        <f t="shared" si="99"/>
        <v>0</v>
      </c>
      <c r="BP331" s="1">
        <f t="shared" si="100"/>
        <v>0</v>
      </c>
      <c r="BQ331" s="1">
        <f t="shared" si="101"/>
        <v>0</v>
      </c>
      <c r="BR331" s="1">
        <f t="shared" si="102"/>
        <v>0</v>
      </c>
      <c r="BS331" s="1">
        <f t="shared" si="103"/>
        <v>0</v>
      </c>
    </row>
    <row r="332" spans="1:71" ht="12.75" x14ac:dyDescent="0.2">
      <c r="A332" s="40"/>
      <c r="B332" s="41"/>
      <c r="C332" s="1">
        <f t="shared" si="56"/>
        <v>0</v>
      </c>
      <c r="D332" s="1">
        <f t="shared" si="57"/>
        <v>0</v>
      </c>
      <c r="E332" s="1">
        <f t="shared" si="58"/>
        <v>0</v>
      </c>
      <c r="F332" s="1">
        <f t="shared" si="59"/>
        <v>0</v>
      </c>
      <c r="G332" s="1">
        <f t="shared" si="60"/>
        <v>0</v>
      </c>
      <c r="H332" s="1">
        <f t="shared" si="61"/>
        <v>0</v>
      </c>
      <c r="J332" s="23"/>
      <c r="K332" s="18"/>
      <c r="L332" s="1">
        <f t="shared" si="62"/>
        <v>0</v>
      </c>
      <c r="M332" s="1">
        <f t="shared" si="63"/>
        <v>0</v>
      </c>
      <c r="N332" s="1">
        <f t="shared" si="64"/>
        <v>0</v>
      </c>
      <c r="O332" s="1">
        <f t="shared" si="65"/>
        <v>0</v>
      </c>
      <c r="P332" s="42">
        <f t="shared" si="66"/>
        <v>0</v>
      </c>
      <c r="Q332" s="1">
        <f t="shared" si="67"/>
        <v>0</v>
      </c>
      <c r="S332" s="40"/>
      <c r="T332" s="41"/>
      <c r="U332" s="1">
        <f t="shared" si="68"/>
        <v>0</v>
      </c>
      <c r="V332" s="1">
        <f t="shared" si="69"/>
        <v>0</v>
      </c>
      <c r="W332" s="1">
        <f t="shared" si="70"/>
        <v>0</v>
      </c>
      <c r="X332" s="1">
        <f t="shared" si="71"/>
        <v>0</v>
      </c>
      <c r="Y332" s="1">
        <f t="shared" si="72"/>
        <v>0</v>
      </c>
      <c r="Z332" s="1">
        <f t="shared" si="73"/>
        <v>0</v>
      </c>
      <c r="AB332" s="40"/>
      <c r="AC332" s="41"/>
      <c r="AD332" s="1">
        <f t="shared" si="74"/>
        <v>0</v>
      </c>
      <c r="AE332" s="1">
        <f t="shared" si="75"/>
        <v>0</v>
      </c>
      <c r="AF332" s="1">
        <f t="shared" si="76"/>
        <v>0</v>
      </c>
      <c r="AG332" s="1">
        <f t="shared" si="77"/>
        <v>0</v>
      </c>
      <c r="AH332" s="1">
        <f t="shared" si="78"/>
        <v>0</v>
      </c>
      <c r="AI332" s="1">
        <f t="shared" si="79"/>
        <v>0</v>
      </c>
      <c r="AK332" s="40"/>
      <c r="AL332" s="41"/>
      <c r="AM332" s="1">
        <f t="shared" si="80"/>
        <v>0</v>
      </c>
      <c r="AN332" s="1">
        <f t="shared" si="81"/>
        <v>0</v>
      </c>
      <c r="AO332" s="1">
        <f t="shared" si="82"/>
        <v>0</v>
      </c>
      <c r="AP332" s="1">
        <f t="shared" si="83"/>
        <v>0</v>
      </c>
      <c r="AQ332" s="1">
        <f t="shared" si="84"/>
        <v>0</v>
      </c>
      <c r="AR332" s="1">
        <f t="shared" si="85"/>
        <v>0</v>
      </c>
      <c r="AT332" s="40"/>
      <c r="AU332" s="41"/>
      <c r="AV332" s="1">
        <f t="shared" si="86"/>
        <v>0</v>
      </c>
      <c r="AW332" s="1">
        <f t="shared" si="87"/>
        <v>0</v>
      </c>
      <c r="AX332" s="1">
        <f t="shared" si="88"/>
        <v>0</v>
      </c>
      <c r="AY332" s="1">
        <f t="shared" si="89"/>
        <v>0</v>
      </c>
      <c r="AZ332" s="1">
        <f t="shared" si="90"/>
        <v>0</v>
      </c>
      <c r="BA332" s="1">
        <f t="shared" si="91"/>
        <v>0</v>
      </c>
      <c r="BC332" s="40"/>
      <c r="BD332" s="41"/>
      <c r="BE332" s="1">
        <f t="shared" si="92"/>
        <v>0</v>
      </c>
      <c r="BF332" s="1">
        <f t="shared" si="93"/>
        <v>0</v>
      </c>
      <c r="BG332" s="1">
        <f t="shared" si="94"/>
        <v>0</v>
      </c>
      <c r="BH332" s="1">
        <f t="shared" si="95"/>
        <v>0</v>
      </c>
      <c r="BI332" s="1">
        <f t="shared" si="96"/>
        <v>0</v>
      </c>
      <c r="BJ332" s="1">
        <f t="shared" si="97"/>
        <v>0</v>
      </c>
      <c r="BL332" s="40"/>
      <c r="BM332" s="41"/>
      <c r="BN332" s="1">
        <f t="shared" si="98"/>
        <v>0</v>
      </c>
      <c r="BO332" s="1">
        <f t="shared" si="99"/>
        <v>0</v>
      </c>
      <c r="BP332" s="1">
        <f t="shared" si="100"/>
        <v>0</v>
      </c>
      <c r="BQ332" s="1">
        <f t="shared" si="101"/>
        <v>0</v>
      </c>
      <c r="BR332" s="1">
        <f t="shared" si="102"/>
        <v>0</v>
      </c>
      <c r="BS332" s="1">
        <f t="shared" si="103"/>
        <v>0</v>
      </c>
    </row>
    <row r="333" spans="1:71" ht="12.75" x14ac:dyDescent="0.2">
      <c r="A333" s="40"/>
      <c r="B333" s="41"/>
      <c r="C333" s="1">
        <f t="shared" si="56"/>
        <v>0</v>
      </c>
      <c r="D333" s="1">
        <f t="shared" si="57"/>
        <v>0</v>
      </c>
      <c r="E333" s="1">
        <f t="shared" si="58"/>
        <v>0</v>
      </c>
      <c r="F333" s="1">
        <f t="shared" si="59"/>
        <v>0</v>
      </c>
      <c r="G333" s="1">
        <f t="shared" si="60"/>
        <v>0</v>
      </c>
      <c r="H333" s="1">
        <f t="shared" si="61"/>
        <v>0</v>
      </c>
      <c r="J333" s="23"/>
      <c r="K333" s="18"/>
      <c r="L333" s="1">
        <f t="shared" si="62"/>
        <v>0</v>
      </c>
      <c r="M333" s="1">
        <f t="shared" si="63"/>
        <v>0</v>
      </c>
      <c r="N333" s="1">
        <f t="shared" si="64"/>
        <v>0</v>
      </c>
      <c r="O333" s="1">
        <f t="shared" si="65"/>
        <v>0</v>
      </c>
      <c r="P333" s="42">
        <f t="shared" si="66"/>
        <v>0</v>
      </c>
      <c r="Q333" s="1">
        <f t="shared" si="67"/>
        <v>0</v>
      </c>
      <c r="S333" s="40"/>
      <c r="T333" s="41"/>
      <c r="U333" s="1">
        <f t="shared" si="68"/>
        <v>0</v>
      </c>
      <c r="V333" s="1">
        <f t="shared" si="69"/>
        <v>0</v>
      </c>
      <c r="W333" s="1">
        <f t="shared" si="70"/>
        <v>0</v>
      </c>
      <c r="X333" s="1">
        <f t="shared" si="71"/>
        <v>0</v>
      </c>
      <c r="Y333" s="1">
        <f t="shared" si="72"/>
        <v>0</v>
      </c>
      <c r="Z333" s="1">
        <f t="shared" si="73"/>
        <v>0</v>
      </c>
      <c r="AB333" s="40"/>
      <c r="AC333" s="41"/>
      <c r="AD333" s="1">
        <f t="shared" si="74"/>
        <v>0</v>
      </c>
      <c r="AE333" s="1">
        <f t="shared" si="75"/>
        <v>0</v>
      </c>
      <c r="AF333" s="1">
        <f t="shared" si="76"/>
        <v>0</v>
      </c>
      <c r="AG333" s="1">
        <f t="shared" si="77"/>
        <v>0</v>
      </c>
      <c r="AH333" s="1">
        <f t="shared" si="78"/>
        <v>0</v>
      </c>
      <c r="AI333" s="1">
        <f t="shared" si="79"/>
        <v>0</v>
      </c>
      <c r="AK333" s="40"/>
      <c r="AL333" s="41"/>
      <c r="AM333" s="1">
        <f t="shared" si="80"/>
        <v>0</v>
      </c>
      <c r="AN333" s="1">
        <f t="shared" si="81"/>
        <v>0</v>
      </c>
      <c r="AO333" s="1">
        <f t="shared" si="82"/>
        <v>0</v>
      </c>
      <c r="AP333" s="1">
        <f t="shared" si="83"/>
        <v>0</v>
      </c>
      <c r="AQ333" s="1">
        <f t="shared" si="84"/>
        <v>0</v>
      </c>
      <c r="AR333" s="1">
        <f t="shared" si="85"/>
        <v>0</v>
      </c>
      <c r="AT333" s="40"/>
      <c r="AU333" s="41"/>
      <c r="AV333" s="1">
        <f t="shared" si="86"/>
        <v>0</v>
      </c>
      <c r="AW333" s="1">
        <f t="shared" si="87"/>
        <v>0</v>
      </c>
      <c r="AX333" s="1">
        <f t="shared" si="88"/>
        <v>0</v>
      </c>
      <c r="AY333" s="1">
        <f t="shared" si="89"/>
        <v>0</v>
      </c>
      <c r="AZ333" s="1">
        <f t="shared" si="90"/>
        <v>0</v>
      </c>
      <c r="BA333" s="1">
        <f t="shared" si="91"/>
        <v>0</v>
      </c>
      <c r="BC333" s="40"/>
      <c r="BD333" s="41"/>
      <c r="BE333" s="1">
        <f t="shared" si="92"/>
        <v>0</v>
      </c>
      <c r="BF333" s="1">
        <f t="shared" si="93"/>
        <v>0</v>
      </c>
      <c r="BG333" s="1">
        <f t="shared" si="94"/>
        <v>0</v>
      </c>
      <c r="BH333" s="1">
        <f t="shared" si="95"/>
        <v>0</v>
      </c>
      <c r="BI333" s="1">
        <f t="shared" si="96"/>
        <v>0</v>
      </c>
      <c r="BJ333" s="1">
        <f t="shared" si="97"/>
        <v>0</v>
      </c>
      <c r="BL333" s="40"/>
      <c r="BM333" s="41"/>
      <c r="BN333" s="1">
        <f t="shared" si="98"/>
        <v>0</v>
      </c>
      <c r="BO333" s="1">
        <f t="shared" si="99"/>
        <v>0</v>
      </c>
      <c r="BP333" s="1">
        <f t="shared" si="100"/>
        <v>0</v>
      </c>
      <c r="BQ333" s="1">
        <f t="shared" si="101"/>
        <v>0</v>
      </c>
      <c r="BR333" s="1">
        <f t="shared" si="102"/>
        <v>0</v>
      </c>
      <c r="BS333" s="1">
        <f t="shared" si="103"/>
        <v>0</v>
      </c>
    </row>
    <row r="334" spans="1:71" ht="12.75" x14ac:dyDescent="0.2">
      <c r="A334" s="40"/>
      <c r="B334" s="41"/>
      <c r="C334" s="1">
        <f t="shared" si="56"/>
        <v>0</v>
      </c>
      <c r="D334" s="1">
        <f t="shared" si="57"/>
        <v>0</v>
      </c>
      <c r="E334" s="1">
        <f t="shared" si="58"/>
        <v>0</v>
      </c>
      <c r="F334" s="1">
        <f t="shared" si="59"/>
        <v>0</v>
      </c>
      <c r="G334" s="1">
        <f t="shared" si="60"/>
        <v>0</v>
      </c>
      <c r="H334" s="1">
        <f t="shared" si="61"/>
        <v>0</v>
      </c>
      <c r="J334" s="23"/>
      <c r="K334" s="18"/>
      <c r="L334" s="1">
        <f t="shared" si="62"/>
        <v>0</v>
      </c>
      <c r="M334" s="1">
        <f t="shared" si="63"/>
        <v>0</v>
      </c>
      <c r="N334" s="1">
        <f t="shared" si="64"/>
        <v>0</v>
      </c>
      <c r="O334" s="1">
        <f t="shared" si="65"/>
        <v>0</v>
      </c>
      <c r="P334" s="42">
        <f t="shared" si="66"/>
        <v>0</v>
      </c>
      <c r="Q334" s="1">
        <f t="shared" si="67"/>
        <v>0</v>
      </c>
      <c r="S334" s="40"/>
      <c r="T334" s="41"/>
      <c r="U334" s="1">
        <f t="shared" si="68"/>
        <v>0</v>
      </c>
      <c r="V334" s="1">
        <f t="shared" si="69"/>
        <v>0</v>
      </c>
      <c r="W334" s="1">
        <f t="shared" si="70"/>
        <v>0</v>
      </c>
      <c r="X334" s="1">
        <f t="shared" si="71"/>
        <v>0</v>
      </c>
      <c r="Y334" s="1">
        <f t="shared" si="72"/>
        <v>0</v>
      </c>
      <c r="Z334" s="1">
        <f t="shared" si="73"/>
        <v>0</v>
      </c>
      <c r="AB334" s="40"/>
      <c r="AC334" s="41"/>
      <c r="AD334" s="1">
        <f t="shared" si="74"/>
        <v>0</v>
      </c>
      <c r="AE334" s="1">
        <f t="shared" si="75"/>
        <v>0</v>
      </c>
      <c r="AF334" s="1">
        <f t="shared" si="76"/>
        <v>0</v>
      </c>
      <c r="AG334" s="1">
        <f t="shared" si="77"/>
        <v>0</v>
      </c>
      <c r="AH334" s="1">
        <f t="shared" si="78"/>
        <v>0</v>
      </c>
      <c r="AI334" s="1">
        <f t="shared" si="79"/>
        <v>0</v>
      </c>
      <c r="AK334" s="40"/>
      <c r="AL334" s="41"/>
      <c r="AM334" s="1">
        <f t="shared" si="80"/>
        <v>0</v>
      </c>
      <c r="AN334" s="1">
        <f t="shared" si="81"/>
        <v>0</v>
      </c>
      <c r="AO334" s="1">
        <f t="shared" si="82"/>
        <v>0</v>
      </c>
      <c r="AP334" s="1">
        <f t="shared" si="83"/>
        <v>0</v>
      </c>
      <c r="AQ334" s="1">
        <f t="shared" si="84"/>
        <v>0</v>
      </c>
      <c r="AR334" s="1">
        <f t="shared" si="85"/>
        <v>0</v>
      </c>
      <c r="AT334" s="40"/>
      <c r="AU334" s="41"/>
      <c r="AV334" s="1">
        <f t="shared" si="86"/>
        <v>0</v>
      </c>
      <c r="AW334" s="1">
        <f t="shared" si="87"/>
        <v>0</v>
      </c>
      <c r="AX334" s="1">
        <f t="shared" si="88"/>
        <v>0</v>
      </c>
      <c r="AY334" s="1">
        <f t="shared" si="89"/>
        <v>0</v>
      </c>
      <c r="AZ334" s="1">
        <f t="shared" si="90"/>
        <v>0</v>
      </c>
      <c r="BA334" s="1">
        <f t="shared" si="91"/>
        <v>0</v>
      </c>
      <c r="BC334" s="40"/>
      <c r="BD334" s="41"/>
      <c r="BE334" s="1">
        <f t="shared" si="92"/>
        <v>0</v>
      </c>
      <c r="BF334" s="1">
        <f t="shared" si="93"/>
        <v>0</v>
      </c>
      <c r="BG334" s="1">
        <f t="shared" si="94"/>
        <v>0</v>
      </c>
      <c r="BH334" s="1">
        <f t="shared" si="95"/>
        <v>0</v>
      </c>
      <c r="BI334" s="1">
        <f t="shared" si="96"/>
        <v>0</v>
      </c>
      <c r="BJ334" s="1">
        <f t="shared" si="97"/>
        <v>0</v>
      </c>
      <c r="BL334" s="40"/>
      <c r="BM334" s="41"/>
      <c r="BN334" s="1">
        <f t="shared" si="98"/>
        <v>0</v>
      </c>
      <c r="BO334" s="1">
        <f t="shared" si="99"/>
        <v>0</v>
      </c>
      <c r="BP334" s="1">
        <f t="shared" si="100"/>
        <v>0</v>
      </c>
      <c r="BQ334" s="1">
        <f t="shared" si="101"/>
        <v>0</v>
      </c>
      <c r="BR334" s="1">
        <f t="shared" si="102"/>
        <v>0</v>
      </c>
      <c r="BS334" s="1">
        <f t="shared" si="103"/>
        <v>0</v>
      </c>
    </row>
    <row r="335" spans="1:71" ht="12.75" x14ac:dyDescent="0.2">
      <c r="A335" s="40"/>
      <c r="B335" s="41"/>
      <c r="C335" s="1">
        <f t="shared" si="56"/>
        <v>0</v>
      </c>
      <c r="D335" s="1">
        <f t="shared" si="57"/>
        <v>0</v>
      </c>
      <c r="E335" s="1">
        <f t="shared" si="58"/>
        <v>0</v>
      </c>
      <c r="F335" s="1">
        <f t="shared" si="59"/>
        <v>0</v>
      </c>
      <c r="G335" s="1">
        <f t="shared" si="60"/>
        <v>0</v>
      </c>
      <c r="H335" s="1">
        <f t="shared" si="61"/>
        <v>0</v>
      </c>
      <c r="J335" s="23"/>
      <c r="K335" s="18"/>
      <c r="L335" s="1">
        <f t="shared" si="62"/>
        <v>0</v>
      </c>
      <c r="M335" s="1">
        <f t="shared" si="63"/>
        <v>0</v>
      </c>
      <c r="N335" s="1">
        <f t="shared" si="64"/>
        <v>0</v>
      </c>
      <c r="O335" s="1">
        <f t="shared" si="65"/>
        <v>0</v>
      </c>
      <c r="P335" s="42">
        <f t="shared" si="66"/>
        <v>0</v>
      </c>
      <c r="Q335" s="1">
        <f t="shared" si="67"/>
        <v>0</v>
      </c>
      <c r="S335" s="40"/>
      <c r="T335" s="41"/>
      <c r="U335" s="1">
        <f t="shared" si="68"/>
        <v>0</v>
      </c>
      <c r="V335" s="1">
        <f t="shared" si="69"/>
        <v>0</v>
      </c>
      <c r="W335" s="1">
        <f t="shared" si="70"/>
        <v>0</v>
      </c>
      <c r="X335" s="1">
        <f t="shared" si="71"/>
        <v>0</v>
      </c>
      <c r="Y335" s="1">
        <f t="shared" si="72"/>
        <v>0</v>
      </c>
      <c r="Z335" s="1">
        <f t="shared" si="73"/>
        <v>0</v>
      </c>
      <c r="AB335" s="40"/>
      <c r="AC335" s="41"/>
      <c r="AD335" s="1">
        <f t="shared" si="74"/>
        <v>0</v>
      </c>
      <c r="AE335" s="1">
        <f t="shared" si="75"/>
        <v>0</v>
      </c>
      <c r="AF335" s="1">
        <f t="shared" si="76"/>
        <v>0</v>
      </c>
      <c r="AG335" s="1">
        <f t="shared" si="77"/>
        <v>0</v>
      </c>
      <c r="AH335" s="1">
        <f t="shared" si="78"/>
        <v>0</v>
      </c>
      <c r="AI335" s="1">
        <f t="shared" si="79"/>
        <v>0</v>
      </c>
      <c r="AK335" s="40"/>
      <c r="AL335" s="41"/>
      <c r="AM335" s="1">
        <f t="shared" si="80"/>
        <v>0</v>
      </c>
      <c r="AN335" s="1">
        <f t="shared" si="81"/>
        <v>0</v>
      </c>
      <c r="AO335" s="1">
        <f t="shared" si="82"/>
        <v>0</v>
      </c>
      <c r="AP335" s="1">
        <f t="shared" si="83"/>
        <v>0</v>
      </c>
      <c r="AQ335" s="1">
        <f t="shared" si="84"/>
        <v>0</v>
      </c>
      <c r="AR335" s="1">
        <f t="shared" si="85"/>
        <v>0</v>
      </c>
      <c r="AT335" s="40"/>
      <c r="AU335" s="41"/>
      <c r="AV335" s="1">
        <f t="shared" si="86"/>
        <v>0</v>
      </c>
      <c r="AW335" s="1">
        <f t="shared" si="87"/>
        <v>0</v>
      </c>
      <c r="AX335" s="1">
        <f t="shared" si="88"/>
        <v>0</v>
      </c>
      <c r="AY335" s="1">
        <f t="shared" si="89"/>
        <v>0</v>
      </c>
      <c r="AZ335" s="1">
        <f t="shared" si="90"/>
        <v>0</v>
      </c>
      <c r="BA335" s="1">
        <f t="shared" si="91"/>
        <v>0</v>
      </c>
      <c r="BC335" s="40"/>
      <c r="BD335" s="41"/>
      <c r="BE335" s="1">
        <f t="shared" si="92"/>
        <v>0</v>
      </c>
      <c r="BF335" s="1">
        <f t="shared" si="93"/>
        <v>0</v>
      </c>
      <c r="BG335" s="1">
        <f t="shared" si="94"/>
        <v>0</v>
      </c>
      <c r="BH335" s="1">
        <f t="shared" si="95"/>
        <v>0</v>
      </c>
      <c r="BI335" s="1">
        <f t="shared" si="96"/>
        <v>0</v>
      </c>
      <c r="BJ335" s="1">
        <f t="shared" si="97"/>
        <v>0</v>
      </c>
      <c r="BL335" s="40"/>
      <c r="BM335" s="41"/>
      <c r="BN335" s="1">
        <f t="shared" si="98"/>
        <v>0</v>
      </c>
      <c r="BO335" s="1">
        <f t="shared" si="99"/>
        <v>0</v>
      </c>
      <c r="BP335" s="1">
        <f t="shared" si="100"/>
        <v>0</v>
      </c>
      <c r="BQ335" s="1">
        <f t="shared" si="101"/>
        <v>0</v>
      </c>
      <c r="BR335" s="1">
        <f t="shared" si="102"/>
        <v>0</v>
      </c>
      <c r="BS335" s="1">
        <f t="shared" si="103"/>
        <v>0</v>
      </c>
    </row>
    <row r="336" spans="1:71" ht="12.75" x14ac:dyDescent="0.2">
      <c r="A336" s="40"/>
      <c r="B336" s="41"/>
      <c r="C336" s="1">
        <f t="shared" si="56"/>
        <v>0</v>
      </c>
      <c r="D336" s="1">
        <f t="shared" si="57"/>
        <v>0</v>
      </c>
      <c r="E336" s="1">
        <f t="shared" si="58"/>
        <v>0</v>
      </c>
      <c r="F336" s="1">
        <f t="shared" si="59"/>
        <v>0</v>
      </c>
      <c r="G336" s="1">
        <f t="shared" si="60"/>
        <v>0</v>
      </c>
      <c r="H336" s="1">
        <f t="shared" si="61"/>
        <v>0</v>
      </c>
      <c r="J336" s="23"/>
      <c r="K336" s="18"/>
      <c r="L336" s="1">
        <f t="shared" si="62"/>
        <v>0</v>
      </c>
      <c r="M336" s="1">
        <f t="shared" si="63"/>
        <v>0</v>
      </c>
      <c r="N336" s="1">
        <f t="shared" si="64"/>
        <v>0</v>
      </c>
      <c r="O336" s="1">
        <f t="shared" si="65"/>
        <v>0</v>
      </c>
      <c r="P336" s="42">
        <f t="shared" si="66"/>
        <v>0</v>
      </c>
      <c r="Q336" s="1">
        <f t="shared" si="67"/>
        <v>0</v>
      </c>
      <c r="S336" s="40"/>
      <c r="T336" s="41"/>
      <c r="U336" s="1">
        <f t="shared" si="68"/>
        <v>0</v>
      </c>
      <c r="V336" s="1">
        <f t="shared" si="69"/>
        <v>0</v>
      </c>
      <c r="W336" s="1">
        <f t="shared" si="70"/>
        <v>0</v>
      </c>
      <c r="X336" s="1">
        <f t="shared" si="71"/>
        <v>0</v>
      </c>
      <c r="Y336" s="1">
        <f t="shared" si="72"/>
        <v>0</v>
      </c>
      <c r="Z336" s="1">
        <f t="shared" si="73"/>
        <v>0</v>
      </c>
      <c r="AB336" s="40"/>
      <c r="AC336" s="41"/>
      <c r="AD336" s="1">
        <f t="shared" si="74"/>
        <v>0</v>
      </c>
      <c r="AE336" s="1">
        <f t="shared" si="75"/>
        <v>0</v>
      </c>
      <c r="AF336" s="1">
        <f t="shared" si="76"/>
        <v>0</v>
      </c>
      <c r="AG336" s="1">
        <f t="shared" si="77"/>
        <v>0</v>
      </c>
      <c r="AH336" s="1">
        <f t="shared" si="78"/>
        <v>0</v>
      </c>
      <c r="AI336" s="1">
        <f t="shared" si="79"/>
        <v>0</v>
      </c>
      <c r="AK336" s="40"/>
      <c r="AL336" s="41"/>
      <c r="AM336" s="1">
        <f t="shared" si="80"/>
        <v>0</v>
      </c>
      <c r="AN336" s="1">
        <f t="shared" si="81"/>
        <v>0</v>
      </c>
      <c r="AO336" s="1">
        <f t="shared" si="82"/>
        <v>0</v>
      </c>
      <c r="AP336" s="1">
        <f t="shared" si="83"/>
        <v>0</v>
      </c>
      <c r="AQ336" s="1">
        <f t="shared" si="84"/>
        <v>0</v>
      </c>
      <c r="AR336" s="1">
        <f t="shared" si="85"/>
        <v>0</v>
      </c>
      <c r="AT336" s="40"/>
      <c r="AU336" s="41"/>
      <c r="AV336" s="1">
        <f t="shared" si="86"/>
        <v>0</v>
      </c>
      <c r="AW336" s="1">
        <f t="shared" si="87"/>
        <v>0</v>
      </c>
      <c r="AX336" s="1">
        <f t="shared" si="88"/>
        <v>0</v>
      </c>
      <c r="AY336" s="1">
        <f t="shared" si="89"/>
        <v>0</v>
      </c>
      <c r="AZ336" s="1">
        <f t="shared" si="90"/>
        <v>0</v>
      </c>
      <c r="BA336" s="1">
        <f t="shared" si="91"/>
        <v>0</v>
      </c>
      <c r="BC336" s="40"/>
      <c r="BD336" s="41"/>
      <c r="BE336" s="1">
        <f t="shared" si="92"/>
        <v>0</v>
      </c>
      <c r="BF336" s="1">
        <f t="shared" si="93"/>
        <v>0</v>
      </c>
      <c r="BG336" s="1">
        <f t="shared" si="94"/>
        <v>0</v>
      </c>
      <c r="BH336" s="1">
        <f t="shared" si="95"/>
        <v>0</v>
      </c>
      <c r="BI336" s="1">
        <f t="shared" si="96"/>
        <v>0</v>
      </c>
      <c r="BJ336" s="1">
        <f t="shared" si="97"/>
        <v>0</v>
      </c>
      <c r="BL336" s="40"/>
      <c r="BM336" s="41"/>
      <c r="BN336" s="1">
        <f t="shared" si="98"/>
        <v>0</v>
      </c>
      <c r="BO336" s="1">
        <f t="shared" si="99"/>
        <v>0</v>
      </c>
      <c r="BP336" s="1">
        <f t="shared" si="100"/>
        <v>0</v>
      </c>
      <c r="BQ336" s="1">
        <f t="shared" si="101"/>
        <v>0</v>
      </c>
      <c r="BR336" s="1">
        <f t="shared" si="102"/>
        <v>0</v>
      </c>
      <c r="BS336" s="1">
        <f t="shared" si="103"/>
        <v>0</v>
      </c>
    </row>
    <row r="337" spans="1:71" ht="12.75" x14ac:dyDescent="0.2">
      <c r="A337" s="40"/>
      <c r="B337" s="41"/>
      <c r="C337" s="1">
        <f t="shared" si="56"/>
        <v>0</v>
      </c>
      <c r="D337" s="1">
        <f t="shared" si="57"/>
        <v>0</v>
      </c>
      <c r="E337" s="1">
        <f t="shared" si="58"/>
        <v>0</v>
      </c>
      <c r="F337" s="1">
        <f t="shared" si="59"/>
        <v>0</v>
      </c>
      <c r="G337" s="1">
        <f t="shared" si="60"/>
        <v>0</v>
      </c>
      <c r="H337" s="1">
        <f t="shared" si="61"/>
        <v>0</v>
      </c>
      <c r="J337" s="23"/>
      <c r="K337" s="18"/>
      <c r="L337" s="1">
        <f t="shared" si="62"/>
        <v>0</v>
      </c>
      <c r="M337" s="1">
        <f t="shared" si="63"/>
        <v>0</v>
      </c>
      <c r="N337" s="1">
        <f t="shared" si="64"/>
        <v>0</v>
      </c>
      <c r="O337" s="1">
        <f t="shared" si="65"/>
        <v>0</v>
      </c>
      <c r="P337" s="42">
        <f t="shared" si="66"/>
        <v>0</v>
      </c>
      <c r="Q337" s="1">
        <f t="shared" si="67"/>
        <v>0</v>
      </c>
      <c r="S337" s="40"/>
      <c r="T337" s="41"/>
      <c r="U337" s="1">
        <f t="shared" si="68"/>
        <v>0</v>
      </c>
      <c r="V337" s="1">
        <f t="shared" si="69"/>
        <v>0</v>
      </c>
      <c r="W337" s="1">
        <f t="shared" si="70"/>
        <v>0</v>
      </c>
      <c r="X337" s="1">
        <f t="shared" si="71"/>
        <v>0</v>
      </c>
      <c r="Y337" s="1">
        <f t="shared" si="72"/>
        <v>0</v>
      </c>
      <c r="Z337" s="1">
        <f t="shared" si="73"/>
        <v>0</v>
      </c>
      <c r="AB337" s="40"/>
      <c r="AC337" s="41"/>
      <c r="AD337" s="1">
        <f t="shared" si="74"/>
        <v>0</v>
      </c>
      <c r="AE337" s="1">
        <f t="shared" si="75"/>
        <v>0</v>
      </c>
      <c r="AF337" s="1">
        <f t="shared" si="76"/>
        <v>0</v>
      </c>
      <c r="AG337" s="1">
        <f t="shared" si="77"/>
        <v>0</v>
      </c>
      <c r="AH337" s="1">
        <f t="shared" si="78"/>
        <v>0</v>
      </c>
      <c r="AI337" s="1">
        <f t="shared" si="79"/>
        <v>0</v>
      </c>
      <c r="AK337" s="40"/>
      <c r="AL337" s="41"/>
      <c r="AM337" s="1">
        <f t="shared" si="80"/>
        <v>0</v>
      </c>
      <c r="AN337" s="1">
        <f t="shared" si="81"/>
        <v>0</v>
      </c>
      <c r="AO337" s="1">
        <f t="shared" si="82"/>
        <v>0</v>
      </c>
      <c r="AP337" s="1">
        <f t="shared" si="83"/>
        <v>0</v>
      </c>
      <c r="AQ337" s="1">
        <f t="shared" si="84"/>
        <v>0</v>
      </c>
      <c r="AR337" s="1">
        <f t="shared" si="85"/>
        <v>0</v>
      </c>
      <c r="AT337" s="40"/>
      <c r="AU337" s="41"/>
      <c r="AV337" s="1">
        <f t="shared" si="86"/>
        <v>0</v>
      </c>
      <c r="AW337" s="1">
        <f t="shared" si="87"/>
        <v>0</v>
      </c>
      <c r="AX337" s="1">
        <f t="shared" si="88"/>
        <v>0</v>
      </c>
      <c r="AY337" s="1">
        <f t="shared" si="89"/>
        <v>0</v>
      </c>
      <c r="AZ337" s="1">
        <f t="shared" si="90"/>
        <v>0</v>
      </c>
      <c r="BA337" s="1">
        <f t="shared" si="91"/>
        <v>0</v>
      </c>
      <c r="BC337" s="40"/>
      <c r="BD337" s="41"/>
      <c r="BE337" s="1">
        <f t="shared" si="92"/>
        <v>0</v>
      </c>
      <c r="BF337" s="1">
        <f t="shared" si="93"/>
        <v>0</v>
      </c>
      <c r="BG337" s="1">
        <f t="shared" si="94"/>
        <v>0</v>
      </c>
      <c r="BH337" s="1">
        <f t="shared" si="95"/>
        <v>0</v>
      </c>
      <c r="BI337" s="1">
        <f t="shared" si="96"/>
        <v>0</v>
      </c>
      <c r="BJ337" s="1">
        <f t="shared" si="97"/>
        <v>0</v>
      </c>
      <c r="BL337" s="40"/>
      <c r="BM337" s="41"/>
      <c r="BN337" s="1">
        <f t="shared" si="98"/>
        <v>0</v>
      </c>
      <c r="BO337" s="1">
        <f t="shared" si="99"/>
        <v>0</v>
      </c>
      <c r="BP337" s="1">
        <f t="shared" si="100"/>
        <v>0</v>
      </c>
      <c r="BQ337" s="1">
        <f t="shared" si="101"/>
        <v>0</v>
      </c>
      <c r="BR337" s="1">
        <f t="shared" si="102"/>
        <v>0</v>
      </c>
      <c r="BS337" s="1">
        <f t="shared" si="103"/>
        <v>0</v>
      </c>
    </row>
    <row r="338" spans="1:71" ht="12.75" x14ac:dyDescent="0.2">
      <c r="A338" s="40"/>
      <c r="B338" s="41"/>
      <c r="C338" s="1">
        <f t="shared" si="56"/>
        <v>0</v>
      </c>
      <c r="D338" s="1">
        <f t="shared" si="57"/>
        <v>0</v>
      </c>
      <c r="E338" s="1">
        <f t="shared" si="58"/>
        <v>0</v>
      </c>
      <c r="F338" s="1">
        <f t="shared" si="59"/>
        <v>0</v>
      </c>
      <c r="G338" s="1">
        <f t="shared" si="60"/>
        <v>0</v>
      </c>
      <c r="H338" s="1">
        <f t="shared" si="61"/>
        <v>0</v>
      </c>
      <c r="J338" s="23"/>
      <c r="K338" s="18"/>
      <c r="L338" s="1">
        <f t="shared" si="62"/>
        <v>0</v>
      </c>
      <c r="M338" s="1">
        <f t="shared" si="63"/>
        <v>0</v>
      </c>
      <c r="N338" s="1">
        <f t="shared" si="64"/>
        <v>0</v>
      </c>
      <c r="O338" s="1">
        <f t="shared" si="65"/>
        <v>0</v>
      </c>
      <c r="P338" s="42">
        <f t="shared" si="66"/>
        <v>0</v>
      </c>
      <c r="Q338" s="1">
        <f t="shared" si="67"/>
        <v>0</v>
      </c>
      <c r="S338" s="40"/>
      <c r="T338" s="41"/>
      <c r="U338" s="1">
        <f t="shared" si="68"/>
        <v>0</v>
      </c>
      <c r="V338" s="1">
        <f t="shared" si="69"/>
        <v>0</v>
      </c>
      <c r="W338" s="1">
        <f t="shared" si="70"/>
        <v>0</v>
      </c>
      <c r="X338" s="1">
        <f t="shared" si="71"/>
        <v>0</v>
      </c>
      <c r="Y338" s="1">
        <f t="shared" si="72"/>
        <v>0</v>
      </c>
      <c r="Z338" s="1">
        <f t="shared" si="73"/>
        <v>0</v>
      </c>
      <c r="AB338" s="40"/>
      <c r="AC338" s="41"/>
      <c r="AD338" s="1">
        <f t="shared" si="74"/>
        <v>0</v>
      </c>
      <c r="AE338" s="1">
        <f t="shared" si="75"/>
        <v>0</v>
      </c>
      <c r="AF338" s="1">
        <f t="shared" si="76"/>
        <v>0</v>
      </c>
      <c r="AG338" s="1">
        <f t="shared" si="77"/>
        <v>0</v>
      </c>
      <c r="AH338" s="1">
        <f t="shared" si="78"/>
        <v>0</v>
      </c>
      <c r="AI338" s="1">
        <f t="shared" si="79"/>
        <v>0</v>
      </c>
      <c r="AK338" s="40"/>
      <c r="AL338" s="41"/>
      <c r="AM338" s="1">
        <f t="shared" si="80"/>
        <v>0</v>
      </c>
      <c r="AN338" s="1">
        <f t="shared" si="81"/>
        <v>0</v>
      </c>
      <c r="AO338" s="1">
        <f t="shared" si="82"/>
        <v>0</v>
      </c>
      <c r="AP338" s="1">
        <f t="shared" si="83"/>
        <v>0</v>
      </c>
      <c r="AQ338" s="1">
        <f t="shared" si="84"/>
        <v>0</v>
      </c>
      <c r="AR338" s="1">
        <f t="shared" si="85"/>
        <v>0</v>
      </c>
      <c r="AT338" s="40"/>
      <c r="AU338" s="41"/>
      <c r="AV338" s="1">
        <f t="shared" si="86"/>
        <v>0</v>
      </c>
      <c r="AW338" s="1">
        <f t="shared" si="87"/>
        <v>0</v>
      </c>
      <c r="AX338" s="1">
        <f t="shared" si="88"/>
        <v>0</v>
      </c>
      <c r="AY338" s="1">
        <f t="shared" si="89"/>
        <v>0</v>
      </c>
      <c r="AZ338" s="1">
        <f t="shared" si="90"/>
        <v>0</v>
      </c>
      <c r="BA338" s="1">
        <f t="shared" si="91"/>
        <v>0</v>
      </c>
      <c r="BC338" s="40"/>
      <c r="BD338" s="41"/>
      <c r="BE338" s="1">
        <f t="shared" si="92"/>
        <v>0</v>
      </c>
      <c r="BF338" s="1">
        <f t="shared" si="93"/>
        <v>0</v>
      </c>
      <c r="BG338" s="1">
        <f t="shared" si="94"/>
        <v>0</v>
      </c>
      <c r="BH338" s="1">
        <f t="shared" si="95"/>
        <v>0</v>
      </c>
      <c r="BI338" s="1">
        <f t="shared" si="96"/>
        <v>0</v>
      </c>
      <c r="BJ338" s="1">
        <f t="shared" si="97"/>
        <v>0</v>
      </c>
      <c r="BL338" s="40"/>
      <c r="BM338" s="41"/>
      <c r="BN338" s="1">
        <f t="shared" si="98"/>
        <v>0</v>
      </c>
      <c r="BO338" s="1">
        <f t="shared" si="99"/>
        <v>0</v>
      </c>
      <c r="BP338" s="1">
        <f t="shared" si="100"/>
        <v>0</v>
      </c>
      <c r="BQ338" s="1">
        <f t="shared" si="101"/>
        <v>0</v>
      </c>
      <c r="BR338" s="1">
        <f t="shared" si="102"/>
        <v>0</v>
      </c>
      <c r="BS338" s="1">
        <f t="shared" si="103"/>
        <v>0</v>
      </c>
    </row>
    <row r="339" spans="1:71" ht="12.75" x14ac:dyDescent="0.2">
      <c r="A339" s="40"/>
      <c r="B339" s="41"/>
      <c r="C339" s="1">
        <f t="shared" si="56"/>
        <v>0</v>
      </c>
      <c r="D339" s="1">
        <f t="shared" si="57"/>
        <v>0</v>
      </c>
      <c r="E339" s="1">
        <f t="shared" si="58"/>
        <v>0</v>
      </c>
      <c r="F339" s="1">
        <f t="shared" si="59"/>
        <v>0</v>
      </c>
      <c r="G339" s="1">
        <f t="shared" si="60"/>
        <v>0</v>
      </c>
      <c r="H339" s="1">
        <f t="shared" si="61"/>
        <v>0</v>
      </c>
      <c r="J339" s="23"/>
      <c r="K339" s="18"/>
      <c r="L339" s="1">
        <f t="shared" si="62"/>
        <v>0</v>
      </c>
      <c r="M339" s="1">
        <f t="shared" si="63"/>
        <v>0</v>
      </c>
      <c r="N339" s="1">
        <f t="shared" si="64"/>
        <v>0</v>
      </c>
      <c r="O339" s="1">
        <f t="shared" si="65"/>
        <v>0</v>
      </c>
      <c r="P339" s="42">
        <f t="shared" si="66"/>
        <v>0</v>
      </c>
      <c r="Q339" s="1">
        <f t="shared" si="67"/>
        <v>0</v>
      </c>
      <c r="S339" s="40"/>
      <c r="T339" s="41"/>
      <c r="U339" s="1">
        <f t="shared" si="68"/>
        <v>0</v>
      </c>
      <c r="V339" s="1">
        <f t="shared" si="69"/>
        <v>0</v>
      </c>
      <c r="W339" s="1">
        <f t="shared" si="70"/>
        <v>0</v>
      </c>
      <c r="X339" s="1">
        <f t="shared" si="71"/>
        <v>0</v>
      </c>
      <c r="Y339" s="1">
        <f t="shared" si="72"/>
        <v>0</v>
      </c>
      <c r="Z339" s="1">
        <f t="shared" si="73"/>
        <v>0</v>
      </c>
      <c r="AB339" s="40"/>
      <c r="AC339" s="41"/>
      <c r="AD339" s="1">
        <f t="shared" si="74"/>
        <v>0</v>
      </c>
      <c r="AE339" s="1">
        <f t="shared" si="75"/>
        <v>0</v>
      </c>
      <c r="AF339" s="1">
        <f t="shared" si="76"/>
        <v>0</v>
      </c>
      <c r="AG339" s="1">
        <f t="shared" si="77"/>
        <v>0</v>
      </c>
      <c r="AH339" s="1">
        <f t="shared" si="78"/>
        <v>0</v>
      </c>
      <c r="AI339" s="1">
        <f t="shared" si="79"/>
        <v>0</v>
      </c>
      <c r="AK339" s="40"/>
      <c r="AL339" s="41"/>
      <c r="AM339" s="1">
        <f t="shared" si="80"/>
        <v>0</v>
      </c>
      <c r="AN339" s="1">
        <f t="shared" si="81"/>
        <v>0</v>
      </c>
      <c r="AO339" s="1">
        <f t="shared" si="82"/>
        <v>0</v>
      </c>
      <c r="AP339" s="1">
        <f t="shared" si="83"/>
        <v>0</v>
      </c>
      <c r="AQ339" s="1">
        <f t="shared" si="84"/>
        <v>0</v>
      </c>
      <c r="AR339" s="1">
        <f t="shared" si="85"/>
        <v>0</v>
      </c>
      <c r="AT339" s="40"/>
      <c r="AU339" s="41"/>
      <c r="AV339" s="1">
        <f t="shared" si="86"/>
        <v>0</v>
      </c>
      <c r="AW339" s="1">
        <f t="shared" si="87"/>
        <v>0</v>
      </c>
      <c r="AX339" s="1">
        <f t="shared" si="88"/>
        <v>0</v>
      </c>
      <c r="AY339" s="1">
        <f t="shared" si="89"/>
        <v>0</v>
      </c>
      <c r="AZ339" s="1">
        <f t="shared" si="90"/>
        <v>0</v>
      </c>
      <c r="BA339" s="1">
        <f t="shared" si="91"/>
        <v>0</v>
      </c>
      <c r="BC339" s="40"/>
      <c r="BD339" s="41"/>
      <c r="BE339" s="1">
        <f t="shared" si="92"/>
        <v>0</v>
      </c>
      <c r="BF339" s="1">
        <f t="shared" si="93"/>
        <v>0</v>
      </c>
      <c r="BG339" s="1">
        <f t="shared" si="94"/>
        <v>0</v>
      </c>
      <c r="BH339" s="1">
        <f t="shared" si="95"/>
        <v>0</v>
      </c>
      <c r="BI339" s="1">
        <f t="shared" si="96"/>
        <v>0</v>
      </c>
      <c r="BJ339" s="1">
        <f t="shared" si="97"/>
        <v>0</v>
      </c>
      <c r="BL339" s="40"/>
      <c r="BM339" s="41"/>
      <c r="BN339" s="1">
        <f t="shared" si="98"/>
        <v>0</v>
      </c>
      <c r="BO339" s="1">
        <f t="shared" si="99"/>
        <v>0</v>
      </c>
      <c r="BP339" s="1">
        <f t="shared" si="100"/>
        <v>0</v>
      </c>
      <c r="BQ339" s="1">
        <f t="shared" si="101"/>
        <v>0</v>
      </c>
      <c r="BR339" s="1">
        <f t="shared" si="102"/>
        <v>0</v>
      </c>
      <c r="BS339" s="1">
        <f t="shared" si="103"/>
        <v>0</v>
      </c>
    </row>
    <row r="340" spans="1:71" ht="12.75" x14ac:dyDescent="0.2">
      <c r="A340" s="40"/>
      <c r="B340" s="41"/>
      <c r="C340" s="1">
        <f t="shared" si="56"/>
        <v>0</v>
      </c>
      <c r="D340" s="1">
        <f t="shared" si="57"/>
        <v>0</v>
      </c>
      <c r="E340" s="1">
        <f t="shared" si="58"/>
        <v>0</v>
      </c>
      <c r="F340" s="1">
        <f t="shared" si="59"/>
        <v>0</v>
      </c>
      <c r="G340" s="1">
        <f t="shared" si="60"/>
        <v>0</v>
      </c>
      <c r="H340" s="1">
        <f t="shared" si="61"/>
        <v>0</v>
      </c>
      <c r="J340" s="23"/>
      <c r="K340" s="18"/>
      <c r="L340" s="1">
        <f t="shared" si="62"/>
        <v>0</v>
      </c>
      <c r="M340" s="1">
        <f t="shared" si="63"/>
        <v>0</v>
      </c>
      <c r="N340" s="1">
        <f t="shared" si="64"/>
        <v>0</v>
      </c>
      <c r="O340" s="1">
        <f t="shared" si="65"/>
        <v>0</v>
      </c>
      <c r="P340" s="42">
        <f t="shared" si="66"/>
        <v>0</v>
      </c>
      <c r="Q340" s="1">
        <f t="shared" si="67"/>
        <v>0</v>
      </c>
      <c r="S340" s="40"/>
      <c r="T340" s="41"/>
      <c r="U340" s="1">
        <f t="shared" si="68"/>
        <v>0</v>
      </c>
      <c r="V340" s="1">
        <f t="shared" si="69"/>
        <v>0</v>
      </c>
      <c r="W340" s="1">
        <f t="shared" si="70"/>
        <v>0</v>
      </c>
      <c r="X340" s="1">
        <f t="shared" si="71"/>
        <v>0</v>
      </c>
      <c r="Y340" s="1">
        <f t="shared" si="72"/>
        <v>0</v>
      </c>
      <c r="Z340" s="1">
        <f t="shared" si="73"/>
        <v>0</v>
      </c>
      <c r="AB340" s="40"/>
      <c r="AC340" s="41"/>
      <c r="AD340" s="1">
        <f t="shared" si="74"/>
        <v>0</v>
      </c>
      <c r="AE340" s="1">
        <f t="shared" si="75"/>
        <v>0</v>
      </c>
      <c r="AF340" s="1">
        <f t="shared" si="76"/>
        <v>0</v>
      </c>
      <c r="AG340" s="1">
        <f t="shared" si="77"/>
        <v>0</v>
      </c>
      <c r="AH340" s="1">
        <f t="shared" si="78"/>
        <v>0</v>
      </c>
      <c r="AI340" s="1">
        <f t="shared" si="79"/>
        <v>0</v>
      </c>
      <c r="AK340" s="40"/>
      <c r="AL340" s="41"/>
      <c r="AM340" s="1">
        <f t="shared" si="80"/>
        <v>0</v>
      </c>
      <c r="AN340" s="1">
        <f t="shared" si="81"/>
        <v>0</v>
      </c>
      <c r="AO340" s="1">
        <f t="shared" si="82"/>
        <v>0</v>
      </c>
      <c r="AP340" s="1">
        <f t="shared" si="83"/>
        <v>0</v>
      </c>
      <c r="AQ340" s="1">
        <f t="shared" si="84"/>
        <v>0</v>
      </c>
      <c r="AR340" s="1">
        <f t="shared" si="85"/>
        <v>0</v>
      </c>
      <c r="AT340" s="40"/>
      <c r="AU340" s="41"/>
      <c r="AV340" s="1">
        <f t="shared" si="86"/>
        <v>0</v>
      </c>
      <c r="AW340" s="1">
        <f t="shared" si="87"/>
        <v>0</v>
      </c>
      <c r="AX340" s="1">
        <f t="shared" si="88"/>
        <v>0</v>
      </c>
      <c r="AY340" s="1">
        <f t="shared" si="89"/>
        <v>0</v>
      </c>
      <c r="AZ340" s="1">
        <f t="shared" si="90"/>
        <v>0</v>
      </c>
      <c r="BA340" s="1">
        <f t="shared" si="91"/>
        <v>0</v>
      </c>
      <c r="BC340" s="40"/>
      <c r="BD340" s="41"/>
      <c r="BE340" s="1">
        <f t="shared" si="92"/>
        <v>0</v>
      </c>
      <c r="BF340" s="1">
        <f t="shared" si="93"/>
        <v>0</v>
      </c>
      <c r="BG340" s="1">
        <f t="shared" si="94"/>
        <v>0</v>
      </c>
      <c r="BH340" s="1">
        <f t="shared" si="95"/>
        <v>0</v>
      </c>
      <c r="BI340" s="1">
        <f t="shared" si="96"/>
        <v>0</v>
      </c>
      <c r="BJ340" s="1">
        <f t="shared" si="97"/>
        <v>0</v>
      </c>
      <c r="BL340" s="40"/>
      <c r="BM340" s="41"/>
      <c r="BN340" s="1">
        <f t="shared" si="98"/>
        <v>0</v>
      </c>
      <c r="BO340" s="1">
        <f t="shared" si="99"/>
        <v>0</v>
      </c>
      <c r="BP340" s="1">
        <f t="shared" si="100"/>
        <v>0</v>
      </c>
      <c r="BQ340" s="1">
        <f t="shared" si="101"/>
        <v>0</v>
      </c>
      <c r="BR340" s="1">
        <f t="shared" si="102"/>
        <v>0</v>
      </c>
      <c r="BS340" s="1">
        <f t="shared" si="103"/>
        <v>0</v>
      </c>
    </row>
    <row r="341" spans="1:71" ht="12.75" x14ac:dyDescent="0.2">
      <c r="A341" s="40"/>
      <c r="B341" s="41"/>
      <c r="C341" s="1">
        <f t="shared" si="56"/>
        <v>0</v>
      </c>
      <c r="D341" s="1">
        <f t="shared" si="57"/>
        <v>0</v>
      </c>
      <c r="E341" s="1">
        <f t="shared" si="58"/>
        <v>0</v>
      </c>
      <c r="F341" s="1">
        <f t="shared" si="59"/>
        <v>0</v>
      </c>
      <c r="G341" s="1">
        <f t="shared" si="60"/>
        <v>0</v>
      </c>
      <c r="H341" s="1">
        <f t="shared" si="61"/>
        <v>0</v>
      </c>
      <c r="J341" s="23"/>
      <c r="K341" s="18"/>
      <c r="L341" s="1">
        <f t="shared" si="62"/>
        <v>0</v>
      </c>
      <c r="M341" s="1">
        <f t="shared" si="63"/>
        <v>0</v>
      </c>
      <c r="N341" s="1">
        <f t="shared" si="64"/>
        <v>0</v>
      </c>
      <c r="O341" s="1">
        <f t="shared" si="65"/>
        <v>0</v>
      </c>
      <c r="P341" s="42">
        <f t="shared" si="66"/>
        <v>0</v>
      </c>
      <c r="Q341" s="1">
        <f t="shared" si="67"/>
        <v>0</v>
      </c>
      <c r="S341" s="40"/>
      <c r="T341" s="41"/>
      <c r="U341" s="1">
        <f t="shared" si="68"/>
        <v>0</v>
      </c>
      <c r="V341" s="1">
        <f t="shared" si="69"/>
        <v>0</v>
      </c>
      <c r="W341" s="1">
        <f t="shared" si="70"/>
        <v>0</v>
      </c>
      <c r="X341" s="1">
        <f t="shared" si="71"/>
        <v>0</v>
      </c>
      <c r="Y341" s="1">
        <f t="shared" si="72"/>
        <v>0</v>
      </c>
      <c r="Z341" s="1">
        <f t="shared" si="73"/>
        <v>0</v>
      </c>
      <c r="AB341" s="40"/>
      <c r="AC341" s="41"/>
      <c r="AD341" s="1">
        <f t="shared" si="74"/>
        <v>0</v>
      </c>
      <c r="AE341" s="1">
        <f t="shared" si="75"/>
        <v>0</v>
      </c>
      <c r="AF341" s="1">
        <f t="shared" si="76"/>
        <v>0</v>
      </c>
      <c r="AG341" s="1">
        <f t="shared" si="77"/>
        <v>0</v>
      </c>
      <c r="AH341" s="1">
        <f t="shared" si="78"/>
        <v>0</v>
      </c>
      <c r="AI341" s="1">
        <f t="shared" si="79"/>
        <v>0</v>
      </c>
      <c r="AK341" s="40"/>
      <c r="AL341" s="41"/>
      <c r="AM341" s="1">
        <f t="shared" si="80"/>
        <v>0</v>
      </c>
      <c r="AN341" s="1">
        <f t="shared" si="81"/>
        <v>0</v>
      </c>
      <c r="AO341" s="1">
        <f t="shared" si="82"/>
        <v>0</v>
      </c>
      <c r="AP341" s="1">
        <f t="shared" si="83"/>
        <v>0</v>
      </c>
      <c r="AQ341" s="1">
        <f t="shared" si="84"/>
        <v>0</v>
      </c>
      <c r="AR341" s="1">
        <f t="shared" si="85"/>
        <v>0</v>
      </c>
      <c r="AT341" s="40"/>
      <c r="AU341" s="41"/>
      <c r="AV341" s="1">
        <f t="shared" si="86"/>
        <v>0</v>
      </c>
      <c r="AW341" s="1">
        <f t="shared" si="87"/>
        <v>0</v>
      </c>
      <c r="AX341" s="1">
        <f t="shared" si="88"/>
        <v>0</v>
      </c>
      <c r="AY341" s="1">
        <f t="shared" si="89"/>
        <v>0</v>
      </c>
      <c r="AZ341" s="1">
        <f t="shared" si="90"/>
        <v>0</v>
      </c>
      <c r="BA341" s="1">
        <f t="shared" si="91"/>
        <v>0</v>
      </c>
      <c r="BC341" s="40"/>
      <c r="BD341" s="41"/>
      <c r="BE341" s="1">
        <f t="shared" si="92"/>
        <v>0</v>
      </c>
      <c r="BF341" s="1">
        <f t="shared" si="93"/>
        <v>0</v>
      </c>
      <c r="BG341" s="1">
        <f t="shared" si="94"/>
        <v>0</v>
      </c>
      <c r="BH341" s="1">
        <f t="shared" si="95"/>
        <v>0</v>
      </c>
      <c r="BI341" s="1">
        <f t="shared" si="96"/>
        <v>0</v>
      </c>
      <c r="BJ341" s="1">
        <f t="shared" si="97"/>
        <v>0</v>
      </c>
      <c r="BL341" s="40"/>
      <c r="BM341" s="41"/>
      <c r="BN341" s="1">
        <f t="shared" si="98"/>
        <v>0</v>
      </c>
      <c r="BO341" s="1">
        <f t="shared" si="99"/>
        <v>0</v>
      </c>
      <c r="BP341" s="1">
        <f t="shared" si="100"/>
        <v>0</v>
      </c>
      <c r="BQ341" s="1">
        <f t="shared" si="101"/>
        <v>0</v>
      </c>
      <c r="BR341" s="1">
        <f t="shared" si="102"/>
        <v>0</v>
      </c>
      <c r="BS341" s="1">
        <f t="shared" si="103"/>
        <v>0</v>
      </c>
    </row>
    <row r="342" spans="1:71" ht="12.75" x14ac:dyDescent="0.2">
      <c r="A342" s="40"/>
      <c r="B342" s="41"/>
      <c r="C342" s="1">
        <f t="shared" si="56"/>
        <v>0</v>
      </c>
      <c r="D342" s="1">
        <f t="shared" si="57"/>
        <v>0</v>
      </c>
      <c r="E342" s="1">
        <f t="shared" si="58"/>
        <v>0</v>
      </c>
      <c r="F342" s="1">
        <f t="shared" si="59"/>
        <v>0</v>
      </c>
      <c r="G342" s="1">
        <f t="shared" si="60"/>
        <v>0</v>
      </c>
      <c r="H342" s="1">
        <f t="shared" si="61"/>
        <v>0</v>
      </c>
      <c r="J342" s="23"/>
      <c r="K342" s="18"/>
      <c r="L342" s="1">
        <f t="shared" si="62"/>
        <v>0</v>
      </c>
      <c r="M342" s="1">
        <f t="shared" si="63"/>
        <v>0</v>
      </c>
      <c r="N342" s="1">
        <f t="shared" si="64"/>
        <v>0</v>
      </c>
      <c r="O342" s="1">
        <f t="shared" si="65"/>
        <v>0</v>
      </c>
      <c r="P342" s="42">
        <f t="shared" si="66"/>
        <v>0</v>
      </c>
      <c r="Q342" s="1">
        <f t="shared" si="67"/>
        <v>0</v>
      </c>
      <c r="S342" s="40"/>
      <c r="T342" s="41"/>
      <c r="U342" s="1">
        <f t="shared" si="68"/>
        <v>0</v>
      </c>
      <c r="V342" s="1">
        <f t="shared" si="69"/>
        <v>0</v>
      </c>
      <c r="W342" s="1">
        <f t="shared" si="70"/>
        <v>0</v>
      </c>
      <c r="X342" s="1">
        <f t="shared" si="71"/>
        <v>0</v>
      </c>
      <c r="Y342" s="1">
        <f t="shared" si="72"/>
        <v>0</v>
      </c>
      <c r="Z342" s="1">
        <f t="shared" si="73"/>
        <v>0</v>
      </c>
      <c r="AB342" s="40"/>
      <c r="AC342" s="41"/>
      <c r="AD342" s="1">
        <f t="shared" si="74"/>
        <v>0</v>
      </c>
      <c r="AE342" s="1">
        <f t="shared" si="75"/>
        <v>0</v>
      </c>
      <c r="AF342" s="1">
        <f t="shared" si="76"/>
        <v>0</v>
      </c>
      <c r="AG342" s="1">
        <f t="shared" si="77"/>
        <v>0</v>
      </c>
      <c r="AH342" s="1">
        <f t="shared" si="78"/>
        <v>0</v>
      </c>
      <c r="AI342" s="1">
        <f t="shared" si="79"/>
        <v>0</v>
      </c>
      <c r="AK342" s="40"/>
      <c r="AL342" s="41"/>
      <c r="AM342" s="1">
        <f t="shared" si="80"/>
        <v>0</v>
      </c>
      <c r="AN342" s="1">
        <f t="shared" si="81"/>
        <v>0</v>
      </c>
      <c r="AO342" s="1">
        <f t="shared" si="82"/>
        <v>0</v>
      </c>
      <c r="AP342" s="1">
        <f t="shared" si="83"/>
        <v>0</v>
      </c>
      <c r="AQ342" s="1">
        <f t="shared" si="84"/>
        <v>0</v>
      </c>
      <c r="AR342" s="1">
        <f t="shared" si="85"/>
        <v>0</v>
      </c>
      <c r="AT342" s="40"/>
      <c r="AU342" s="41"/>
      <c r="AV342" s="1">
        <f t="shared" si="86"/>
        <v>0</v>
      </c>
      <c r="AW342" s="1">
        <f t="shared" si="87"/>
        <v>0</v>
      </c>
      <c r="AX342" s="1">
        <f t="shared" si="88"/>
        <v>0</v>
      </c>
      <c r="AY342" s="1">
        <f t="shared" si="89"/>
        <v>0</v>
      </c>
      <c r="AZ342" s="1">
        <f t="shared" si="90"/>
        <v>0</v>
      </c>
      <c r="BA342" s="1">
        <f t="shared" si="91"/>
        <v>0</v>
      </c>
      <c r="BC342" s="40"/>
      <c r="BD342" s="41"/>
      <c r="BE342" s="1">
        <f t="shared" si="92"/>
        <v>0</v>
      </c>
      <c r="BF342" s="1">
        <f t="shared" si="93"/>
        <v>0</v>
      </c>
      <c r="BG342" s="1">
        <f t="shared" si="94"/>
        <v>0</v>
      </c>
      <c r="BH342" s="1">
        <f t="shared" si="95"/>
        <v>0</v>
      </c>
      <c r="BI342" s="1">
        <f t="shared" si="96"/>
        <v>0</v>
      </c>
      <c r="BJ342" s="1">
        <f t="shared" si="97"/>
        <v>0</v>
      </c>
      <c r="BL342" s="40"/>
      <c r="BM342" s="41"/>
      <c r="BN342" s="1">
        <f t="shared" si="98"/>
        <v>0</v>
      </c>
      <c r="BO342" s="1">
        <f t="shared" si="99"/>
        <v>0</v>
      </c>
      <c r="BP342" s="1">
        <f t="shared" si="100"/>
        <v>0</v>
      </c>
      <c r="BQ342" s="1">
        <f t="shared" si="101"/>
        <v>0</v>
      </c>
      <c r="BR342" s="1">
        <f t="shared" si="102"/>
        <v>0</v>
      </c>
      <c r="BS342" s="1">
        <f t="shared" si="103"/>
        <v>0</v>
      </c>
    </row>
    <row r="343" spans="1:71" ht="12.75" x14ac:dyDescent="0.2">
      <c r="A343" s="40"/>
      <c r="B343" s="41"/>
      <c r="C343" s="1">
        <f t="shared" si="56"/>
        <v>0</v>
      </c>
      <c r="D343" s="1">
        <f t="shared" si="57"/>
        <v>0</v>
      </c>
      <c r="E343" s="1">
        <f t="shared" si="58"/>
        <v>0</v>
      </c>
      <c r="F343" s="1">
        <f t="shared" si="59"/>
        <v>0</v>
      </c>
      <c r="G343" s="1">
        <f t="shared" si="60"/>
        <v>0</v>
      </c>
      <c r="H343" s="1">
        <f t="shared" si="61"/>
        <v>0</v>
      </c>
      <c r="J343" s="23"/>
      <c r="K343" s="18"/>
      <c r="L343" s="1">
        <f t="shared" si="62"/>
        <v>0</v>
      </c>
      <c r="M343" s="1">
        <f t="shared" si="63"/>
        <v>0</v>
      </c>
      <c r="N343" s="1">
        <f t="shared" si="64"/>
        <v>0</v>
      </c>
      <c r="O343" s="1">
        <f t="shared" si="65"/>
        <v>0</v>
      </c>
      <c r="P343" s="42">
        <f t="shared" si="66"/>
        <v>0</v>
      </c>
      <c r="Q343" s="1">
        <f t="shared" si="67"/>
        <v>0</v>
      </c>
      <c r="S343" s="40"/>
      <c r="T343" s="41"/>
      <c r="U343" s="1">
        <f t="shared" si="68"/>
        <v>0</v>
      </c>
      <c r="V343" s="1">
        <f t="shared" si="69"/>
        <v>0</v>
      </c>
      <c r="W343" s="1">
        <f t="shared" si="70"/>
        <v>0</v>
      </c>
      <c r="X343" s="1">
        <f t="shared" si="71"/>
        <v>0</v>
      </c>
      <c r="Y343" s="1">
        <f t="shared" si="72"/>
        <v>0</v>
      </c>
      <c r="Z343" s="1">
        <f t="shared" si="73"/>
        <v>0</v>
      </c>
      <c r="AB343" s="40"/>
      <c r="AC343" s="41"/>
      <c r="AD343" s="1">
        <f t="shared" si="74"/>
        <v>0</v>
      </c>
      <c r="AE343" s="1">
        <f t="shared" si="75"/>
        <v>0</v>
      </c>
      <c r="AF343" s="1">
        <f t="shared" si="76"/>
        <v>0</v>
      </c>
      <c r="AG343" s="1">
        <f t="shared" si="77"/>
        <v>0</v>
      </c>
      <c r="AH343" s="1">
        <f t="shared" si="78"/>
        <v>0</v>
      </c>
      <c r="AI343" s="1">
        <f t="shared" si="79"/>
        <v>0</v>
      </c>
      <c r="AK343" s="40"/>
      <c r="AL343" s="41"/>
      <c r="AM343" s="1">
        <f t="shared" si="80"/>
        <v>0</v>
      </c>
      <c r="AN343" s="1">
        <f t="shared" si="81"/>
        <v>0</v>
      </c>
      <c r="AO343" s="1">
        <f t="shared" si="82"/>
        <v>0</v>
      </c>
      <c r="AP343" s="1">
        <f t="shared" si="83"/>
        <v>0</v>
      </c>
      <c r="AQ343" s="1">
        <f t="shared" si="84"/>
        <v>0</v>
      </c>
      <c r="AR343" s="1">
        <f t="shared" si="85"/>
        <v>0</v>
      </c>
      <c r="AT343" s="40"/>
      <c r="AU343" s="41"/>
      <c r="AV343" s="1">
        <f t="shared" si="86"/>
        <v>0</v>
      </c>
      <c r="AW343" s="1">
        <f t="shared" si="87"/>
        <v>0</v>
      </c>
      <c r="AX343" s="1">
        <f t="shared" si="88"/>
        <v>0</v>
      </c>
      <c r="AY343" s="1">
        <f t="shared" si="89"/>
        <v>0</v>
      </c>
      <c r="AZ343" s="1">
        <f t="shared" si="90"/>
        <v>0</v>
      </c>
      <c r="BA343" s="1">
        <f t="shared" si="91"/>
        <v>0</v>
      </c>
      <c r="BC343" s="40"/>
      <c r="BD343" s="41"/>
      <c r="BE343" s="1">
        <f t="shared" si="92"/>
        <v>0</v>
      </c>
      <c r="BF343" s="1">
        <f t="shared" si="93"/>
        <v>0</v>
      </c>
      <c r="BG343" s="1">
        <f t="shared" si="94"/>
        <v>0</v>
      </c>
      <c r="BH343" s="1">
        <f t="shared" si="95"/>
        <v>0</v>
      </c>
      <c r="BI343" s="1">
        <f t="shared" si="96"/>
        <v>0</v>
      </c>
      <c r="BJ343" s="1">
        <f t="shared" si="97"/>
        <v>0</v>
      </c>
      <c r="BL343" s="40"/>
      <c r="BM343" s="41"/>
      <c r="BN343" s="1">
        <f t="shared" si="98"/>
        <v>0</v>
      </c>
      <c r="BO343" s="1">
        <f t="shared" si="99"/>
        <v>0</v>
      </c>
      <c r="BP343" s="1">
        <f t="shared" si="100"/>
        <v>0</v>
      </c>
      <c r="BQ343" s="1">
        <f t="shared" si="101"/>
        <v>0</v>
      </c>
      <c r="BR343" s="1">
        <f t="shared" si="102"/>
        <v>0</v>
      </c>
      <c r="BS343" s="1">
        <f t="shared" si="103"/>
        <v>0</v>
      </c>
    </row>
    <row r="344" spans="1:71" ht="12.75" x14ac:dyDescent="0.2">
      <c r="A344" s="40"/>
      <c r="B344" s="41"/>
      <c r="C344" s="1">
        <f t="shared" si="56"/>
        <v>0</v>
      </c>
      <c r="D344" s="1">
        <f t="shared" si="57"/>
        <v>0</v>
      </c>
      <c r="E344" s="1">
        <f t="shared" si="58"/>
        <v>0</v>
      </c>
      <c r="F344" s="1">
        <f t="shared" si="59"/>
        <v>0</v>
      </c>
      <c r="G344" s="1">
        <f t="shared" si="60"/>
        <v>0</v>
      </c>
      <c r="H344" s="1">
        <f t="shared" si="61"/>
        <v>0</v>
      </c>
      <c r="J344" s="23"/>
      <c r="K344" s="18"/>
      <c r="L344" s="1">
        <f t="shared" si="62"/>
        <v>0</v>
      </c>
      <c r="M344" s="1">
        <f t="shared" si="63"/>
        <v>0</v>
      </c>
      <c r="N344" s="1">
        <f t="shared" si="64"/>
        <v>0</v>
      </c>
      <c r="O344" s="1">
        <f t="shared" si="65"/>
        <v>0</v>
      </c>
      <c r="P344" s="42">
        <f t="shared" si="66"/>
        <v>0</v>
      </c>
      <c r="Q344" s="1">
        <f t="shared" si="67"/>
        <v>0</v>
      </c>
      <c r="S344" s="40"/>
      <c r="T344" s="41"/>
      <c r="U344" s="1">
        <f t="shared" si="68"/>
        <v>0</v>
      </c>
      <c r="V344" s="1">
        <f t="shared" si="69"/>
        <v>0</v>
      </c>
      <c r="W344" s="1">
        <f t="shared" si="70"/>
        <v>0</v>
      </c>
      <c r="X344" s="1">
        <f t="shared" si="71"/>
        <v>0</v>
      </c>
      <c r="Y344" s="1">
        <f t="shared" si="72"/>
        <v>0</v>
      </c>
      <c r="Z344" s="1">
        <f t="shared" si="73"/>
        <v>0</v>
      </c>
      <c r="AB344" s="40"/>
      <c r="AC344" s="41"/>
      <c r="AD344" s="1">
        <f t="shared" si="74"/>
        <v>0</v>
      </c>
      <c r="AE344" s="1">
        <f t="shared" si="75"/>
        <v>0</v>
      </c>
      <c r="AF344" s="1">
        <f t="shared" si="76"/>
        <v>0</v>
      </c>
      <c r="AG344" s="1">
        <f t="shared" si="77"/>
        <v>0</v>
      </c>
      <c r="AH344" s="1">
        <f t="shared" si="78"/>
        <v>0</v>
      </c>
      <c r="AI344" s="1">
        <f t="shared" si="79"/>
        <v>0</v>
      </c>
      <c r="AK344" s="40"/>
      <c r="AL344" s="41"/>
      <c r="AM344" s="1">
        <f t="shared" si="80"/>
        <v>0</v>
      </c>
      <c r="AN344" s="1">
        <f t="shared" si="81"/>
        <v>0</v>
      </c>
      <c r="AO344" s="1">
        <f t="shared" si="82"/>
        <v>0</v>
      </c>
      <c r="AP344" s="1">
        <f t="shared" si="83"/>
        <v>0</v>
      </c>
      <c r="AQ344" s="1">
        <f t="shared" si="84"/>
        <v>0</v>
      </c>
      <c r="AR344" s="1">
        <f t="shared" si="85"/>
        <v>0</v>
      </c>
      <c r="AT344" s="40"/>
      <c r="AU344" s="41"/>
      <c r="AV344" s="1">
        <f t="shared" si="86"/>
        <v>0</v>
      </c>
      <c r="AW344" s="1">
        <f t="shared" si="87"/>
        <v>0</v>
      </c>
      <c r="AX344" s="1">
        <f t="shared" si="88"/>
        <v>0</v>
      </c>
      <c r="AY344" s="1">
        <f t="shared" si="89"/>
        <v>0</v>
      </c>
      <c r="AZ344" s="1">
        <f t="shared" si="90"/>
        <v>0</v>
      </c>
      <c r="BA344" s="1">
        <f t="shared" si="91"/>
        <v>0</v>
      </c>
      <c r="BC344" s="40"/>
      <c r="BD344" s="41"/>
      <c r="BE344" s="1">
        <f t="shared" si="92"/>
        <v>0</v>
      </c>
      <c r="BF344" s="1">
        <f t="shared" si="93"/>
        <v>0</v>
      </c>
      <c r="BG344" s="1">
        <f t="shared" si="94"/>
        <v>0</v>
      </c>
      <c r="BH344" s="1">
        <f t="shared" si="95"/>
        <v>0</v>
      </c>
      <c r="BI344" s="1">
        <f t="shared" si="96"/>
        <v>0</v>
      </c>
      <c r="BJ344" s="1">
        <f t="shared" si="97"/>
        <v>0</v>
      </c>
      <c r="BL344" s="40"/>
      <c r="BM344" s="41"/>
      <c r="BN344" s="1">
        <f t="shared" si="98"/>
        <v>0</v>
      </c>
      <c r="BO344" s="1">
        <f t="shared" si="99"/>
        <v>0</v>
      </c>
      <c r="BP344" s="1">
        <f t="shared" si="100"/>
        <v>0</v>
      </c>
      <c r="BQ344" s="1">
        <f t="shared" si="101"/>
        <v>0</v>
      </c>
      <c r="BR344" s="1">
        <f t="shared" si="102"/>
        <v>0</v>
      </c>
      <c r="BS344" s="1">
        <f t="shared" si="103"/>
        <v>0</v>
      </c>
    </row>
    <row r="345" spans="1:71" ht="12.75" x14ac:dyDescent="0.2">
      <c r="A345" s="40"/>
      <c r="B345" s="41"/>
      <c r="C345" s="1">
        <f t="shared" si="56"/>
        <v>0</v>
      </c>
      <c r="D345" s="1">
        <f t="shared" si="57"/>
        <v>0</v>
      </c>
      <c r="E345" s="1">
        <f t="shared" si="58"/>
        <v>0</v>
      </c>
      <c r="F345" s="1">
        <f t="shared" si="59"/>
        <v>0</v>
      </c>
      <c r="G345" s="1">
        <f t="shared" si="60"/>
        <v>0</v>
      </c>
      <c r="H345" s="1">
        <f t="shared" si="61"/>
        <v>0</v>
      </c>
      <c r="J345" s="23"/>
      <c r="K345" s="18"/>
      <c r="L345" s="1">
        <f t="shared" si="62"/>
        <v>0</v>
      </c>
      <c r="M345" s="1">
        <f t="shared" si="63"/>
        <v>0</v>
      </c>
      <c r="N345" s="1">
        <f t="shared" si="64"/>
        <v>0</v>
      </c>
      <c r="O345" s="1">
        <f t="shared" si="65"/>
        <v>0</v>
      </c>
      <c r="P345" s="42">
        <f t="shared" si="66"/>
        <v>0</v>
      </c>
      <c r="Q345" s="1">
        <f t="shared" si="67"/>
        <v>0</v>
      </c>
      <c r="S345" s="40"/>
      <c r="T345" s="41"/>
      <c r="U345" s="1">
        <f t="shared" si="68"/>
        <v>0</v>
      </c>
      <c r="V345" s="1">
        <f t="shared" si="69"/>
        <v>0</v>
      </c>
      <c r="W345" s="1">
        <f t="shared" si="70"/>
        <v>0</v>
      </c>
      <c r="X345" s="1">
        <f t="shared" si="71"/>
        <v>0</v>
      </c>
      <c r="Y345" s="1">
        <f t="shared" si="72"/>
        <v>0</v>
      </c>
      <c r="Z345" s="1">
        <f t="shared" si="73"/>
        <v>0</v>
      </c>
      <c r="AB345" s="40"/>
      <c r="AC345" s="41"/>
      <c r="AD345" s="1">
        <f t="shared" si="74"/>
        <v>0</v>
      </c>
      <c r="AE345" s="1">
        <f t="shared" si="75"/>
        <v>0</v>
      </c>
      <c r="AF345" s="1">
        <f t="shared" si="76"/>
        <v>0</v>
      </c>
      <c r="AG345" s="1">
        <f t="shared" si="77"/>
        <v>0</v>
      </c>
      <c r="AH345" s="1">
        <f t="shared" si="78"/>
        <v>0</v>
      </c>
      <c r="AI345" s="1">
        <f t="shared" si="79"/>
        <v>0</v>
      </c>
      <c r="AK345" s="40"/>
      <c r="AL345" s="41"/>
      <c r="AM345" s="1">
        <f t="shared" si="80"/>
        <v>0</v>
      </c>
      <c r="AN345" s="1">
        <f t="shared" si="81"/>
        <v>0</v>
      </c>
      <c r="AO345" s="1">
        <f t="shared" si="82"/>
        <v>0</v>
      </c>
      <c r="AP345" s="1">
        <f t="shared" si="83"/>
        <v>0</v>
      </c>
      <c r="AQ345" s="1">
        <f t="shared" si="84"/>
        <v>0</v>
      </c>
      <c r="AR345" s="1">
        <f t="shared" si="85"/>
        <v>0</v>
      </c>
      <c r="AT345" s="40"/>
      <c r="AU345" s="41"/>
      <c r="AV345" s="1">
        <f t="shared" si="86"/>
        <v>0</v>
      </c>
      <c r="AW345" s="1">
        <f t="shared" si="87"/>
        <v>0</v>
      </c>
      <c r="AX345" s="1">
        <f t="shared" si="88"/>
        <v>0</v>
      </c>
      <c r="AY345" s="1">
        <f t="shared" si="89"/>
        <v>0</v>
      </c>
      <c r="AZ345" s="1">
        <f t="shared" si="90"/>
        <v>0</v>
      </c>
      <c r="BA345" s="1">
        <f t="shared" si="91"/>
        <v>0</v>
      </c>
      <c r="BC345" s="40"/>
      <c r="BD345" s="41"/>
      <c r="BE345" s="1">
        <f t="shared" si="92"/>
        <v>0</v>
      </c>
      <c r="BF345" s="1">
        <f t="shared" si="93"/>
        <v>0</v>
      </c>
      <c r="BG345" s="1">
        <f t="shared" si="94"/>
        <v>0</v>
      </c>
      <c r="BH345" s="1">
        <f t="shared" si="95"/>
        <v>0</v>
      </c>
      <c r="BI345" s="1">
        <f t="shared" si="96"/>
        <v>0</v>
      </c>
      <c r="BJ345" s="1">
        <f t="shared" si="97"/>
        <v>0</v>
      </c>
      <c r="BL345" s="40"/>
      <c r="BM345" s="41"/>
      <c r="BN345" s="1">
        <f t="shared" si="98"/>
        <v>0</v>
      </c>
      <c r="BO345" s="1">
        <f t="shared" si="99"/>
        <v>0</v>
      </c>
      <c r="BP345" s="1">
        <f t="shared" si="100"/>
        <v>0</v>
      </c>
      <c r="BQ345" s="1">
        <f t="shared" si="101"/>
        <v>0</v>
      </c>
      <c r="BR345" s="1">
        <f t="shared" si="102"/>
        <v>0</v>
      </c>
      <c r="BS345" s="1">
        <f t="shared" si="103"/>
        <v>0</v>
      </c>
    </row>
    <row r="346" spans="1:71" ht="12.75" x14ac:dyDescent="0.2">
      <c r="A346" s="40"/>
      <c r="B346" s="41"/>
      <c r="C346" s="1">
        <f t="shared" si="56"/>
        <v>0</v>
      </c>
      <c r="D346" s="1">
        <f t="shared" si="57"/>
        <v>0</v>
      </c>
      <c r="E346" s="1">
        <f t="shared" si="58"/>
        <v>0</v>
      </c>
      <c r="F346" s="1">
        <f t="shared" si="59"/>
        <v>0</v>
      </c>
      <c r="G346" s="1">
        <f t="shared" si="60"/>
        <v>0</v>
      </c>
      <c r="H346" s="1">
        <f t="shared" si="61"/>
        <v>0</v>
      </c>
      <c r="J346" s="23"/>
      <c r="K346" s="18"/>
      <c r="L346" s="1">
        <f t="shared" si="62"/>
        <v>0</v>
      </c>
      <c r="M346" s="1">
        <f t="shared" si="63"/>
        <v>0</v>
      </c>
      <c r="N346" s="1">
        <f t="shared" si="64"/>
        <v>0</v>
      </c>
      <c r="O346" s="1">
        <f t="shared" si="65"/>
        <v>0</v>
      </c>
      <c r="P346" s="42">
        <f t="shared" si="66"/>
        <v>0</v>
      </c>
      <c r="Q346" s="1">
        <f t="shared" si="67"/>
        <v>0</v>
      </c>
      <c r="S346" s="40"/>
      <c r="T346" s="41"/>
      <c r="U346" s="1">
        <f t="shared" si="68"/>
        <v>0</v>
      </c>
      <c r="V346" s="1">
        <f t="shared" si="69"/>
        <v>0</v>
      </c>
      <c r="W346" s="1">
        <f t="shared" si="70"/>
        <v>0</v>
      </c>
      <c r="X346" s="1">
        <f t="shared" si="71"/>
        <v>0</v>
      </c>
      <c r="Y346" s="1">
        <f t="shared" si="72"/>
        <v>0</v>
      </c>
      <c r="Z346" s="1">
        <f t="shared" si="73"/>
        <v>0</v>
      </c>
      <c r="AB346" s="40"/>
      <c r="AC346" s="41"/>
      <c r="AD346" s="1">
        <f t="shared" si="74"/>
        <v>0</v>
      </c>
      <c r="AE346" s="1">
        <f t="shared" si="75"/>
        <v>0</v>
      </c>
      <c r="AF346" s="1">
        <f t="shared" si="76"/>
        <v>0</v>
      </c>
      <c r="AG346" s="1">
        <f t="shared" si="77"/>
        <v>0</v>
      </c>
      <c r="AH346" s="1">
        <f t="shared" si="78"/>
        <v>0</v>
      </c>
      <c r="AI346" s="1">
        <f t="shared" si="79"/>
        <v>0</v>
      </c>
      <c r="AK346" s="40"/>
      <c r="AL346" s="41"/>
      <c r="AM346" s="1">
        <f t="shared" si="80"/>
        <v>0</v>
      </c>
      <c r="AN346" s="1">
        <f t="shared" si="81"/>
        <v>0</v>
      </c>
      <c r="AO346" s="1">
        <f t="shared" si="82"/>
        <v>0</v>
      </c>
      <c r="AP346" s="1">
        <f t="shared" si="83"/>
        <v>0</v>
      </c>
      <c r="AQ346" s="1">
        <f t="shared" si="84"/>
        <v>0</v>
      </c>
      <c r="AR346" s="1">
        <f t="shared" si="85"/>
        <v>0</v>
      </c>
      <c r="AT346" s="40"/>
      <c r="AU346" s="41"/>
      <c r="AV346" s="1">
        <f t="shared" si="86"/>
        <v>0</v>
      </c>
      <c r="AW346" s="1">
        <f t="shared" si="87"/>
        <v>0</v>
      </c>
      <c r="AX346" s="1">
        <f t="shared" si="88"/>
        <v>0</v>
      </c>
      <c r="AY346" s="1">
        <f t="shared" si="89"/>
        <v>0</v>
      </c>
      <c r="AZ346" s="1">
        <f t="shared" si="90"/>
        <v>0</v>
      </c>
      <c r="BA346" s="1">
        <f t="shared" si="91"/>
        <v>0</v>
      </c>
      <c r="BC346" s="40"/>
      <c r="BD346" s="41"/>
      <c r="BE346" s="1">
        <f t="shared" si="92"/>
        <v>0</v>
      </c>
      <c r="BF346" s="1">
        <f t="shared" si="93"/>
        <v>0</v>
      </c>
      <c r="BG346" s="1">
        <f t="shared" si="94"/>
        <v>0</v>
      </c>
      <c r="BH346" s="1">
        <f t="shared" si="95"/>
        <v>0</v>
      </c>
      <c r="BI346" s="1">
        <f t="shared" si="96"/>
        <v>0</v>
      </c>
      <c r="BJ346" s="1">
        <f t="shared" si="97"/>
        <v>0</v>
      </c>
      <c r="BL346" s="40"/>
      <c r="BM346" s="41"/>
      <c r="BN346" s="1">
        <f t="shared" si="98"/>
        <v>0</v>
      </c>
      <c r="BO346" s="1">
        <f t="shared" si="99"/>
        <v>0</v>
      </c>
      <c r="BP346" s="1">
        <f t="shared" si="100"/>
        <v>0</v>
      </c>
      <c r="BQ346" s="1">
        <f t="shared" si="101"/>
        <v>0</v>
      </c>
      <c r="BR346" s="1">
        <f t="shared" si="102"/>
        <v>0</v>
      </c>
      <c r="BS346" s="1">
        <f t="shared" si="103"/>
        <v>0</v>
      </c>
    </row>
    <row r="347" spans="1:71" ht="12.75" x14ac:dyDescent="0.2">
      <c r="A347" s="40"/>
      <c r="B347" s="41"/>
      <c r="C347" s="1">
        <f t="shared" si="56"/>
        <v>0</v>
      </c>
      <c r="D347" s="1">
        <f t="shared" si="57"/>
        <v>0</v>
      </c>
      <c r="E347" s="1">
        <f t="shared" si="58"/>
        <v>0</v>
      </c>
      <c r="F347" s="1">
        <f t="shared" si="59"/>
        <v>0</v>
      </c>
      <c r="G347" s="1">
        <f t="shared" si="60"/>
        <v>0</v>
      </c>
      <c r="H347" s="1">
        <f t="shared" si="61"/>
        <v>0</v>
      </c>
      <c r="J347" s="23"/>
      <c r="K347" s="18"/>
      <c r="L347" s="1">
        <f t="shared" si="62"/>
        <v>0</v>
      </c>
      <c r="M347" s="1">
        <f t="shared" si="63"/>
        <v>0</v>
      </c>
      <c r="N347" s="1">
        <f t="shared" si="64"/>
        <v>0</v>
      </c>
      <c r="O347" s="1">
        <f t="shared" si="65"/>
        <v>0</v>
      </c>
      <c r="P347" s="42">
        <f t="shared" si="66"/>
        <v>0</v>
      </c>
      <c r="Q347" s="1">
        <f t="shared" si="67"/>
        <v>0</v>
      </c>
      <c r="S347" s="40"/>
      <c r="T347" s="41"/>
      <c r="U347" s="1">
        <f t="shared" si="68"/>
        <v>0</v>
      </c>
      <c r="V347" s="1">
        <f t="shared" si="69"/>
        <v>0</v>
      </c>
      <c r="W347" s="1">
        <f t="shared" si="70"/>
        <v>0</v>
      </c>
      <c r="X347" s="1">
        <f t="shared" si="71"/>
        <v>0</v>
      </c>
      <c r="Y347" s="1">
        <f t="shared" si="72"/>
        <v>0</v>
      </c>
      <c r="Z347" s="1">
        <f t="shared" si="73"/>
        <v>0</v>
      </c>
      <c r="AB347" s="40"/>
      <c r="AC347" s="41"/>
      <c r="AD347" s="1">
        <f t="shared" si="74"/>
        <v>0</v>
      </c>
      <c r="AE347" s="1">
        <f t="shared" si="75"/>
        <v>0</v>
      </c>
      <c r="AF347" s="1">
        <f t="shared" si="76"/>
        <v>0</v>
      </c>
      <c r="AG347" s="1">
        <f t="shared" si="77"/>
        <v>0</v>
      </c>
      <c r="AH347" s="1">
        <f t="shared" si="78"/>
        <v>0</v>
      </c>
      <c r="AI347" s="1">
        <f t="shared" si="79"/>
        <v>0</v>
      </c>
      <c r="AK347" s="40"/>
      <c r="AL347" s="41"/>
      <c r="AM347" s="1">
        <f t="shared" si="80"/>
        <v>0</v>
      </c>
      <c r="AN347" s="1">
        <f t="shared" si="81"/>
        <v>0</v>
      </c>
      <c r="AO347" s="1">
        <f t="shared" si="82"/>
        <v>0</v>
      </c>
      <c r="AP347" s="1">
        <f t="shared" si="83"/>
        <v>0</v>
      </c>
      <c r="AQ347" s="1">
        <f t="shared" si="84"/>
        <v>0</v>
      </c>
      <c r="AR347" s="1">
        <f t="shared" si="85"/>
        <v>0</v>
      </c>
      <c r="AT347" s="40"/>
      <c r="AU347" s="41"/>
      <c r="AV347" s="1">
        <f t="shared" si="86"/>
        <v>0</v>
      </c>
      <c r="AW347" s="1">
        <f t="shared" si="87"/>
        <v>0</v>
      </c>
      <c r="AX347" s="1">
        <f t="shared" si="88"/>
        <v>0</v>
      </c>
      <c r="AY347" s="1">
        <f t="shared" si="89"/>
        <v>0</v>
      </c>
      <c r="AZ347" s="1">
        <f t="shared" si="90"/>
        <v>0</v>
      </c>
      <c r="BA347" s="1">
        <f t="shared" si="91"/>
        <v>0</v>
      </c>
      <c r="BC347" s="40"/>
      <c r="BD347" s="41"/>
      <c r="BE347" s="1">
        <f t="shared" si="92"/>
        <v>0</v>
      </c>
      <c r="BF347" s="1">
        <f t="shared" si="93"/>
        <v>0</v>
      </c>
      <c r="BG347" s="1">
        <f t="shared" si="94"/>
        <v>0</v>
      </c>
      <c r="BH347" s="1">
        <f t="shared" si="95"/>
        <v>0</v>
      </c>
      <c r="BI347" s="1">
        <f t="shared" si="96"/>
        <v>0</v>
      </c>
      <c r="BJ347" s="1">
        <f t="shared" si="97"/>
        <v>0</v>
      </c>
      <c r="BL347" s="40"/>
      <c r="BM347" s="41"/>
      <c r="BN347" s="1">
        <f t="shared" si="98"/>
        <v>0</v>
      </c>
      <c r="BO347" s="1">
        <f t="shared" si="99"/>
        <v>0</v>
      </c>
      <c r="BP347" s="1">
        <f t="shared" si="100"/>
        <v>0</v>
      </c>
      <c r="BQ347" s="1">
        <f t="shared" si="101"/>
        <v>0</v>
      </c>
      <c r="BR347" s="1">
        <f t="shared" si="102"/>
        <v>0</v>
      </c>
      <c r="BS347" s="1">
        <f t="shared" si="103"/>
        <v>0</v>
      </c>
    </row>
    <row r="348" spans="1:71" ht="12.75" x14ac:dyDescent="0.2">
      <c r="A348" s="40"/>
      <c r="B348" s="41"/>
      <c r="C348" s="1">
        <f t="shared" si="56"/>
        <v>0</v>
      </c>
      <c r="D348" s="1">
        <f t="shared" si="57"/>
        <v>0</v>
      </c>
      <c r="E348" s="1">
        <f t="shared" si="58"/>
        <v>0</v>
      </c>
      <c r="F348" s="1">
        <f t="shared" si="59"/>
        <v>0</v>
      </c>
      <c r="G348" s="1">
        <f t="shared" si="60"/>
        <v>0</v>
      </c>
      <c r="H348" s="1">
        <f t="shared" si="61"/>
        <v>0</v>
      </c>
      <c r="J348" s="23"/>
      <c r="K348" s="18"/>
      <c r="L348" s="1">
        <f t="shared" si="62"/>
        <v>0</v>
      </c>
      <c r="M348" s="1">
        <f t="shared" si="63"/>
        <v>0</v>
      </c>
      <c r="N348" s="1">
        <f t="shared" si="64"/>
        <v>0</v>
      </c>
      <c r="O348" s="1">
        <f t="shared" si="65"/>
        <v>0</v>
      </c>
      <c r="P348" s="42">
        <f t="shared" si="66"/>
        <v>0</v>
      </c>
      <c r="Q348" s="1">
        <f t="shared" si="67"/>
        <v>0</v>
      </c>
      <c r="S348" s="40"/>
      <c r="T348" s="41"/>
      <c r="U348" s="1">
        <f t="shared" si="68"/>
        <v>0</v>
      </c>
      <c r="V348" s="1">
        <f t="shared" si="69"/>
        <v>0</v>
      </c>
      <c r="W348" s="1">
        <f t="shared" si="70"/>
        <v>0</v>
      </c>
      <c r="X348" s="1">
        <f t="shared" si="71"/>
        <v>0</v>
      </c>
      <c r="Y348" s="1">
        <f t="shared" si="72"/>
        <v>0</v>
      </c>
      <c r="Z348" s="1">
        <f t="shared" si="73"/>
        <v>0</v>
      </c>
      <c r="AB348" s="40"/>
      <c r="AC348" s="41"/>
      <c r="AD348" s="1">
        <f t="shared" si="74"/>
        <v>0</v>
      </c>
      <c r="AE348" s="1">
        <f t="shared" si="75"/>
        <v>0</v>
      </c>
      <c r="AF348" s="1">
        <f t="shared" si="76"/>
        <v>0</v>
      </c>
      <c r="AG348" s="1">
        <f t="shared" si="77"/>
        <v>0</v>
      </c>
      <c r="AH348" s="1">
        <f t="shared" si="78"/>
        <v>0</v>
      </c>
      <c r="AI348" s="1">
        <f t="shared" si="79"/>
        <v>0</v>
      </c>
      <c r="AK348" s="40"/>
      <c r="AL348" s="41"/>
      <c r="AM348" s="1">
        <f t="shared" si="80"/>
        <v>0</v>
      </c>
      <c r="AN348" s="1">
        <f t="shared" si="81"/>
        <v>0</v>
      </c>
      <c r="AO348" s="1">
        <f t="shared" si="82"/>
        <v>0</v>
      </c>
      <c r="AP348" s="1">
        <f t="shared" si="83"/>
        <v>0</v>
      </c>
      <c r="AQ348" s="1">
        <f t="shared" si="84"/>
        <v>0</v>
      </c>
      <c r="AR348" s="1">
        <f t="shared" si="85"/>
        <v>0</v>
      </c>
      <c r="AT348" s="40"/>
      <c r="AU348" s="41"/>
      <c r="AV348" s="1">
        <f t="shared" si="86"/>
        <v>0</v>
      </c>
      <c r="AW348" s="1">
        <f t="shared" si="87"/>
        <v>0</v>
      </c>
      <c r="AX348" s="1">
        <f t="shared" si="88"/>
        <v>0</v>
      </c>
      <c r="AY348" s="1">
        <f t="shared" si="89"/>
        <v>0</v>
      </c>
      <c r="AZ348" s="1">
        <f t="shared" si="90"/>
        <v>0</v>
      </c>
      <c r="BA348" s="1">
        <f t="shared" si="91"/>
        <v>0</v>
      </c>
      <c r="BC348" s="40"/>
      <c r="BD348" s="41"/>
      <c r="BE348" s="1">
        <f t="shared" si="92"/>
        <v>0</v>
      </c>
      <c r="BF348" s="1">
        <f t="shared" si="93"/>
        <v>0</v>
      </c>
      <c r="BG348" s="1">
        <f t="shared" si="94"/>
        <v>0</v>
      </c>
      <c r="BH348" s="1">
        <f t="shared" si="95"/>
        <v>0</v>
      </c>
      <c r="BI348" s="1">
        <f t="shared" si="96"/>
        <v>0</v>
      </c>
      <c r="BJ348" s="1">
        <f t="shared" si="97"/>
        <v>0</v>
      </c>
      <c r="BL348" s="40"/>
      <c r="BM348" s="41"/>
      <c r="BN348" s="1">
        <f t="shared" si="98"/>
        <v>0</v>
      </c>
      <c r="BO348" s="1">
        <f t="shared" si="99"/>
        <v>0</v>
      </c>
      <c r="BP348" s="1">
        <f t="shared" si="100"/>
        <v>0</v>
      </c>
      <c r="BQ348" s="1">
        <f t="shared" si="101"/>
        <v>0</v>
      </c>
      <c r="BR348" s="1">
        <f t="shared" si="102"/>
        <v>0</v>
      </c>
      <c r="BS348" s="1">
        <f t="shared" si="103"/>
        <v>0</v>
      </c>
    </row>
    <row r="349" spans="1:71" ht="12.75" x14ac:dyDescent="0.2">
      <c r="A349" s="40"/>
      <c r="B349" s="41"/>
      <c r="C349" s="1">
        <f t="shared" si="56"/>
        <v>0</v>
      </c>
      <c r="D349" s="1">
        <f t="shared" si="57"/>
        <v>0</v>
      </c>
      <c r="E349" s="1">
        <f t="shared" si="58"/>
        <v>0</v>
      </c>
      <c r="F349" s="1">
        <f t="shared" si="59"/>
        <v>0</v>
      </c>
      <c r="G349" s="1">
        <f t="shared" si="60"/>
        <v>0</v>
      </c>
      <c r="H349" s="1">
        <f t="shared" si="61"/>
        <v>0</v>
      </c>
      <c r="J349" s="23"/>
      <c r="K349" s="18"/>
      <c r="L349" s="1">
        <f t="shared" si="62"/>
        <v>0</v>
      </c>
      <c r="M349" s="1">
        <f t="shared" si="63"/>
        <v>0</v>
      </c>
      <c r="N349" s="1">
        <f t="shared" si="64"/>
        <v>0</v>
      </c>
      <c r="O349" s="1">
        <f t="shared" si="65"/>
        <v>0</v>
      </c>
      <c r="P349" s="42">
        <f t="shared" si="66"/>
        <v>0</v>
      </c>
      <c r="Q349" s="1">
        <f t="shared" si="67"/>
        <v>0</v>
      </c>
      <c r="S349" s="40"/>
      <c r="T349" s="41"/>
      <c r="U349" s="1">
        <f t="shared" si="68"/>
        <v>0</v>
      </c>
      <c r="V349" s="1">
        <f t="shared" si="69"/>
        <v>0</v>
      </c>
      <c r="W349" s="1">
        <f t="shared" si="70"/>
        <v>0</v>
      </c>
      <c r="X349" s="1">
        <f t="shared" si="71"/>
        <v>0</v>
      </c>
      <c r="Y349" s="1">
        <f t="shared" si="72"/>
        <v>0</v>
      </c>
      <c r="Z349" s="1">
        <f t="shared" si="73"/>
        <v>0</v>
      </c>
      <c r="AB349" s="40"/>
      <c r="AC349" s="41"/>
      <c r="AD349" s="1">
        <f t="shared" si="74"/>
        <v>0</v>
      </c>
      <c r="AE349" s="1">
        <f t="shared" si="75"/>
        <v>0</v>
      </c>
      <c r="AF349" s="1">
        <f t="shared" si="76"/>
        <v>0</v>
      </c>
      <c r="AG349" s="1">
        <f t="shared" si="77"/>
        <v>0</v>
      </c>
      <c r="AH349" s="1">
        <f t="shared" si="78"/>
        <v>0</v>
      </c>
      <c r="AI349" s="1">
        <f t="shared" si="79"/>
        <v>0</v>
      </c>
      <c r="AK349" s="40"/>
      <c r="AL349" s="41"/>
      <c r="AM349" s="1">
        <f t="shared" si="80"/>
        <v>0</v>
      </c>
      <c r="AN349" s="1">
        <f t="shared" si="81"/>
        <v>0</v>
      </c>
      <c r="AO349" s="1">
        <f t="shared" si="82"/>
        <v>0</v>
      </c>
      <c r="AP349" s="1">
        <f t="shared" si="83"/>
        <v>0</v>
      </c>
      <c r="AQ349" s="1">
        <f t="shared" si="84"/>
        <v>0</v>
      </c>
      <c r="AR349" s="1">
        <f t="shared" si="85"/>
        <v>0</v>
      </c>
      <c r="AT349" s="40"/>
      <c r="AU349" s="41"/>
      <c r="AV349" s="1">
        <f t="shared" si="86"/>
        <v>0</v>
      </c>
      <c r="AW349" s="1">
        <f t="shared" si="87"/>
        <v>0</v>
      </c>
      <c r="AX349" s="1">
        <f t="shared" si="88"/>
        <v>0</v>
      </c>
      <c r="AY349" s="1">
        <f t="shared" si="89"/>
        <v>0</v>
      </c>
      <c r="AZ349" s="1">
        <f t="shared" si="90"/>
        <v>0</v>
      </c>
      <c r="BA349" s="1">
        <f t="shared" si="91"/>
        <v>0</v>
      </c>
      <c r="BC349" s="40"/>
      <c r="BD349" s="41"/>
      <c r="BE349" s="1">
        <f t="shared" si="92"/>
        <v>0</v>
      </c>
      <c r="BF349" s="1">
        <f t="shared" si="93"/>
        <v>0</v>
      </c>
      <c r="BG349" s="1">
        <f t="shared" si="94"/>
        <v>0</v>
      </c>
      <c r="BH349" s="1">
        <f t="shared" si="95"/>
        <v>0</v>
      </c>
      <c r="BI349" s="1">
        <f t="shared" si="96"/>
        <v>0</v>
      </c>
      <c r="BJ349" s="1">
        <f t="shared" si="97"/>
        <v>0</v>
      </c>
      <c r="BL349" s="40"/>
      <c r="BM349" s="41"/>
      <c r="BN349" s="1">
        <f t="shared" si="98"/>
        <v>0</v>
      </c>
      <c r="BO349" s="1">
        <f t="shared" si="99"/>
        <v>0</v>
      </c>
      <c r="BP349" s="1">
        <f t="shared" si="100"/>
        <v>0</v>
      </c>
      <c r="BQ349" s="1">
        <f t="shared" si="101"/>
        <v>0</v>
      </c>
      <c r="BR349" s="1">
        <f t="shared" si="102"/>
        <v>0</v>
      </c>
      <c r="BS349" s="1">
        <f t="shared" si="103"/>
        <v>0</v>
      </c>
    </row>
    <row r="350" spans="1:71" ht="12.75" x14ac:dyDescent="0.2">
      <c r="A350" s="40"/>
      <c r="B350" s="41"/>
      <c r="C350" s="1">
        <f t="shared" si="56"/>
        <v>0</v>
      </c>
      <c r="D350" s="1">
        <f t="shared" si="57"/>
        <v>0</v>
      </c>
      <c r="E350" s="1">
        <f t="shared" si="58"/>
        <v>0</v>
      </c>
      <c r="F350" s="1">
        <f t="shared" si="59"/>
        <v>0</v>
      </c>
      <c r="G350" s="1">
        <f t="shared" si="60"/>
        <v>0</v>
      </c>
      <c r="H350" s="1">
        <f t="shared" si="61"/>
        <v>0</v>
      </c>
      <c r="J350" s="23"/>
      <c r="K350" s="18"/>
      <c r="L350" s="1">
        <f t="shared" si="62"/>
        <v>0</v>
      </c>
      <c r="M350" s="1">
        <f t="shared" si="63"/>
        <v>0</v>
      </c>
      <c r="N350" s="1">
        <f t="shared" si="64"/>
        <v>0</v>
      </c>
      <c r="O350" s="1">
        <f t="shared" si="65"/>
        <v>0</v>
      </c>
      <c r="P350" s="42">
        <f t="shared" si="66"/>
        <v>0</v>
      </c>
      <c r="Q350" s="1">
        <f t="shared" si="67"/>
        <v>0</v>
      </c>
      <c r="S350" s="40"/>
      <c r="T350" s="41"/>
      <c r="U350" s="1">
        <f t="shared" si="68"/>
        <v>0</v>
      </c>
      <c r="V350" s="1">
        <f t="shared" si="69"/>
        <v>0</v>
      </c>
      <c r="W350" s="1">
        <f t="shared" si="70"/>
        <v>0</v>
      </c>
      <c r="X350" s="1">
        <f t="shared" si="71"/>
        <v>0</v>
      </c>
      <c r="Y350" s="1">
        <f t="shared" si="72"/>
        <v>0</v>
      </c>
      <c r="Z350" s="1">
        <f t="shared" si="73"/>
        <v>0</v>
      </c>
      <c r="AB350" s="40"/>
      <c r="AC350" s="41"/>
      <c r="AD350" s="1">
        <f t="shared" si="74"/>
        <v>0</v>
      </c>
      <c r="AE350" s="1">
        <f t="shared" si="75"/>
        <v>0</v>
      </c>
      <c r="AF350" s="1">
        <f t="shared" si="76"/>
        <v>0</v>
      </c>
      <c r="AG350" s="1">
        <f t="shared" si="77"/>
        <v>0</v>
      </c>
      <c r="AH350" s="1">
        <f t="shared" si="78"/>
        <v>0</v>
      </c>
      <c r="AI350" s="1">
        <f t="shared" si="79"/>
        <v>0</v>
      </c>
      <c r="AK350" s="40"/>
      <c r="AL350" s="41"/>
      <c r="AM350" s="1">
        <f t="shared" si="80"/>
        <v>0</v>
      </c>
      <c r="AN350" s="1">
        <f t="shared" si="81"/>
        <v>0</v>
      </c>
      <c r="AO350" s="1">
        <f t="shared" si="82"/>
        <v>0</v>
      </c>
      <c r="AP350" s="1">
        <f t="shared" si="83"/>
        <v>0</v>
      </c>
      <c r="AQ350" s="1">
        <f t="shared" si="84"/>
        <v>0</v>
      </c>
      <c r="AR350" s="1">
        <f t="shared" si="85"/>
        <v>0</v>
      </c>
      <c r="AT350" s="40"/>
      <c r="AU350" s="41"/>
      <c r="AV350" s="1">
        <f t="shared" si="86"/>
        <v>0</v>
      </c>
      <c r="AW350" s="1">
        <f t="shared" si="87"/>
        <v>0</v>
      </c>
      <c r="AX350" s="1">
        <f t="shared" si="88"/>
        <v>0</v>
      </c>
      <c r="AY350" s="1">
        <f t="shared" si="89"/>
        <v>0</v>
      </c>
      <c r="AZ350" s="1">
        <f t="shared" si="90"/>
        <v>0</v>
      </c>
      <c r="BA350" s="1">
        <f t="shared" si="91"/>
        <v>0</v>
      </c>
      <c r="BC350" s="40"/>
      <c r="BD350" s="41"/>
      <c r="BE350" s="1">
        <f t="shared" si="92"/>
        <v>0</v>
      </c>
      <c r="BF350" s="1">
        <f t="shared" si="93"/>
        <v>0</v>
      </c>
      <c r="BG350" s="1">
        <f t="shared" si="94"/>
        <v>0</v>
      </c>
      <c r="BH350" s="1">
        <f t="shared" si="95"/>
        <v>0</v>
      </c>
      <c r="BI350" s="1">
        <f t="shared" si="96"/>
        <v>0</v>
      </c>
      <c r="BJ350" s="1">
        <f t="shared" si="97"/>
        <v>0</v>
      </c>
      <c r="BL350" s="40"/>
      <c r="BM350" s="41"/>
      <c r="BN350" s="1">
        <f t="shared" si="98"/>
        <v>0</v>
      </c>
      <c r="BO350" s="1">
        <f t="shared" si="99"/>
        <v>0</v>
      </c>
      <c r="BP350" s="1">
        <f t="shared" si="100"/>
        <v>0</v>
      </c>
      <c r="BQ350" s="1">
        <f t="shared" si="101"/>
        <v>0</v>
      </c>
      <c r="BR350" s="1">
        <f t="shared" si="102"/>
        <v>0</v>
      </c>
      <c r="BS350" s="1">
        <f t="shared" si="103"/>
        <v>0</v>
      </c>
    </row>
    <row r="351" spans="1:71" ht="12.75" x14ac:dyDescent="0.2">
      <c r="A351" s="40"/>
      <c r="B351" s="41"/>
      <c r="C351" s="1">
        <f t="shared" si="56"/>
        <v>0</v>
      </c>
      <c r="D351" s="1">
        <f t="shared" si="57"/>
        <v>0</v>
      </c>
      <c r="E351" s="1">
        <f t="shared" si="58"/>
        <v>0</v>
      </c>
      <c r="F351" s="1">
        <f t="shared" si="59"/>
        <v>0</v>
      </c>
      <c r="G351" s="1">
        <f t="shared" si="60"/>
        <v>0</v>
      </c>
      <c r="H351" s="1">
        <f t="shared" si="61"/>
        <v>0</v>
      </c>
      <c r="J351" s="23"/>
      <c r="K351" s="18"/>
      <c r="L351" s="1">
        <f t="shared" si="62"/>
        <v>0</v>
      </c>
      <c r="M351" s="1">
        <f t="shared" si="63"/>
        <v>0</v>
      </c>
      <c r="N351" s="1">
        <f t="shared" si="64"/>
        <v>0</v>
      </c>
      <c r="O351" s="1">
        <f t="shared" si="65"/>
        <v>0</v>
      </c>
      <c r="P351" s="42">
        <f t="shared" si="66"/>
        <v>0</v>
      </c>
      <c r="Q351" s="1">
        <f t="shared" si="67"/>
        <v>0</v>
      </c>
      <c r="S351" s="40"/>
      <c r="T351" s="41"/>
      <c r="U351" s="1">
        <f t="shared" si="68"/>
        <v>0</v>
      </c>
      <c r="V351" s="1">
        <f t="shared" si="69"/>
        <v>0</v>
      </c>
      <c r="W351" s="1">
        <f t="shared" si="70"/>
        <v>0</v>
      </c>
      <c r="X351" s="1">
        <f t="shared" si="71"/>
        <v>0</v>
      </c>
      <c r="Y351" s="1">
        <f t="shared" si="72"/>
        <v>0</v>
      </c>
      <c r="Z351" s="1">
        <f t="shared" si="73"/>
        <v>0</v>
      </c>
      <c r="AB351" s="40"/>
      <c r="AC351" s="41"/>
      <c r="AD351" s="1">
        <f t="shared" si="74"/>
        <v>0</v>
      </c>
      <c r="AE351" s="1">
        <f t="shared" si="75"/>
        <v>0</v>
      </c>
      <c r="AF351" s="1">
        <f t="shared" si="76"/>
        <v>0</v>
      </c>
      <c r="AG351" s="1">
        <f t="shared" si="77"/>
        <v>0</v>
      </c>
      <c r="AH351" s="1">
        <f t="shared" si="78"/>
        <v>0</v>
      </c>
      <c r="AI351" s="1">
        <f t="shared" si="79"/>
        <v>0</v>
      </c>
      <c r="AK351" s="40"/>
      <c r="AL351" s="41"/>
      <c r="AM351" s="1">
        <f t="shared" si="80"/>
        <v>0</v>
      </c>
      <c r="AN351" s="1">
        <f t="shared" si="81"/>
        <v>0</v>
      </c>
      <c r="AO351" s="1">
        <f t="shared" si="82"/>
        <v>0</v>
      </c>
      <c r="AP351" s="1">
        <f t="shared" si="83"/>
        <v>0</v>
      </c>
      <c r="AQ351" s="1">
        <f t="shared" si="84"/>
        <v>0</v>
      </c>
      <c r="AR351" s="1">
        <f t="shared" si="85"/>
        <v>0</v>
      </c>
      <c r="AT351" s="40"/>
      <c r="AU351" s="41"/>
      <c r="AV351" s="1">
        <f t="shared" si="86"/>
        <v>0</v>
      </c>
      <c r="AW351" s="1">
        <f t="shared" si="87"/>
        <v>0</v>
      </c>
      <c r="AX351" s="1">
        <f t="shared" si="88"/>
        <v>0</v>
      </c>
      <c r="AY351" s="1">
        <f t="shared" si="89"/>
        <v>0</v>
      </c>
      <c r="AZ351" s="1">
        <f t="shared" si="90"/>
        <v>0</v>
      </c>
      <c r="BA351" s="1">
        <f t="shared" si="91"/>
        <v>0</v>
      </c>
      <c r="BC351" s="40"/>
      <c r="BD351" s="41"/>
      <c r="BE351" s="1">
        <f t="shared" si="92"/>
        <v>0</v>
      </c>
      <c r="BF351" s="1">
        <f t="shared" si="93"/>
        <v>0</v>
      </c>
      <c r="BG351" s="1">
        <f t="shared" si="94"/>
        <v>0</v>
      </c>
      <c r="BH351" s="1">
        <f t="shared" si="95"/>
        <v>0</v>
      </c>
      <c r="BI351" s="1">
        <f t="shared" si="96"/>
        <v>0</v>
      </c>
      <c r="BJ351" s="1">
        <f t="shared" si="97"/>
        <v>0</v>
      </c>
      <c r="BL351" s="40"/>
      <c r="BM351" s="41"/>
      <c r="BN351" s="1">
        <f t="shared" si="98"/>
        <v>0</v>
      </c>
      <c r="BO351" s="1">
        <f t="shared" si="99"/>
        <v>0</v>
      </c>
      <c r="BP351" s="1">
        <f t="shared" si="100"/>
        <v>0</v>
      </c>
      <c r="BQ351" s="1">
        <f t="shared" si="101"/>
        <v>0</v>
      </c>
      <c r="BR351" s="1">
        <f t="shared" si="102"/>
        <v>0</v>
      </c>
      <c r="BS351" s="1">
        <f t="shared" si="103"/>
        <v>0</v>
      </c>
    </row>
    <row r="352" spans="1:71" ht="12.75" x14ac:dyDescent="0.2">
      <c r="A352" s="40"/>
      <c r="B352" s="41"/>
      <c r="C352" s="1">
        <f t="shared" si="56"/>
        <v>0</v>
      </c>
      <c r="D352" s="1">
        <f t="shared" si="57"/>
        <v>0</v>
      </c>
      <c r="E352" s="1">
        <f t="shared" si="58"/>
        <v>0</v>
      </c>
      <c r="F352" s="1">
        <f t="shared" si="59"/>
        <v>0</v>
      </c>
      <c r="G352" s="1">
        <f t="shared" si="60"/>
        <v>0</v>
      </c>
      <c r="H352" s="1">
        <f t="shared" si="61"/>
        <v>0</v>
      </c>
      <c r="J352" s="23"/>
      <c r="K352" s="18"/>
      <c r="L352" s="1">
        <f t="shared" si="62"/>
        <v>0</v>
      </c>
      <c r="M352" s="1">
        <f t="shared" si="63"/>
        <v>0</v>
      </c>
      <c r="N352" s="1">
        <f t="shared" si="64"/>
        <v>0</v>
      </c>
      <c r="O352" s="1">
        <f t="shared" si="65"/>
        <v>0</v>
      </c>
      <c r="P352" s="42">
        <f t="shared" si="66"/>
        <v>0</v>
      </c>
      <c r="Q352" s="1">
        <f t="shared" si="67"/>
        <v>0</v>
      </c>
      <c r="S352" s="40"/>
      <c r="T352" s="41"/>
      <c r="U352" s="1">
        <f t="shared" si="68"/>
        <v>0</v>
      </c>
      <c r="V352" s="1">
        <f t="shared" si="69"/>
        <v>0</v>
      </c>
      <c r="W352" s="1">
        <f t="shared" si="70"/>
        <v>0</v>
      </c>
      <c r="X352" s="1">
        <f t="shared" si="71"/>
        <v>0</v>
      </c>
      <c r="Y352" s="1">
        <f t="shared" si="72"/>
        <v>0</v>
      </c>
      <c r="Z352" s="1">
        <f t="shared" si="73"/>
        <v>0</v>
      </c>
      <c r="AB352" s="40"/>
      <c r="AC352" s="41"/>
      <c r="AD352" s="1">
        <f t="shared" si="74"/>
        <v>0</v>
      </c>
      <c r="AE352" s="1">
        <f t="shared" si="75"/>
        <v>0</v>
      </c>
      <c r="AF352" s="1">
        <f t="shared" si="76"/>
        <v>0</v>
      </c>
      <c r="AG352" s="1">
        <f t="shared" si="77"/>
        <v>0</v>
      </c>
      <c r="AH352" s="1">
        <f t="shared" si="78"/>
        <v>0</v>
      </c>
      <c r="AI352" s="1">
        <f t="shared" si="79"/>
        <v>0</v>
      </c>
      <c r="AK352" s="40"/>
      <c r="AL352" s="41"/>
      <c r="AM352" s="1">
        <f t="shared" si="80"/>
        <v>0</v>
      </c>
      <c r="AN352" s="1">
        <f t="shared" si="81"/>
        <v>0</v>
      </c>
      <c r="AO352" s="1">
        <f t="shared" si="82"/>
        <v>0</v>
      </c>
      <c r="AP352" s="1">
        <f t="shared" si="83"/>
        <v>0</v>
      </c>
      <c r="AQ352" s="1">
        <f t="shared" si="84"/>
        <v>0</v>
      </c>
      <c r="AR352" s="1">
        <f t="shared" si="85"/>
        <v>0</v>
      </c>
      <c r="AT352" s="40"/>
      <c r="AU352" s="41"/>
      <c r="AV352" s="1">
        <f t="shared" si="86"/>
        <v>0</v>
      </c>
      <c r="AW352" s="1">
        <f t="shared" si="87"/>
        <v>0</v>
      </c>
      <c r="AX352" s="1">
        <f t="shared" si="88"/>
        <v>0</v>
      </c>
      <c r="AY352" s="1">
        <f t="shared" si="89"/>
        <v>0</v>
      </c>
      <c r="AZ352" s="1">
        <f t="shared" si="90"/>
        <v>0</v>
      </c>
      <c r="BA352" s="1">
        <f t="shared" si="91"/>
        <v>0</v>
      </c>
      <c r="BC352" s="40"/>
      <c r="BD352" s="41"/>
      <c r="BE352" s="1">
        <f t="shared" si="92"/>
        <v>0</v>
      </c>
      <c r="BF352" s="1">
        <f t="shared" si="93"/>
        <v>0</v>
      </c>
      <c r="BG352" s="1">
        <f t="shared" si="94"/>
        <v>0</v>
      </c>
      <c r="BH352" s="1">
        <f t="shared" si="95"/>
        <v>0</v>
      </c>
      <c r="BI352" s="1">
        <f t="shared" si="96"/>
        <v>0</v>
      </c>
      <c r="BJ352" s="1">
        <f t="shared" si="97"/>
        <v>0</v>
      </c>
      <c r="BL352" s="40"/>
      <c r="BM352" s="41"/>
      <c r="BN352" s="1">
        <f t="shared" si="98"/>
        <v>0</v>
      </c>
      <c r="BO352" s="1">
        <f t="shared" si="99"/>
        <v>0</v>
      </c>
      <c r="BP352" s="1">
        <f t="shared" si="100"/>
        <v>0</v>
      </c>
      <c r="BQ352" s="1">
        <f t="shared" si="101"/>
        <v>0</v>
      </c>
      <c r="BR352" s="1">
        <f t="shared" si="102"/>
        <v>0</v>
      </c>
      <c r="BS352" s="1">
        <f t="shared" si="103"/>
        <v>0</v>
      </c>
    </row>
    <row r="353" spans="1:71" ht="12.75" x14ac:dyDescent="0.2">
      <c r="A353" s="40"/>
      <c r="B353" s="41"/>
      <c r="C353" s="1">
        <f t="shared" si="56"/>
        <v>0</v>
      </c>
      <c r="D353" s="1">
        <f t="shared" si="57"/>
        <v>0</v>
      </c>
      <c r="E353" s="1">
        <f t="shared" si="58"/>
        <v>0</v>
      </c>
      <c r="F353" s="1">
        <f t="shared" si="59"/>
        <v>0</v>
      </c>
      <c r="G353" s="1">
        <f t="shared" si="60"/>
        <v>0</v>
      </c>
      <c r="H353" s="1">
        <f t="shared" si="61"/>
        <v>0</v>
      </c>
      <c r="J353" s="23"/>
      <c r="K353" s="18"/>
      <c r="L353" s="1">
        <f t="shared" si="62"/>
        <v>0</v>
      </c>
      <c r="M353" s="1">
        <f t="shared" si="63"/>
        <v>0</v>
      </c>
      <c r="N353" s="1">
        <f t="shared" si="64"/>
        <v>0</v>
      </c>
      <c r="O353" s="1">
        <f t="shared" si="65"/>
        <v>0</v>
      </c>
      <c r="P353" s="42">
        <f t="shared" si="66"/>
        <v>0</v>
      </c>
      <c r="Q353" s="1">
        <f t="shared" si="67"/>
        <v>0</v>
      </c>
      <c r="S353" s="40"/>
      <c r="T353" s="41"/>
      <c r="U353" s="1">
        <f t="shared" si="68"/>
        <v>0</v>
      </c>
      <c r="V353" s="1">
        <f t="shared" si="69"/>
        <v>0</v>
      </c>
      <c r="W353" s="1">
        <f t="shared" si="70"/>
        <v>0</v>
      </c>
      <c r="X353" s="1">
        <f t="shared" si="71"/>
        <v>0</v>
      </c>
      <c r="Y353" s="1">
        <f t="shared" si="72"/>
        <v>0</v>
      </c>
      <c r="Z353" s="1">
        <f t="shared" si="73"/>
        <v>0</v>
      </c>
      <c r="AB353" s="40"/>
      <c r="AC353" s="41"/>
      <c r="AD353" s="1">
        <f t="shared" si="74"/>
        <v>0</v>
      </c>
      <c r="AE353" s="1">
        <f t="shared" si="75"/>
        <v>0</v>
      </c>
      <c r="AF353" s="1">
        <f t="shared" si="76"/>
        <v>0</v>
      </c>
      <c r="AG353" s="1">
        <f t="shared" si="77"/>
        <v>0</v>
      </c>
      <c r="AH353" s="1">
        <f t="shared" si="78"/>
        <v>0</v>
      </c>
      <c r="AI353" s="1">
        <f t="shared" si="79"/>
        <v>0</v>
      </c>
      <c r="AK353" s="40"/>
      <c r="AL353" s="41"/>
      <c r="AM353" s="1">
        <f t="shared" si="80"/>
        <v>0</v>
      </c>
      <c r="AN353" s="1">
        <f t="shared" si="81"/>
        <v>0</v>
      </c>
      <c r="AO353" s="1">
        <f t="shared" si="82"/>
        <v>0</v>
      </c>
      <c r="AP353" s="1">
        <f t="shared" si="83"/>
        <v>0</v>
      </c>
      <c r="AQ353" s="1">
        <f t="shared" si="84"/>
        <v>0</v>
      </c>
      <c r="AR353" s="1">
        <f t="shared" si="85"/>
        <v>0</v>
      </c>
      <c r="AT353" s="40"/>
      <c r="AU353" s="41"/>
      <c r="AV353" s="1">
        <f t="shared" si="86"/>
        <v>0</v>
      </c>
      <c r="AW353" s="1">
        <f t="shared" si="87"/>
        <v>0</v>
      </c>
      <c r="AX353" s="1">
        <f t="shared" si="88"/>
        <v>0</v>
      </c>
      <c r="AY353" s="1">
        <f t="shared" si="89"/>
        <v>0</v>
      </c>
      <c r="AZ353" s="1">
        <f t="shared" si="90"/>
        <v>0</v>
      </c>
      <c r="BA353" s="1">
        <f t="shared" si="91"/>
        <v>0</v>
      </c>
      <c r="BC353" s="40"/>
      <c r="BD353" s="41"/>
      <c r="BE353" s="1">
        <f t="shared" si="92"/>
        <v>0</v>
      </c>
      <c r="BF353" s="1">
        <f t="shared" si="93"/>
        <v>0</v>
      </c>
      <c r="BG353" s="1">
        <f t="shared" si="94"/>
        <v>0</v>
      </c>
      <c r="BH353" s="1">
        <f t="shared" si="95"/>
        <v>0</v>
      </c>
      <c r="BI353" s="1">
        <f t="shared" si="96"/>
        <v>0</v>
      </c>
      <c r="BJ353" s="1">
        <f t="shared" si="97"/>
        <v>0</v>
      </c>
      <c r="BL353" s="40"/>
      <c r="BM353" s="41"/>
      <c r="BN353" s="1">
        <f t="shared" si="98"/>
        <v>0</v>
      </c>
      <c r="BO353" s="1">
        <f t="shared" si="99"/>
        <v>0</v>
      </c>
      <c r="BP353" s="1">
        <f t="shared" si="100"/>
        <v>0</v>
      </c>
      <c r="BQ353" s="1">
        <f t="shared" si="101"/>
        <v>0</v>
      </c>
      <c r="BR353" s="1">
        <f t="shared" si="102"/>
        <v>0</v>
      </c>
      <c r="BS353" s="1">
        <f t="shared" si="103"/>
        <v>0</v>
      </c>
    </row>
    <row r="354" spans="1:71" ht="12.75" x14ac:dyDescent="0.2">
      <c r="A354" s="40"/>
      <c r="B354" s="41"/>
      <c r="C354" s="1">
        <f t="shared" si="56"/>
        <v>0</v>
      </c>
      <c r="D354" s="1">
        <f t="shared" si="57"/>
        <v>0</v>
      </c>
      <c r="E354" s="1">
        <f t="shared" si="58"/>
        <v>0</v>
      </c>
      <c r="F354" s="1">
        <f t="shared" si="59"/>
        <v>0</v>
      </c>
      <c r="G354" s="1">
        <f t="shared" si="60"/>
        <v>0</v>
      </c>
      <c r="H354" s="1">
        <f t="shared" si="61"/>
        <v>0</v>
      </c>
      <c r="J354" s="23"/>
      <c r="K354" s="18"/>
      <c r="L354" s="1">
        <f t="shared" si="62"/>
        <v>0</v>
      </c>
      <c r="M354" s="1">
        <f t="shared" si="63"/>
        <v>0</v>
      </c>
      <c r="N354" s="1">
        <f t="shared" si="64"/>
        <v>0</v>
      </c>
      <c r="O354" s="1">
        <f t="shared" si="65"/>
        <v>0</v>
      </c>
      <c r="P354" s="42">
        <f t="shared" si="66"/>
        <v>0</v>
      </c>
      <c r="Q354" s="1">
        <f t="shared" si="67"/>
        <v>0</v>
      </c>
      <c r="S354" s="40"/>
      <c r="T354" s="41"/>
      <c r="U354" s="1">
        <f t="shared" si="68"/>
        <v>0</v>
      </c>
      <c r="V354" s="1">
        <f t="shared" si="69"/>
        <v>0</v>
      </c>
      <c r="W354" s="1">
        <f t="shared" si="70"/>
        <v>0</v>
      </c>
      <c r="X354" s="1">
        <f t="shared" si="71"/>
        <v>0</v>
      </c>
      <c r="Y354" s="1">
        <f t="shared" si="72"/>
        <v>0</v>
      </c>
      <c r="Z354" s="1">
        <f t="shared" si="73"/>
        <v>0</v>
      </c>
      <c r="AB354" s="40"/>
      <c r="AC354" s="41"/>
      <c r="AD354" s="1">
        <f t="shared" si="74"/>
        <v>0</v>
      </c>
      <c r="AE354" s="1">
        <f t="shared" si="75"/>
        <v>0</v>
      </c>
      <c r="AF354" s="1">
        <f t="shared" si="76"/>
        <v>0</v>
      </c>
      <c r="AG354" s="1">
        <f t="shared" si="77"/>
        <v>0</v>
      </c>
      <c r="AH354" s="1">
        <f t="shared" si="78"/>
        <v>0</v>
      </c>
      <c r="AI354" s="1">
        <f t="shared" si="79"/>
        <v>0</v>
      </c>
      <c r="AK354" s="40"/>
      <c r="AL354" s="41"/>
      <c r="AM354" s="1">
        <f t="shared" si="80"/>
        <v>0</v>
      </c>
      <c r="AN354" s="1">
        <f t="shared" si="81"/>
        <v>0</v>
      </c>
      <c r="AO354" s="1">
        <f t="shared" si="82"/>
        <v>0</v>
      </c>
      <c r="AP354" s="1">
        <f t="shared" si="83"/>
        <v>0</v>
      </c>
      <c r="AQ354" s="1">
        <f t="shared" si="84"/>
        <v>0</v>
      </c>
      <c r="AR354" s="1">
        <f t="shared" si="85"/>
        <v>0</v>
      </c>
      <c r="AT354" s="40"/>
      <c r="AU354" s="41"/>
      <c r="AV354" s="1">
        <f t="shared" si="86"/>
        <v>0</v>
      </c>
      <c r="AW354" s="1">
        <f t="shared" si="87"/>
        <v>0</v>
      </c>
      <c r="AX354" s="1">
        <f t="shared" si="88"/>
        <v>0</v>
      </c>
      <c r="AY354" s="1">
        <f t="shared" si="89"/>
        <v>0</v>
      </c>
      <c r="AZ354" s="1">
        <f t="shared" si="90"/>
        <v>0</v>
      </c>
      <c r="BA354" s="1">
        <f t="shared" si="91"/>
        <v>0</v>
      </c>
      <c r="BC354" s="40"/>
      <c r="BD354" s="41"/>
      <c r="BE354" s="1">
        <f t="shared" si="92"/>
        <v>0</v>
      </c>
      <c r="BF354" s="1">
        <f t="shared" si="93"/>
        <v>0</v>
      </c>
      <c r="BG354" s="1">
        <f t="shared" si="94"/>
        <v>0</v>
      </c>
      <c r="BH354" s="1">
        <f t="shared" si="95"/>
        <v>0</v>
      </c>
      <c r="BI354" s="1">
        <f t="shared" si="96"/>
        <v>0</v>
      </c>
      <c r="BJ354" s="1">
        <f t="shared" si="97"/>
        <v>0</v>
      </c>
      <c r="BL354" s="40"/>
      <c r="BM354" s="41"/>
      <c r="BN354" s="1">
        <f t="shared" si="98"/>
        <v>0</v>
      </c>
      <c r="BO354" s="1">
        <f t="shared" si="99"/>
        <v>0</v>
      </c>
      <c r="BP354" s="1">
        <f t="shared" si="100"/>
        <v>0</v>
      </c>
      <c r="BQ354" s="1">
        <f t="shared" si="101"/>
        <v>0</v>
      </c>
      <c r="BR354" s="1">
        <f t="shared" si="102"/>
        <v>0</v>
      </c>
      <c r="BS354" s="1">
        <f t="shared" si="103"/>
        <v>0</v>
      </c>
    </row>
    <row r="355" spans="1:71" ht="12.75" x14ac:dyDescent="0.2">
      <c r="A355" s="40"/>
      <c r="B355" s="41"/>
      <c r="C355" s="1">
        <f t="shared" si="56"/>
        <v>0</v>
      </c>
      <c r="D355" s="1">
        <f t="shared" si="57"/>
        <v>0</v>
      </c>
      <c r="E355" s="1">
        <f t="shared" si="58"/>
        <v>0</v>
      </c>
      <c r="F355" s="1">
        <f t="shared" si="59"/>
        <v>0</v>
      </c>
      <c r="G355" s="1">
        <f t="shared" si="60"/>
        <v>0</v>
      </c>
      <c r="H355" s="1">
        <f t="shared" si="61"/>
        <v>0</v>
      </c>
      <c r="J355" s="23"/>
      <c r="K355" s="18"/>
      <c r="L355" s="1">
        <f t="shared" si="62"/>
        <v>0</v>
      </c>
      <c r="M355" s="1">
        <f t="shared" si="63"/>
        <v>0</v>
      </c>
      <c r="N355" s="1">
        <f t="shared" si="64"/>
        <v>0</v>
      </c>
      <c r="O355" s="1">
        <f t="shared" si="65"/>
        <v>0</v>
      </c>
      <c r="P355" s="42">
        <f t="shared" si="66"/>
        <v>0</v>
      </c>
      <c r="Q355" s="1">
        <f t="shared" si="67"/>
        <v>0</v>
      </c>
      <c r="S355" s="40"/>
      <c r="T355" s="41"/>
      <c r="U355" s="1">
        <f t="shared" si="68"/>
        <v>0</v>
      </c>
      <c r="V355" s="1">
        <f t="shared" si="69"/>
        <v>0</v>
      </c>
      <c r="W355" s="1">
        <f t="shared" si="70"/>
        <v>0</v>
      </c>
      <c r="X355" s="1">
        <f t="shared" si="71"/>
        <v>0</v>
      </c>
      <c r="Y355" s="1">
        <f t="shared" si="72"/>
        <v>0</v>
      </c>
      <c r="Z355" s="1">
        <f t="shared" si="73"/>
        <v>0</v>
      </c>
      <c r="AB355" s="40"/>
      <c r="AC355" s="41"/>
      <c r="AD355" s="1">
        <f t="shared" si="74"/>
        <v>0</v>
      </c>
      <c r="AE355" s="1">
        <f t="shared" si="75"/>
        <v>0</v>
      </c>
      <c r="AF355" s="1">
        <f t="shared" si="76"/>
        <v>0</v>
      </c>
      <c r="AG355" s="1">
        <f t="shared" si="77"/>
        <v>0</v>
      </c>
      <c r="AH355" s="1">
        <f t="shared" si="78"/>
        <v>0</v>
      </c>
      <c r="AI355" s="1">
        <f t="shared" si="79"/>
        <v>0</v>
      </c>
      <c r="AK355" s="40"/>
      <c r="AL355" s="41"/>
      <c r="AM355" s="1">
        <f t="shared" si="80"/>
        <v>0</v>
      </c>
      <c r="AN355" s="1">
        <f t="shared" si="81"/>
        <v>0</v>
      </c>
      <c r="AO355" s="1">
        <f t="shared" si="82"/>
        <v>0</v>
      </c>
      <c r="AP355" s="1">
        <f t="shared" si="83"/>
        <v>0</v>
      </c>
      <c r="AQ355" s="1">
        <f t="shared" si="84"/>
        <v>0</v>
      </c>
      <c r="AR355" s="1">
        <f t="shared" si="85"/>
        <v>0</v>
      </c>
      <c r="AT355" s="40"/>
      <c r="AU355" s="41"/>
      <c r="AV355" s="1">
        <f t="shared" si="86"/>
        <v>0</v>
      </c>
      <c r="AW355" s="1">
        <f t="shared" si="87"/>
        <v>0</v>
      </c>
      <c r="AX355" s="1">
        <f t="shared" si="88"/>
        <v>0</v>
      </c>
      <c r="AY355" s="1">
        <f t="shared" si="89"/>
        <v>0</v>
      </c>
      <c r="AZ355" s="1">
        <f t="shared" si="90"/>
        <v>0</v>
      </c>
      <c r="BA355" s="1">
        <f t="shared" si="91"/>
        <v>0</v>
      </c>
      <c r="BC355" s="40"/>
      <c r="BD355" s="41"/>
      <c r="BE355" s="1">
        <f t="shared" si="92"/>
        <v>0</v>
      </c>
      <c r="BF355" s="1">
        <f t="shared" si="93"/>
        <v>0</v>
      </c>
      <c r="BG355" s="1">
        <f t="shared" si="94"/>
        <v>0</v>
      </c>
      <c r="BH355" s="1">
        <f t="shared" si="95"/>
        <v>0</v>
      </c>
      <c r="BI355" s="1">
        <f t="shared" si="96"/>
        <v>0</v>
      </c>
      <c r="BJ355" s="1">
        <f t="shared" si="97"/>
        <v>0</v>
      </c>
      <c r="BL355" s="40"/>
      <c r="BM355" s="41"/>
      <c r="BN355" s="1">
        <f t="shared" si="98"/>
        <v>0</v>
      </c>
      <c r="BO355" s="1">
        <f t="shared" si="99"/>
        <v>0</v>
      </c>
      <c r="BP355" s="1">
        <f t="shared" si="100"/>
        <v>0</v>
      </c>
      <c r="BQ355" s="1">
        <f t="shared" si="101"/>
        <v>0</v>
      </c>
      <c r="BR355" s="1">
        <f t="shared" si="102"/>
        <v>0</v>
      </c>
      <c r="BS355" s="1">
        <f t="shared" si="103"/>
        <v>0</v>
      </c>
    </row>
    <row r="356" spans="1:71" ht="12.75" x14ac:dyDescent="0.2">
      <c r="A356" s="40"/>
      <c r="B356" s="41"/>
      <c r="C356" s="1">
        <f t="shared" si="56"/>
        <v>0</v>
      </c>
      <c r="D356" s="1">
        <f t="shared" si="57"/>
        <v>0</v>
      </c>
      <c r="E356" s="1">
        <f t="shared" si="58"/>
        <v>0</v>
      </c>
      <c r="F356" s="1">
        <f t="shared" si="59"/>
        <v>0</v>
      </c>
      <c r="G356" s="1">
        <f t="shared" si="60"/>
        <v>0</v>
      </c>
      <c r="H356" s="1">
        <f t="shared" si="61"/>
        <v>0</v>
      </c>
      <c r="J356" s="23"/>
      <c r="K356" s="18"/>
      <c r="L356" s="1">
        <f t="shared" si="62"/>
        <v>0</v>
      </c>
      <c r="M356" s="1">
        <f t="shared" si="63"/>
        <v>0</v>
      </c>
      <c r="N356" s="1">
        <f t="shared" si="64"/>
        <v>0</v>
      </c>
      <c r="O356" s="1">
        <f t="shared" si="65"/>
        <v>0</v>
      </c>
      <c r="P356" s="42">
        <f t="shared" si="66"/>
        <v>0</v>
      </c>
      <c r="Q356" s="1">
        <f t="shared" si="67"/>
        <v>0</v>
      </c>
      <c r="S356" s="40"/>
      <c r="T356" s="41"/>
      <c r="U356" s="1">
        <f t="shared" si="68"/>
        <v>0</v>
      </c>
      <c r="V356" s="1">
        <f t="shared" si="69"/>
        <v>0</v>
      </c>
      <c r="W356" s="1">
        <f t="shared" si="70"/>
        <v>0</v>
      </c>
      <c r="X356" s="1">
        <f t="shared" si="71"/>
        <v>0</v>
      </c>
      <c r="Y356" s="1">
        <f t="shared" si="72"/>
        <v>0</v>
      </c>
      <c r="Z356" s="1">
        <f t="shared" si="73"/>
        <v>0</v>
      </c>
      <c r="AB356" s="40"/>
      <c r="AC356" s="41"/>
      <c r="AD356" s="1">
        <f t="shared" si="74"/>
        <v>0</v>
      </c>
      <c r="AE356" s="1">
        <f t="shared" si="75"/>
        <v>0</v>
      </c>
      <c r="AF356" s="1">
        <f t="shared" si="76"/>
        <v>0</v>
      </c>
      <c r="AG356" s="1">
        <f t="shared" si="77"/>
        <v>0</v>
      </c>
      <c r="AH356" s="1">
        <f t="shared" si="78"/>
        <v>0</v>
      </c>
      <c r="AI356" s="1">
        <f t="shared" si="79"/>
        <v>0</v>
      </c>
      <c r="AK356" s="40"/>
      <c r="AL356" s="41"/>
      <c r="AM356" s="1">
        <f t="shared" si="80"/>
        <v>0</v>
      </c>
      <c r="AN356" s="1">
        <f t="shared" si="81"/>
        <v>0</v>
      </c>
      <c r="AO356" s="1">
        <f t="shared" si="82"/>
        <v>0</v>
      </c>
      <c r="AP356" s="1">
        <f t="shared" si="83"/>
        <v>0</v>
      </c>
      <c r="AQ356" s="1">
        <f t="shared" si="84"/>
        <v>0</v>
      </c>
      <c r="AR356" s="1">
        <f t="shared" si="85"/>
        <v>0</v>
      </c>
      <c r="AT356" s="40"/>
      <c r="AU356" s="41"/>
      <c r="AV356" s="1">
        <f t="shared" si="86"/>
        <v>0</v>
      </c>
      <c r="AW356" s="1">
        <f t="shared" si="87"/>
        <v>0</v>
      </c>
      <c r="AX356" s="1">
        <f t="shared" si="88"/>
        <v>0</v>
      </c>
      <c r="AY356" s="1">
        <f t="shared" si="89"/>
        <v>0</v>
      </c>
      <c r="AZ356" s="1">
        <f t="shared" si="90"/>
        <v>0</v>
      </c>
      <c r="BA356" s="1">
        <f t="shared" si="91"/>
        <v>0</v>
      </c>
      <c r="BC356" s="40"/>
      <c r="BD356" s="41"/>
      <c r="BE356" s="1">
        <f t="shared" si="92"/>
        <v>0</v>
      </c>
      <c r="BF356" s="1">
        <f t="shared" si="93"/>
        <v>0</v>
      </c>
      <c r="BG356" s="1">
        <f t="shared" si="94"/>
        <v>0</v>
      </c>
      <c r="BH356" s="1">
        <f t="shared" si="95"/>
        <v>0</v>
      </c>
      <c r="BI356" s="1">
        <f t="shared" si="96"/>
        <v>0</v>
      </c>
      <c r="BJ356" s="1">
        <f t="shared" si="97"/>
        <v>0</v>
      </c>
      <c r="BL356" s="40"/>
      <c r="BM356" s="41"/>
      <c r="BN356" s="1">
        <f t="shared" si="98"/>
        <v>0</v>
      </c>
      <c r="BO356" s="1">
        <f t="shared" si="99"/>
        <v>0</v>
      </c>
      <c r="BP356" s="1">
        <f t="shared" si="100"/>
        <v>0</v>
      </c>
      <c r="BQ356" s="1">
        <f t="shared" si="101"/>
        <v>0</v>
      </c>
      <c r="BR356" s="1">
        <f t="shared" si="102"/>
        <v>0</v>
      </c>
      <c r="BS356" s="1">
        <f t="shared" si="103"/>
        <v>0</v>
      </c>
    </row>
    <row r="357" spans="1:71" ht="12.75" x14ac:dyDescent="0.2">
      <c r="A357" s="40"/>
      <c r="B357" s="41"/>
      <c r="C357" s="1">
        <f t="shared" si="56"/>
        <v>0</v>
      </c>
      <c r="D357" s="1">
        <f t="shared" si="57"/>
        <v>0</v>
      </c>
      <c r="E357" s="1">
        <f t="shared" si="58"/>
        <v>0</v>
      </c>
      <c r="F357" s="1">
        <f t="shared" si="59"/>
        <v>0</v>
      </c>
      <c r="G357" s="1">
        <f t="shared" si="60"/>
        <v>0</v>
      </c>
      <c r="H357" s="1">
        <f t="shared" si="61"/>
        <v>0</v>
      </c>
      <c r="J357" s="23"/>
      <c r="K357" s="18"/>
      <c r="L357" s="1">
        <f t="shared" si="62"/>
        <v>0</v>
      </c>
      <c r="M357" s="1">
        <f t="shared" si="63"/>
        <v>0</v>
      </c>
      <c r="N357" s="1">
        <f t="shared" si="64"/>
        <v>0</v>
      </c>
      <c r="O357" s="1">
        <f t="shared" si="65"/>
        <v>0</v>
      </c>
      <c r="P357" s="42">
        <f t="shared" si="66"/>
        <v>0</v>
      </c>
      <c r="Q357" s="1">
        <f t="shared" si="67"/>
        <v>0</v>
      </c>
      <c r="S357" s="40"/>
      <c r="T357" s="41"/>
      <c r="U357" s="1">
        <f t="shared" si="68"/>
        <v>0</v>
      </c>
      <c r="V357" s="1">
        <f t="shared" si="69"/>
        <v>0</v>
      </c>
      <c r="W357" s="1">
        <f t="shared" si="70"/>
        <v>0</v>
      </c>
      <c r="X357" s="1">
        <f t="shared" si="71"/>
        <v>0</v>
      </c>
      <c r="Y357" s="1">
        <f t="shared" si="72"/>
        <v>0</v>
      </c>
      <c r="Z357" s="1">
        <f t="shared" si="73"/>
        <v>0</v>
      </c>
      <c r="AB357" s="40"/>
      <c r="AC357" s="41"/>
      <c r="AD357" s="1">
        <f t="shared" si="74"/>
        <v>0</v>
      </c>
      <c r="AE357" s="1">
        <f t="shared" si="75"/>
        <v>0</v>
      </c>
      <c r="AF357" s="1">
        <f t="shared" si="76"/>
        <v>0</v>
      </c>
      <c r="AG357" s="1">
        <f t="shared" si="77"/>
        <v>0</v>
      </c>
      <c r="AH357" s="1">
        <f t="shared" si="78"/>
        <v>0</v>
      </c>
      <c r="AI357" s="1">
        <f t="shared" si="79"/>
        <v>0</v>
      </c>
      <c r="AK357" s="40"/>
      <c r="AL357" s="41"/>
      <c r="AM357" s="1">
        <f t="shared" si="80"/>
        <v>0</v>
      </c>
      <c r="AN357" s="1">
        <f t="shared" si="81"/>
        <v>0</v>
      </c>
      <c r="AO357" s="1">
        <f t="shared" si="82"/>
        <v>0</v>
      </c>
      <c r="AP357" s="1">
        <f t="shared" si="83"/>
        <v>0</v>
      </c>
      <c r="AQ357" s="1">
        <f t="shared" si="84"/>
        <v>0</v>
      </c>
      <c r="AR357" s="1">
        <f t="shared" si="85"/>
        <v>0</v>
      </c>
      <c r="AT357" s="40"/>
      <c r="AU357" s="41"/>
      <c r="AV357" s="1">
        <f t="shared" si="86"/>
        <v>0</v>
      </c>
      <c r="AW357" s="1">
        <f t="shared" si="87"/>
        <v>0</v>
      </c>
      <c r="AX357" s="1">
        <f t="shared" si="88"/>
        <v>0</v>
      </c>
      <c r="AY357" s="1">
        <f t="shared" si="89"/>
        <v>0</v>
      </c>
      <c r="AZ357" s="1">
        <f t="shared" si="90"/>
        <v>0</v>
      </c>
      <c r="BA357" s="1">
        <f t="shared" si="91"/>
        <v>0</v>
      </c>
      <c r="BC357" s="40"/>
      <c r="BD357" s="41"/>
      <c r="BE357" s="1">
        <f t="shared" si="92"/>
        <v>0</v>
      </c>
      <c r="BF357" s="1">
        <f t="shared" si="93"/>
        <v>0</v>
      </c>
      <c r="BG357" s="1">
        <f t="shared" si="94"/>
        <v>0</v>
      </c>
      <c r="BH357" s="1">
        <f t="shared" si="95"/>
        <v>0</v>
      </c>
      <c r="BI357" s="1">
        <f t="shared" si="96"/>
        <v>0</v>
      </c>
      <c r="BJ357" s="1">
        <f t="shared" si="97"/>
        <v>0</v>
      </c>
      <c r="BL357" s="40"/>
      <c r="BM357" s="41"/>
      <c r="BN357" s="1">
        <f t="shared" si="98"/>
        <v>0</v>
      </c>
      <c r="BO357" s="1">
        <f t="shared" si="99"/>
        <v>0</v>
      </c>
      <c r="BP357" s="1">
        <f t="shared" si="100"/>
        <v>0</v>
      </c>
      <c r="BQ357" s="1">
        <f t="shared" si="101"/>
        <v>0</v>
      </c>
      <c r="BR357" s="1">
        <f t="shared" si="102"/>
        <v>0</v>
      </c>
      <c r="BS357" s="1">
        <f t="shared" si="103"/>
        <v>0</v>
      </c>
    </row>
    <row r="358" spans="1:71" ht="12.75" x14ac:dyDescent="0.2">
      <c r="A358" s="40"/>
      <c r="B358" s="41"/>
      <c r="C358" s="1">
        <f t="shared" si="56"/>
        <v>0</v>
      </c>
      <c r="D358" s="1">
        <f t="shared" si="57"/>
        <v>0</v>
      </c>
      <c r="E358" s="1">
        <f t="shared" si="58"/>
        <v>0</v>
      </c>
      <c r="F358" s="1">
        <f t="shared" si="59"/>
        <v>0</v>
      </c>
      <c r="G358" s="1">
        <f t="shared" si="60"/>
        <v>0</v>
      </c>
      <c r="H358" s="1">
        <f t="shared" si="61"/>
        <v>0</v>
      </c>
      <c r="J358" s="23"/>
      <c r="K358" s="18"/>
      <c r="L358" s="1">
        <f t="shared" si="62"/>
        <v>0</v>
      </c>
      <c r="M358" s="1">
        <f t="shared" si="63"/>
        <v>0</v>
      </c>
      <c r="N358" s="1">
        <f t="shared" si="64"/>
        <v>0</v>
      </c>
      <c r="O358" s="1">
        <f t="shared" si="65"/>
        <v>0</v>
      </c>
      <c r="P358" s="42">
        <f t="shared" si="66"/>
        <v>0</v>
      </c>
      <c r="Q358" s="1">
        <f t="shared" si="67"/>
        <v>0</v>
      </c>
      <c r="S358" s="40"/>
      <c r="T358" s="41"/>
      <c r="U358" s="1">
        <f t="shared" si="68"/>
        <v>0</v>
      </c>
      <c r="V358" s="1">
        <f t="shared" si="69"/>
        <v>0</v>
      </c>
      <c r="W358" s="1">
        <f t="shared" si="70"/>
        <v>0</v>
      </c>
      <c r="X358" s="1">
        <f t="shared" si="71"/>
        <v>0</v>
      </c>
      <c r="Y358" s="1">
        <f t="shared" si="72"/>
        <v>0</v>
      </c>
      <c r="Z358" s="1">
        <f t="shared" si="73"/>
        <v>0</v>
      </c>
      <c r="AB358" s="40"/>
      <c r="AC358" s="41"/>
      <c r="AD358" s="1">
        <f t="shared" si="74"/>
        <v>0</v>
      </c>
      <c r="AE358" s="1">
        <f t="shared" si="75"/>
        <v>0</v>
      </c>
      <c r="AF358" s="1">
        <f t="shared" si="76"/>
        <v>0</v>
      </c>
      <c r="AG358" s="1">
        <f t="shared" si="77"/>
        <v>0</v>
      </c>
      <c r="AH358" s="1">
        <f t="shared" si="78"/>
        <v>0</v>
      </c>
      <c r="AI358" s="1">
        <f t="shared" si="79"/>
        <v>0</v>
      </c>
      <c r="AK358" s="40"/>
      <c r="AL358" s="41"/>
      <c r="AM358" s="1">
        <f t="shared" si="80"/>
        <v>0</v>
      </c>
      <c r="AN358" s="1">
        <f t="shared" si="81"/>
        <v>0</v>
      </c>
      <c r="AO358" s="1">
        <f t="shared" si="82"/>
        <v>0</v>
      </c>
      <c r="AP358" s="1">
        <f t="shared" si="83"/>
        <v>0</v>
      </c>
      <c r="AQ358" s="1">
        <f t="shared" si="84"/>
        <v>0</v>
      </c>
      <c r="AR358" s="1">
        <f t="shared" si="85"/>
        <v>0</v>
      </c>
      <c r="AT358" s="40"/>
      <c r="AU358" s="41"/>
      <c r="AV358" s="1">
        <f t="shared" si="86"/>
        <v>0</v>
      </c>
      <c r="AW358" s="1">
        <f t="shared" si="87"/>
        <v>0</v>
      </c>
      <c r="AX358" s="1">
        <f t="shared" si="88"/>
        <v>0</v>
      </c>
      <c r="AY358" s="1">
        <f t="shared" si="89"/>
        <v>0</v>
      </c>
      <c r="AZ358" s="1">
        <f t="shared" si="90"/>
        <v>0</v>
      </c>
      <c r="BA358" s="1">
        <f t="shared" si="91"/>
        <v>0</v>
      </c>
      <c r="BC358" s="40"/>
      <c r="BD358" s="41"/>
      <c r="BE358" s="1">
        <f t="shared" si="92"/>
        <v>0</v>
      </c>
      <c r="BF358" s="1">
        <f t="shared" si="93"/>
        <v>0</v>
      </c>
      <c r="BG358" s="1">
        <f t="shared" si="94"/>
        <v>0</v>
      </c>
      <c r="BH358" s="1">
        <f t="shared" si="95"/>
        <v>0</v>
      </c>
      <c r="BI358" s="1">
        <f t="shared" si="96"/>
        <v>0</v>
      </c>
      <c r="BJ358" s="1">
        <f t="shared" si="97"/>
        <v>0</v>
      </c>
      <c r="BL358" s="40"/>
      <c r="BM358" s="41"/>
      <c r="BN358" s="1">
        <f t="shared" si="98"/>
        <v>0</v>
      </c>
      <c r="BO358" s="1">
        <f t="shared" si="99"/>
        <v>0</v>
      </c>
      <c r="BP358" s="1">
        <f t="shared" si="100"/>
        <v>0</v>
      </c>
      <c r="BQ358" s="1">
        <f t="shared" si="101"/>
        <v>0</v>
      </c>
      <c r="BR358" s="1">
        <f t="shared" si="102"/>
        <v>0</v>
      </c>
      <c r="BS358" s="1">
        <f t="shared" si="103"/>
        <v>0</v>
      </c>
    </row>
    <row r="359" spans="1:71" ht="12.75" x14ac:dyDescent="0.2">
      <c r="A359" s="40"/>
      <c r="B359" s="41"/>
      <c r="C359" s="1">
        <f t="shared" si="56"/>
        <v>0</v>
      </c>
      <c r="D359" s="1">
        <f t="shared" si="57"/>
        <v>0</v>
      </c>
      <c r="E359" s="1">
        <f t="shared" si="58"/>
        <v>0</v>
      </c>
      <c r="F359" s="1">
        <f t="shared" si="59"/>
        <v>0</v>
      </c>
      <c r="G359" s="1">
        <f t="shared" si="60"/>
        <v>0</v>
      </c>
      <c r="H359" s="1">
        <f t="shared" si="61"/>
        <v>0</v>
      </c>
      <c r="J359" s="23"/>
      <c r="K359" s="18"/>
      <c r="L359" s="1">
        <f t="shared" si="62"/>
        <v>0</v>
      </c>
      <c r="M359" s="1">
        <f t="shared" si="63"/>
        <v>0</v>
      </c>
      <c r="N359" s="1">
        <f t="shared" si="64"/>
        <v>0</v>
      </c>
      <c r="O359" s="1">
        <f t="shared" si="65"/>
        <v>0</v>
      </c>
      <c r="P359" s="42">
        <f t="shared" si="66"/>
        <v>0</v>
      </c>
      <c r="Q359" s="1">
        <f t="shared" si="67"/>
        <v>0</v>
      </c>
      <c r="S359" s="40"/>
      <c r="T359" s="41"/>
      <c r="U359" s="1">
        <f t="shared" si="68"/>
        <v>0</v>
      </c>
      <c r="V359" s="1">
        <f t="shared" si="69"/>
        <v>0</v>
      </c>
      <c r="W359" s="1">
        <f t="shared" si="70"/>
        <v>0</v>
      </c>
      <c r="X359" s="1">
        <f t="shared" si="71"/>
        <v>0</v>
      </c>
      <c r="Y359" s="1">
        <f t="shared" si="72"/>
        <v>0</v>
      </c>
      <c r="Z359" s="1">
        <f t="shared" si="73"/>
        <v>0</v>
      </c>
      <c r="AB359" s="40"/>
      <c r="AC359" s="41"/>
      <c r="AD359" s="1">
        <f t="shared" si="74"/>
        <v>0</v>
      </c>
      <c r="AE359" s="1">
        <f t="shared" si="75"/>
        <v>0</v>
      </c>
      <c r="AF359" s="1">
        <f t="shared" si="76"/>
        <v>0</v>
      </c>
      <c r="AG359" s="1">
        <f t="shared" si="77"/>
        <v>0</v>
      </c>
      <c r="AH359" s="1">
        <f t="shared" si="78"/>
        <v>0</v>
      </c>
      <c r="AI359" s="1">
        <f t="shared" si="79"/>
        <v>0</v>
      </c>
      <c r="AK359" s="40"/>
      <c r="AL359" s="41"/>
      <c r="AM359" s="1">
        <f t="shared" si="80"/>
        <v>0</v>
      </c>
      <c r="AN359" s="1">
        <f t="shared" si="81"/>
        <v>0</v>
      </c>
      <c r="AO359" s="1">
        <f t="shared" si="82"/>
        <v>0</v>
      </c>
      <c r="AP359" s="1">
        <f t="shared" si="83"/>
        <v>0</v>
      </c>
      <c r="AQ359" s="1">
        <f t="shared" si="84"/>
        <v>0</v>
      </c>
      <c r="AR359" s="1">
        <f t="shared" si="85"/>
        <v>0</v>
      </c>
      <c r="AT359" s="40"/>
      <c r="AU359" s="41"/>
      <c r="AV359" s="1">
        <f t="shared" si="86"/>
        <v>0</v>
      </c>
      <c r="AW359" s="1">
        <f t="shared" si="87"/>
        <v>0</v>
      </c>
      <c r="AX359" s="1">
        <f t="shared" si="88"/>
        <v>0</v>
      </c>
      <c r="AY359" s="1">
        <f t="shared" si="89"/>
        <v>0</v>
      </c>
      <c r="AZ359" s="1">
        <f t="shared" si="90"/>
        <v>0</v>
      </c>
      <c r="BA359" s="1">
        <f t="shared" si="91"/>
        <v>0</v>
      </c>
      <c r="BC359" s="40"/>
      <c r="BD359" s="41"/>
      <c r="BE359" s="1">
        <f t="shared" si="92"/>
        <v>0</v>
      </c>
      <c r="BF359" s="1">
        <f t="shared" si="93"/>
        <v>0</v>
      </c>
      <c r="BG359" s="1">
        <f t="shared" si="94"/>
        <v>0</v>
      </c>
      <c r="BH359" s="1">
        <f t="shared" si="95"/>
        <v>0</v>
      </c>
      <c r="BI359" s="1">
        <f t="shared" si="96"/>
        <v>0</v>
      </c>
      <c r="BJ359" s="1">
        <f t="shared" si="97"/>
        <v>0</v>
      </c>
      <c r="BL359" s="40"/>
      <c r="BM359" s="41"/>
      <c r="BN359" s="1">
        <f t="shared" si="98"/>
        <v>0</v>
      </c>
      <c r="BO359" s="1">
        <f t="shared" si="99"/>
        <v>0</v>
      </c>
      <c r="BP359" s="1">
        <f t="shared" si="100"/>
        <v>0</v>
      </c>
      <c r="BQ359" s="1">
        <f t="shared" si="101"/>
        <v>0</v>
      </c>
      <c r="BR359" s="1">
        <f t="shared" si="102"/>
        <v>0</v>
      </c>
      <c r="BS359" s="1">
        <f t="shared" si="103"/>
        <v>0</v>
      </c>
    </row>
    <row r="360" spans="1:71" ht="12.75" x14ac:dyDescent="0.2">
      <c r="A360" s="40"/>
      <c r="B360" s="41"/>
      <c r="C360" s="1">
        <f t="shared" si="56"/>
        <v>0</v>
      </c>
      <c r="D360" s="1">
        <f t="shared" si="57"/>
        <v>0</v>
      </c>
      <c r="E360" s="1">
        <f t="shared" si="58"/>
        <v>0</v>
      </c>
      <c r="F360" s="1">
        <f t="shared" si="59"/>
        <v>0</v>
      </c>
      <c r="G360" s="1">
        <f t="shared" si="60"/>
        <v>0</v>
      </c>
      <c r="H360" s="1">
        <f t="shared" si="61"/>
        <v>0</v>
      </c>
      <c r="J360" s="23"/>
      <c r="K360" s="18"/>
      <c r="L360" s="1">
        <f t="shared" si="62"/>
        <v>0</v>
      </c>
      <c r="M360" s="1">
        <f t="shared" si="63"/>
        <v>0</v>
      </c>
      <c r="N360" s="1">
        <f t="shared" si="64"/>
        <v>0</v>
      </c>
      <c r="O360" s="1">
        <f t="shared" si="65"/>
        <v>0</v>
      </c>
      <c r="P360" s="42">
        <f t="shared" si="66"/>
        <v>0</v>
      </c>
      <c r="Q360" s="1">
        <f t="shared" si="67"/>
        <v>0</v>
      </c>
      <c r="S360" s="40"/>
      <c r="T360" s="41"/>
      <c r="U360" s="1">
        <f t="shared" si="68"/>
        <v>0</v>
      </c>
      <c r="V360" s="1">
        <f t="shared" si="69"/>
        <v>0</v>
      </c>
      <c r="W360" s="1">
        <f t="shared" si="70"/>
        <v>0</v>
      </c>
      <c r="X360" s="1">
        <f t="shared" si="71"/>
        <v>0</v>
      </c>
      <c r="Y360" s="1">
        <f t="shared" si="72"/>
        <v>0</v>
      </c>
      <c r="Z360" s="1">
        <f t="shared" si="73"/>
        <v>0</v>
      </c>
      <c r="AB360" s="40"/>
      <c r="AC360" s="41"/>
      <c r="AD360" s="1">
        <f t="shared" si="74"/>
        <v>0</v>
      </c>
      <c r="AE360" s="1">
        <f t="shared" si="75"/>
        <v>0</v>
      </c>
      <c r="AF360" s="1">
        <f t="shared" si="76"/>
        <v>0</v>
      </c>
      <c r="AG360" s="1">
        <f t="shared" si="77"/>
        <v>0</v>
      </c>
      <c r="AH360" s="1">
        <f t="shared" si="78"/>
        <v>0</v>
      </c>
      <c r="AI360" s="1">
        <f t="shared" si="79"/>
        <v>0</v>
      </c>
      <c r="AK360" s="40"/>
      <c r="AL360" s="41"/>
      <c r="AM360" s="1">
        <f t="shared" si="80"/>
        <v>0</v>
      </c>
      <c r="AN360" s="1">
        <f t="shared" si="81"/>
        <v>0</v>
      </c>
      <c r="AO360" s="1">
        <f t="shared" si="82"/>
        <v>0</v>
      </c>
      <c r="AP360" s="1">
        <f t="shared" si="83"/>
        <v>0</v>
      </c>
      <c r="AQ360" s="1">
        <f t="shared" si="84"/>
        <v>0</v>
      </c>
      <c r="AR360" s="1">
        <f t="shared" si="85"/>
        <v>0</v>
      </c>
      <c r="AT360" s="40"/>
      <c r="AU360" s="41"/>
      <c r="AV360" s="1">
        <f t="shared" si="86"/>
        <v>0</v>
      </c>
      <c r="AW360" s="1">
        <f t="shared" si="87"/>
        <v>0</v>
      </c>
      <c r="AX360" s="1">
        <f t="shared" si="88"/>
        <v>0</v>
      </c>
      <c r="AY360" s="1">
        <f t="shared" si="89"/>
        <v>0</v>
      </c>
      <c r="AZ360" s="1">
        <f t="shared" si="90"/>
        <v>0</v>
      </c>
      <c r="BA360" s="1">
        <f t="shared" si="91"/>
        <v>0</v>
      </c>
      <c r="BC360" s="40"/>
      <c r="BD360" s="41"/>
      <c r="BE360" s="1">
        <f t="shared" si="92"/>
        <v>0</v>
      </c>
      <c r="BF360" s="1">
        <f t="shared" si="93"/>
        <v>0</v>
      </c>
      <c r="BG360" s="1">
        <f t="shared" si="94"/>
        <v>0</v>
      </c>
      <c r="BH360" s="1">
        <f t="shared" si="95"/>
        <v>0</v>
      </c>
      <c r="BI360" s="1">
        <f t="shared" si="96"/>
        <v>0</v>
      </c>
      <c r="BJ360" s="1">
        <f t="shared" si="97"/>
        <v>0</v>
      </c>
      <c r="BL360" s="40"/>
      <c r="BM360" s="41"/>
      <c r="BN360" s="1">
        <f t="shared" si="98"/>
        <v>0</v>
      </c>
      <c r="BO360" s="1">
        <f t="shared" si="99"/>
        <v>0</v>
      </c>
      <c r="BP360" s="1">
        <f t="shared" si="100"/>
        <v>0</v>
      </c>
      <c r="BQ360" s="1">
        <f t="shared" si="101"/>
        <v>0</v>
      </c>
      <c r="BR360" s="1">
        <f t="shared" si="102"/>
        <v>0</v>
      </c>
      <c r="BS360" s="1">
        <f t="shared" si="103"/>
        <v>0</v>
      </c>
    </row>
    <row r="361" spans="1:71" ht="12.75" x14ac:dyDescent="0.2">
      <c r="A361" s="40"/>
      <c r="B361" s="41"/>
      <c r="C361" s="1">
        <f t="shared" si="56"/>
        <v>0</v>
      </c>
      <c r="D361" s="1">
        <f t="shared" si="57"/>
        <v>0</v>
      </c>
      <c r="E361" s="1">
        <f t="shared" si="58"/>
        <v>0</v>
      </c>
      <c r="F361" s="1">
        <f t="shared" si="59"/>
        <v>0</v>
      </c>
      <c r="G361" s="1">
        <f t="shared" si="60"/>
        <v>0</v>
      </c>
      <c r="H361" s="1">
        <f t="shared" si="61"/>
        <v>0</v>
      </c>
      <c r="J361" s="23"/>
      <c r="K361" s="18"/>
      <c r="L361" s="1">
        <f t="shared" si="62"/>
        <v>0</v>
      </c>
      <c r="M361" s="1">
        <f t="shared" si="63"/>
        <v>0</v>
      </c>
      <c r="N361" s="1">
        <f t="shared" si="64"/>
        <v>0</v>
      </c>
      <c r="O361" s="1">
        <f t="shared" si="65"/>
        <v>0</v>
      </c>
      <c r="P361" s="42">
        <f t="shared" si="66"/>
        <v>0</v>
      </c>
      <c r="Q361" s="1">
        <f t="shared" si="67"/>
        <v>0</v>
      </c>
      <c r="S361" s="40"/>
      <c r="T361" s="41"/>
      <c r="U361" s="1">
        <f t="shared" si="68"/>
        <v>0</v>
      </c>
      <c r="V361" s="1">
        <f t="shared" si="69"/>
        <v>0</v>
      </c>
      <c r="W361" s="1">
        <f t="shared" si="70"/>
        <v>0</v>
      </c>
      <c r="X361" s="1">
        <f t="shared" si="71"/>
        <v>0</v>
      </c>
      <c r="Y361" s="1">
        <f t="shared" si="72"/>
        <v>0</v>
      </c>
      <c r="Z361" s="1">
        <f t="shared" si="73"/>
        <v>0</v>
      </c>
      <c r="AB361" s="40"/>
      <c r="AC361" s="41"/>
      <c r="AD361" s="1">
        <f t="shared" si="74"/>
        <v>0</v>
      </c>
      <c r="AE361" s="1">
        <f t="shared" si="75"/>
        <v>0</v>
      </c>
      <c r="AF361" s="1">
        <f t="shared" si="76"/>
        <v>0</v>
      </c>
      <c r="AG361" s="1">
        <f t="shared" si="77"/>
        <v>0</v>
      </c>
      <c r="AH361" s="1">
        <f t="shared" si="78"/>
        <v>0</v>
      </c>
      <c r="AI361" s="1">
        <f t="shared" si="79"/>
        <v>0</v>
      </c>
      <c r="AK361" s="40"/>
      <c r="AL361" s="41"/>
      <c r="AM361" s="1">
        <f t="shared" si="80"/>
        <v>0</v>
      </c>
      <c r="AN361" s="1">
        <f t="shared" si="81"/>
        <v>0</v>
      </c>
      <c r="AO361" s="1">
        <f t="shared" si="82"/>
        <v>0</v>
      </c>
      <c r="AP361" s="1">
        <f t="shared" si="83"/>
        <v>0</v>
      </c>
      <c r="AQ361" s="1">
        <f t="shared" si="84"/>
        <v>0</v>
      </c>
      <c r="AR361" s="1">
        <f t="shared" si="85"/>
        <v>0</v>
      </c>
      <c r="AT361" s="40"/>
      <c r="AU361" s="41"/>
      <c r="AV361" s="1">
        <f t="shared" si="86"/>
        <v>0</v>
      </c>
      <c r="AW361" s="1">
        <f t="shared" si="87"/>
        <v>0</v>
      </c>
      <c r="AX361" s="1">
        <f t="shared" si="88"/>
        <v>0</v>
      </c>
      <c r="AY361" s="1">
        <f t="shared" si="89"/>
        <v>0</v>
      </c>
      <c r="AZ361" s="1">
        <f t="shared" si="90"/>
        <v>0</v>
      </c>
      <c r="BA361" s="1">
        <f t="shared" si="91"/>
        <v>0</v>
      </c>
      <c r="BC361" s="40"/>
      <c r="BD361" s="41"/>
      <c r="BE361" s="1">
        <f t="shared" si="92"/>
        <v>0</v>
      </c>
      <c r="BF361" s="1">
        <f t="shared" si="93"/>
        <v>0</v>
      </c>
      <c r="BG361" s="1">
        <f t="shared" si="94"/>
        <v>0</v>
      </c>
      <c r="BH361" s="1">
        <f t="shared" si="95"/>
        <v>0</v>
      </c>
      <c r="BI361" s="1">
        <f t="shared" si="96"/>
        <v>0</v>
      </c>
      <c r="BJ361" s="1">
        <f t="shared" si="97"/>
        <v>0</v>
      </c>
      <c r="BL361" s="40"/>
      <c r="BM361" s="41"/>
      <c r="BN361" s="1">
        <f t="shared" si="98"/>
        <v>0</v>
      </c>
      <c r="BO361" s="1">
        <f t="shared" si="99"/>
        <v>0</v>
      </c>
      <c r="BP361" s="1">
        <f t="shared" si="100"/>
        <v>0</v>
      </c>
      <c r="BQ361" s="1">
        <f t="shared" si="101"/>
        <v>0</v>
      </c>
      <c r="BR361" s="1">
        <f t="shared" si="102"/>
        <v>0</v>
      </c>
      <c r="BS361" s="1">
        <f t="shared" si="103"/>
        <v>0</v>
      </c>
    </row>
    <row r="362" spans="1:71" ht="12.75" x14ac:dyDescent="0.2">
      <c r="A362" s="40"/>
      <c r="B362" s="41"/>
      <c r="C362" s="1">
        <f t="shared" si="56"/>
        <v>0</v>
      </c>
      <c r="D362" s="1">
        <f t="shared" si="57"/>
        <v>0</v>
      </c>
      <c r="E362" s="1">
        <f t="shared" si="58"/>
        <v>0</v>
      </c>
      <c r="F362" s="1">
        <f t="shared" si="59"/>
        <v>0</v>
      </c>
      <c r="G362" s="1">
        <f t="shared" si="60"/>
        <v>0</v>
      </c>
      <c r="H362" s="1">
        <f t="shared" si="61"/>
        <v>0</v>
      </c>
      <c r="J362" s="23"/>
      <c r="K362" s="18"/>
      <c r="L362" s="1">
        <f t="shared" si="62"/>
        <v>0</v>
      </c>
      <c r="M362" s="1">
        <f t="shared" si="63"/>
        <v>0</v>
      </c>
      <c r="N362" s="1">
        <f t="shared" si="64"/>
        <v>0</v>
      </c>
      <c r="O362" s="1">
        <f t="shared" si="65"/>
        <v>0</v>
      </c>
      <c r="P362" s="42">
        <f t="shared" si="66"/>
        <v>0</v>
      </c>
      <c r="Q362" s="1">
        <f t="shared" si="67"/>
        <v>0</v>
      </c>
      <c r="S362" s="40"/>
      <c r="T362" s="41"/>
      <c r="U362" s="1">
        <f t="shared" si="68"/>
        <v>0</v>
      </c>
      <c r="V362" s="1">
        <f t="shared" si="69"/>
        <v>0</v>
      </c>
      <c r="W362" s="1">
        <f t="shared" si="70"/>
        <v>0</v>
      </c>
      <c r="X362" s="1">
        <f t="shared" si="71"/>
        <v>0</v>
      </c>
      <c r="Y362" s="1">
        <f t="shared" si="72"/>
        <v>0</v>
      </c>
      <c r="Z362" s="1">
        <f t="shared" si="73"/>
        <v>0</v>
      </c>
      <c r="AB362" s="40"/>
      <c r="AC362" s="41"/>
      <c r="AD362" s="1">
        <f t="shared" si="74"/>
        <v>0</v>
      </c>
      <c r="AE362" s="1">
        <f t="shared" si="75"/>
        <v>0</v>
      </c>
      <c r="AF362" s="1">
        <f t="shared" si="76"/>
        <v>0</v>
      </c>
      <c r="AG362" s="1">
        <f t="shared" si="77"/>
        <v>0</v>
      </c>
      <c r="AH362" s="1">
        <f t="shared" si="78"/>
        <v>0</v>
      </c>
      <c r="AI362" s="1">
        <f t="shared" si="79"/>
        <v>0</v>
      </c>
      <c r="AK362" s="40"/>
      <c r="AL362" s="41"/>
      <c r="AM362" s="1">
        <f t="shared" si="80"/>
        <v>0</v>
      </c>
      <c r="AN362" s="1">
        <f t="shared" si="81"/>
        <v>0</v>
      </c>
      <c r="AO362" s="1">
        <f t="shared" si="82"/>
        <v>0</v>
      </c>
      <c r="AP362" s="1">
        <f t="shared" si="83"/>
        <v>0</v>
      </c>
      <c r="AQ362" s="1">
        <f t="shared" si="84"/>
        <v>0</v>
      </c>
      <c r="AR362" s="1">
        <f t="shared" si="85"/>
        <v>0</v>
      </c>
      <c r="AT362" s="40"/>
      <c r="AU362" s="41"/>
      <c r="AV362" s="1">
        <f t="shared" si="86"/>
        <v>0</v>
      </c>
      <c r="AW362" s="1">
        <f t="shared" si="87"/>
        <v>0</v>
      </c>
      <c r="AX362" s="1">
        <f t="shared" si="88"/>
        <v>0</v>
      </c>
      <c r="AY362" s="1">
        <f t="shared" si="89"/>
        <v>0</v>
      </c>
      <c r="AZ362" s="1">
        <f t="shared" si="90"/>
        <v>0</v>
      </c>
      <c r="BA362" s="1">
        <f t="shared" si="91"/>
        <v>0</v>
      </c>
      <c r="BC362" s="40"/>
      <c r="BD362" s="41"/>
      <c r="BE362" s="1">
        <f t="shared" si="92"/>
        <v>0</v>
      </c>
      <c r="BF362" s="1">
        <f t="shared" si="93"/>
        <v>0</v>
      </c>
      <c r="BG362" s="1">
        <f t="shared" si="94"/>
        <v>0</v>
      </c>
      <c r="BH362" s="1">
        <f t="shared" si="95"/>
        <v>0</v>
      </c>
      <c r="BI362" s="1">
        <f t="shared" si="96"/>
        <v>0</v>
      </c>
      <c r="BJ362" s="1">
        <f t="shared" si="97"/>
        <v>0</v>
      </c>
      <c r="BL362" s="40"/>
      <c r="BM362" s="41"/>
      <c r="BN362" s="1">
        <f t="shared" si="98"/>
        <v>0</v>
      </c>
      <c r="BO362" s="1">
        <f t="shared" si="99"/>
        <v>0</v>
      </c>
      <c r="BP362" s="1">
        <f t="shared" si="100"/>
        <v>0</v>
      </c>
      <c r="BQ362" s="1">
        <f t="shared" si="101"/>
        <v>0</v>
      </c>
      <c r="BR362" s="1">
        <f t="shared" si="102"/>
        <v>0</v>
      </c>
      <c r="BS362" s="1">
        <f t="shared" si="103"/>
        <v>0</v>
      </c>
    </row>
    <row r="363" spans="1:71" ht="12.75" x14ac:dyDescent="0.2">
      <c r="A363" s="40"/>
      <c r="B363" s="41"/>
      <c r="C363" s="1">
        <f t="shared" si="56"/>
        <v>0</v>
      </c>
      <c r="D363" s="1">
        <f t="shared" si="57"/>
        <v>0</v>
      </c>
      <c r="E363" s="1">
        <f t="shared" si="58"/>
        <v>0</v>
      </c>
      <c r="F363" s="1">
        <f t="shared" si="59"/>
        <v>0</v>
      </c>
      <c r="G363" s="1">
        <f t="shared" si="60"/>
        <v>0</v>
      </c>
      <c r="H363" s="1">
        <f t="shared" si="61"/>
        <v>0</v>
      </c>
      <c r="J363" s="23"/>
      <c r="K363" s="18"/>
      <c r="L363" s="1">
        <f t="shared" si="62"/>
        <v>0</v>
      </c>
      <c r="M363" s="1">
        <f t="shared" si="63"/>
        <v>0</v>
      </c>
      <c r="N363" s="1">
        <f t="shared" si="64"/>
        <v>0</v>
      </c>
      <c r="O363" s="1">
        <f t="shared" si="65"/>
        <v>0</v>
      </c>
      <c r="P363" s="42">
        <f t="shared" si="66"/>
        <v>0</v>
      </c>
      <c r="Q363" s="1">
        <f t="shared" si="67"/>
        <v>0</v>
      </c>
      <c r="S363" s="40"/>
      <c r="T363" s="41"/>
      <c r="U363" s="1">
        <f t="shared" si="68"/>
        <v>0</v>
      </c>
      <c r="V363" s="1">
        <f t="shared" si="69"/>
        <v>0</v>
      </c>
      <c r="W363" s="1">
        <f t="shared" si="70"/>
        <v>0</v>
      </c>
      <c r="X363" s="1">
        <f t="shared" si="71"/>
        <v>0</v>
      </c>
      <c r="Y363" s="1">
        <f t="shared" si="72"/>
        <v>0</v>
      </c>
      <c r="Z363" s="1">
        <f t="shared" si="73"/>
        <v>0</v>
      </c>
      <c r="AB363" s="40"/>
      <c r="AC363" s="41"/>
      <c r="AD363" s="1">
        <f t="shared" si="74"/>
        <v>0</v>
      </c>
      <c r="AE363" s="1">
        <f t="shared" si="75"/>
        <v>0</v>
      </c>
      <c r="AF363" s="1">
        <f t="shared" si="76"/>
        <v>0</v>
      </c>
      <c r="AG363" s="1">
        <f t="shared" si="77"/>
        <v>0</v>
      </c>
      <c r="AH363" s="1">
        <f t="shared" si="78"/>
        <v>0</v>
      </c>
      <c r="AI363" s="1">
        <f t="shared" si="79"/>
        <v>0</v>
      </c>
      <c r="AK363" s="40"/>
      <c r="AL363" s="41"/>
      <c r="AM363" s="1">
        <f t="shared" si="80"/>
        <v>0</v>
      </c>
      <c r="AN363" s="1">
        <f t="shared" si="81"/>
        <v>0</v>
      </c>
      <c r="AO363" s="1">
        <f t="shared" si="82"/>
        <v>0</v>
      </c>
      <c r="AP363" s="1">
        <f t="shared" si="83"/>
        <v>0</v>
      </c>
      <c r="AQ363" s="1">
        <f t="shared" si="84"/>
        <v>0</v>
      </c>
      <c r="AR363" s="1">
        <f t="shared" si="85"/>
        <v>0</v>
      </c>
      <c r="AT363" s="40"/>
      <c r="AU363" s="41"/>
      <c r="AV363" s="1">
        <f t="shared" si="86"/>
        <v>0</v>
      </c>
      <c r="AW363" s="1">
        <f t="shared" si="87"/>
        <v>0</v>
      </c>
      <c r="AX363" s="1">
        <f t="shared" si="88"/>
        <v>0</v>
      </c>
      <c r="AY363" s="1">
        <f t="shared" si="89"/>
        <v>0</v>
      </c>
      <c r="AZ363" s="1">
        <f t="shared" si="90"/>
        <v>0</v>
      </c>
      <c r="BA363" s="1">
        <f t="shared" si="91"/>
        <v>0</v>
      </c>
      <c r="BC363" s="40"/>
      <c r="BD363" s="41"/>
      <c r="BE363" s="1">
        <f t="shared" si="92"/>
        <v>0</v>
      </c>
      <c r="BF363" s="1">
        <f t="shared" si="93"/>
        <v>0</v>
      </c>
      <c r="BG363" s="1">
        <f t="shared" si="94"/>
        <v>0</v>
      </c>
      <c r="BH363" s="1">
        <f t="shared" si="95"/>
        <v>0</v>
      </c>
      <c r="BI363" s="1">
        <f t="shared" si="96"/>
        <v>0</v>
      </c>
      <c r="BJ363" s="1">
        <f t="shared" si="97"/>
        <v>0</v>
      </c>
      <c r="BL363" s="40"/>
      <c r="BM363" s="41"/>
      <c r="BN363" s="1">
        <f t="shared" si="98"/>
        <v>0</v>
      </c>
      <c r="BO363" s="1">
        <f t="shared" si="99"/>
        <v>0</v>
      </c>
      <c r="BP363" s="1">
        <f t="shared" si="100"/>
        <v>0</v>
      </c>
      <c r="BQ363" s="1">
        <f t="shared" si="101"/>
        <v>0</v>
      </c>
      <c r="BR363" s="1">
        <f t="shared" si="102"/>
        <v>0</v>
      </c>
      <c r="BS363" s="1">
        <f t="shared" si="103"/>
        <v>0</v>
      </c>
    </row>
    <row r="364" spans="1:71" ht="12.75" x14ac:dyDescent="0.2">
      <c r="A364" s="40"/>
      <c r="B364" s="41"/>
      <c r="C364" s="1">
        <f t="shared" si="56"/>
        <v>0</v>
      </c>
      <c r="D364" s="1">
        <f t="shared" si="57"/>
        <v>0</v>
      </c>
      <c r="E364" s="1">
        <f t="shared" si="58"/>
        <v>0</v>
      </c>
      <c r="F364" s="1">
        <f t="shared" si="59"/>
        <v>0</v>
      </c>
      <c r="G364" s="1">
        <f t="shared" si="60"/>
        <v>0</v>
      </c>
      <c r="H364" s="1">
        <f t="shared" si="61"/>
        <v>0</v>
      </c>
      <c r="J364" s="23"/>
      <c r="K364" s="18"/>
      <c r="L364" s="1">
        <f t="shared" si="62"/>
        <v>0</v>
      </c>
      <c r="M364" s="1">
        <f t="shared" si="63"/>
        <v>0</v>
      </c>
      <c r="N364" s="1">
        <f t="shared" si="64"/>
        <v>0</v>
      </c>
      <c r="O364" s="1">
        <f t="shared" si="65"/>
        <v>0</v>
      </c>
      <c r="P364" s="42">
        <f t="shared" si="66"/>
        <v>0</v>
      </c>
      <c r="Q364" s="1">
        <f t="shared" si="67"/>
        <v>0</v>
      </c>
      <c r="S364" s="40"/>
      <c r="T364" s="41"/>
      <c r="U364" s="1">
        <f t="shared" si="68"/>
        <v>0</v>
      </c>
      <c r="V364" s="1">
        <f t="shared" si="69"/>
        <v>0</v>
      </c>
      <c r="W364" s="1">
        <f t="shared" si="70"/>
        <v>0</v>
      </c>
      <c r="X364" s="1">
        <f t="shared" si="71"/>
        <v>0</v>
      </c>
      <c r="Y364" s="1">
        <f t="shared" si="72"/>
        <v>0</v>
      </c>
      <c r="Z364" s="1">
        <f t="shared" si="73"/>
        <v>0</v>
      </c>
      <c r="AB364" s="40"/>
      <c r="AC364" s="41"/>
      <c r="AD364" s="1">
        <f t="shared" si="74"/>
        <v>0</v>
      </c>
      <c r="AE364" s="1">
        <f t="shared" si="75"/>
        <v>0</v>
      </c>
      <c r="AF364" s="1">
        <f t="shared" si="76"/>
        <v>0</v>
      </c>
      <c r="AG364" s="1">
        <f t="shared" si="77"/>
        <v>0</v>
      </c>
      <c r="AH364" s="1">
        <f t="shared" si="78"/>
        <v>0</v>
      </c>
      <c r="AI364" s="1">
        <f t="shared" si="79"/>
        <v>0</v>
      </c>
      <c r="AK364" s="40"/>
      <c r="AL364" s="41"/>
      <c r="AM364" s="1">
        <f t="shared" si="80"/>
        <v>0</v>
      </c>
      <c r="AN364" s="1">
        <f t="shared" si="81"/>
        <v>0</v>
      </c>
      <c r="AO364" s="1">
        <f t="shared" si="82"/>
        <v>0</v>
      </c>
      <c r="AP364" s="1">
        <f t="shared" si="83"/>
        <v>0</v>
      </c>
      <c r="AQ364" s="1">
        <f t="shared" si="84"/>
        <v>0</v>
      </c>
      <c r="AR364" s="1">
        <f t="shared" si="85"/>
        <v>0</v>
      </c>
      <c r="AT364" s="40"/>
      <c r="AU364" s="41"/>
      <c r="AV364" s="1">
        <f t="shared" si="86"/>
        <v>0</v>
      </c>
      <c r="AW364" s="1">
        <f t="shared" si="87"/>
        <v>0</v>
      </c>
      <c r="AX364" s="1">
        <f t="shared" si="88"/>
        <v>0</v>
      </c>
      <c r="AY364" s="1">
        <f t="shared" si="89"/>
        <v>0</v>
      </c>
      <c r="AZ364" s="1">
        <f t="shared" si="90"/>
        <v>0</v>
      </c>
      <c r="BA364" s="1">
        <f t="shared" si="91"/>
        <v>0</v>
      </c>
      <c r="BC364" s="40"/>
      <c r="BD364" s="41"/>
      <c r="BE364" s="1">
        <f t="shared" si="92"/>
        <v>0</v>
      </c>
      <c r="BF364" s="1">
        <f t="shared" si="93"/>
        <v>0</v>
      </c>
      <c r="BG364" s="1">
        <f t="shared" si="94"/>
        <v>0</v>
      </c>
      <c r="BH364" s="1">
        <f t="shared" si="95"/>
        <v>0</v>
      </c>
      <c r="BI364" s="1">
        <f t="shared" si="96"/>
        <v>0</v>
      </c>
      <c r="BJ364" s="1">
        <f t="shared" si="97"/>
        <v>0</v>
      </c>
      <c r="BL364" s="40"/>
      <c r="BM364" s="41"/>
      <c r="BN364" s="1">
        <f t="shared" si="98"/>
        <v>0</v>
      </c>
      <c r="BO364" s="1">
        <f t="shared" si="99"/>
        <v>0</v>
      </c>
      <c r="BP364" s="1">
        <f t="shared" si="100"/>
        <v>0</v>
      </c>
      <c r="BQ364" s="1">
        <f t="shared" si="101"/>
        <v>0</v>
      </c>
      <c r="BR364" s="1">
        <f t="shared" si="102"/>
        <v>0</v>
      </c>
      <c r="BS364" s="1">
        <f t="shared" si="103"/>
        <v>0</v>
      </c>
    </row>
    <row r="365" spans="1:71" ht="12.75" x14ac:dyDescent="0.2">
      <c r="A365" s="40"/>
      <c r="B365" s="41"/>
      <c r="C365" s="1">
        <f t="shared" si="56"/>
        <v>0</v>
      </c>
      <c r="D365" s="1">
        <f t="shared" si="57"/>
        <v>0</v>
      </c>
      <c r="E365" s="1">
        <f t="shared" si="58"/>
        <v>0</v>
      </c>
      <c r="F365" s="1">
        <f t="shared" si="59"/>
        <v>0</v>
      </c>
      <c r="G365" s="1">
        <f t="shared" si="60"/>
        <v>0</v>
      </c>
      <c r="H365" s="1">
        <f t="shared" si="61"/>
        <v>0</v>
      </c>
      <c r="J365" s="23"/>
      <c r="K365" s="18"/>
      <c r="L365" s="1">
        <f t="shared" si="62"/>
        <v>0</v>
      </c>
      <c r="M365" s="1">
        <f t="shared" si="63"/>
        <v>0</v>
      </c>
      <c r="N365" s="1">
        <f t="shared" si="64"/>
        <v>0</v>
      </c>
      <c r="O365" s="1">
        <f t="shared" si="65"/>
        <v>0</v>
      </c>
      <c r="P365" s="42">
        <f t="shared" si="66"/>
        <v>0</v>
      </c>
      <c r="Q365" s="1">
        <f t="shared" si="67"/>
        <v>0</v>
      </c>
      <c r="S365" s="40"/>
      <c r="T365" s="41"/>
      <c r="U365" s="1">
        <f t="shared" si="68"/>
        <v>0</v>
      </c>
      <c r="V365" s="1">
        <f t="shared" si="69"/>
        <v>0</v>
      </c>
      <c r="W365" s="1">
        <f t="shared" si="70"/>
        <v>0</v>
      </c>
      <c r="X365" s="1">
        <f t="shared" si="71"/>
        <v>0</v>
      </c>
      <c r="Y365" s="1">
        <f t="shared" si="72"/>
        <v>0</v>
      </c>
      <c r="Z365" s="1">
        <f t="shared" si="73"/>
        <v>0</v>
      </c>
      <c r="AB365" s="40"/>
      <c r="AC365" s="41"/>
      <c r="AD365" s="1">
        <f t="shared" si="74"/>
        <v>0</v>
      </c>
      <c r="AE365" s="1">
        <f t="shared" si="75"/>
        <v>0</v>
      </c>
      <c r="AF365" s="1">
        <f t="shared" si="76"/>
        <v>0</v>
      </c>
      <c r="AG365" s="1">
        <f t="shared" si="77"/>
        <v>0</v>
      </c>
      <c r="AH365" s="1">
        <f t="shared" si="78"/>
        <v>0</v>
      </c>
      <c r="AI365" s="1">
        <f t="shared" si="79"/>
        <v>0</v>
      </c>
      <c r="AK365" s="40"/>
      <c r="AL365" s="41"/>
      <c r="AM365" s="1">
        <f t="shared" si="80"/>
        <v>0</v>
      </c>
      <c r="AN365" s="1">
        <f t="shared" si="81"/>
        <v>0</v>
      </c>
      <c r="AO365" s="1">
        <f t="shared" si="82"/>
        <v>0</v>
      </c>
      <c r="AP365" s="1">
        <f t="shared" si="83"/>
        <v>0</v>
      </c>
      <c r="AQ365" s="1">
        <f t="shared" si="84"/>
        <v>0</v>
      </c>
      <c r="AR365" s="1">
        <f t="shared" si="85"/>
        <v>0</v>
      </c>
      <c r="AT365" s="40"/>
      <c r="AU365" s="41"/>
      <c r="AV365" s="1">
        <f t="shared" si="86"/>
        <v>0</v>
      </c>
      <c r="AW365" s="1">
        <f t="shared" si="87"/>
        <v>0</v>
      </c>
      <c r="AX365" s="1">
        <f t="shared" si="88"/>
        <v>0</v>
      </c>
      <c r="AY365" s="1">
        <f t="shared" si="89"/>
        <v>0</v>
      </c>
      <c r="AZ365" s="1">
        <f t="shared" si="90"/>
        <v>0</v>
      </c>
      <c r="BA365" s="1">
        <f t="shared" si="91"/>
        <v>0</v>
      </c>
      <c r="BC365" s="40"/>
      <c r="BD365" s="41"/>
      <c r="BE365" s="1">
        <f t="shared" si="92"/>
        <v>0</v>
      </c>
      <c r="BF365" s="1">
        <f t="shared" si="93"/>
        <v>0</v>
      </c>
      <c r="BG365" s="1">
        <f t="shared" si="94"/>
        <v>0</v>
      </c>
      <c r="BH365" s="1">
        <f t="shared" si="95"/>
        <v>0</v>
      </c>
      <c r="BI365" s="1">
        <f t="shared" si="96"/>
        <v>0</v>
      </c>
      <c r="BJ365" s="1">
        <f t="shared" si="97"/>
        <v>0</v>
      </c>
      <c r="BL365" s="40"/>
      <c r="BM365" s="41"/>
      <c r="BN365" s="1">
        <f t="shared" si="98"/>
        <v>0</v>
      </c>
      <c r="BO365" s="1">
        <f t="shared" si="99"/>
        <v>0</v>
      </c>
      <c r="BP365" s="1">
        <f t="shared" si="100"/>
        <v>0</v>
      </c>
      <c r="BQ365" s="1">
        <f t="shared" si="101"/>
        <v>0</v>
      </c>
      <c r="BR365" s="1">
        <f t="shared" si="102"/>
        <v>0</v>
      </c>
      <c r="BS365" s="1">
        <f t="shared" si="103"/>
        <v>0</v>
      </c>
    </row>
    <row r="366" spans="1:71" ht="12.75" x14ac:dyDescent="0.2">
      <c r="A366" s="40"/>
      <c r="B366" s="41"/>
      <c r="C366" s="1">
        <f t="shared" si="56"/>
        <v>0</v>
      </c>
      <c r="D366" s="1">
        <f t="shared" si="57"/>
        <v>0</v>
      </c>
      <c r="E366" s="1">
        <f t="shared" si="58"/>
        <v>0</v>
      </c>
      <c r="F366" s="1">
        <f t="shared" si="59"/>
        <v>0</v>
      </c>
      <c r="G366" s="1">
        <f t="shared" si="60"/>
        <v>0</v>
      </c>
      <c r="H366" s="1">
        <f t="shared" si="61"/>
        <v>0</v>
      </c>
      <c r="J366" s="23"/>
      <c r="K366" s="18"/>
      <c r="L366" s="1">
        <f t="shared" si="62"/>
        <v>0</v>
      </c>
      <c r="M366" s="1">
        <f t="shared" si="63"/>
        <v>0</v>
      </c>
      <c r="N366" s="1">
        <f t="shared" si="64"/>
        <v>0</v>
      </c>
      <c r="O366" s="1">
        <f t="shared" si="65"/>
        <v>0</v>
      </c>
      <c r="P366" s="42">
        <f t="shared" si="66"/>
        <v>0</v>
      </c>
      <c r="Q366" s="1">
        <f t="shared" si="67"/>
        <v>0</v>
      </c>
      <c r="S366" s="40"/>
      <c r="T366" s="41"/>
      <c r="U366" s="1">
        <f t="shared" si="68"/>
        <v>0</v>
      </c>
      <c r="V366" s="1">
        <f t="shared" si="69"/>
        <v>0</v>
      </c>
      <c r="W366" s="1">
        <f t="shared" si="70"/>
        <v>0</v>
      </c>
      <c r="X366" s="1">
        <f t="shared" si="71"/>
        <v>0</v>
      </c>
      <c r="Y366" s="1">
        <f t="shared" si="72"/>
        <v>0</v>
      </c>
      <c r="Z366" s="1">
        <f t="shared" si="73"/>
        <v>0</v>
      </c>
      <c r="AB366" s="40"/>
      <c r="AC366" s="41"/>
      <c r="AD366" s="1">
        <f t="shared" si="74"/>
        <v>0</v>
      </c>
      <c r="AE366" s="1">
        <f t="shared" si="75"/>
        <v>0</v>
      </c>
      <c r="AF366" s="1">
        <f t="shared" si="76"/>
        <v>0</v>
      </c>
      <c r="AG366" s="1">
        <f t="shared" si="77"/>
        <v>0</v>
      </c>
      <c r="AH366" s="1">
        <f t="shared" si="78"/>
        <v>0</v>
      </c>
      <c r="AI366" s="1">
        <f t="shared" si="79"/>
        <v>0</v>
      </c>
      <c r="AK366" s="40"/>
      <c r="AL366" s="41"/>
      <c r="AM366" s="1">
        <f t="shared" si="80"/>
        <v>0</v>
      </c>
      <c r="AN366" s="1">
        <f t="shared" si="81"/>
        <v>0</v>
      </c>
      <c r="AO366" s="1">
        <f t="shared" si="82"/>
        <v>0</v>
      </c>
      <c r="AP366" s="1">
        <f t="shared" si="83"/>
        <v>0</v>
      </c>
      <c r="AQ366" s="1">
        <f t="shared" si="84"/>
        <v>0</v>
      </c>
      <c r="AR366" s="1">
        <f t="shared" si="85"/>
        <v>0</v>
      </c>
      <c r="AT366" s="40"/>
      <c r="AU366" s="41"/>
      <c r="AV366" s="1">
        <f t="shared" si="86"/>
        <v>0</v>
      </c>
      <c r="AW366" s="1">
        <f t="shared" si="87"/>
        <v>0</v>
      </c>
      <c r="AX366" s="1">
        <f t="shared" si="88"/>
        <v>0</v>
      </c>
      <c r="AY366" s="1">
        <f t="shared" si="89"/>
        <v>0</v>
      </c>
      <c r="AZ366" s="1">
        <f t="shared" si="90"/>
        <v>0</v>
      </c>
      <c r="BA366" s="1">
        <f t="shared" si="91"/>
        <v>0</v>
      </c>
      <c r="BC366" s="40"/>
      <c r="BD366" s="41"/>
      <c r="BE366" s="1">
        <f t="shared" si="92"/>
        <v>0</v>
      </c>
      <c r="BF366" s="1">
        <f t="shared" si="93"/>
        <v>0</v>
      </c>
      <c r="BG366" s="1">
        <f t="shared" si="94"/>
        <v>0</v>
      </c>
      <c r="BH366" s="1">
        <f t="shared" si="95"/>
        <v>0</v>
      </c>
      <c r="BI366" s="1">
        <f t="shared" si="96"/>
        <v>0</v>
      </c>
      <c r="BJ366" s="1">
        <f t="shared" si="97"/>
        <v>0</v>
      </c>
      <c r="BL366" s="40"/>
      <c r="BM366" s="41"/>
      <c r="BN366" s="1">
        <f t="shared" si="98"/>
        <v>0</v>
      </c>
      <c r="BO366" s="1">
        <f t="shared" si="99"/>
        <v>0</v>
      </c>
      <c r="BP366" s="1">
        <f t="shared" si="100"/>
        <v>0</v>
      </c>
      <c r="BQ366" s="1">
        <f t="shared" si="101"/>
        <v>0</v>
      </c>
      <c r="BR366" s="1">
        <f t="shared" si="102"/>
        <v>0</v>
      </c>
      <c r="BS366" s="1">
        <f t="shared" si="103"/>
        <v>0</v>
      </c>
    </row>
    <row r="367" spans="1:71" ht="12.75" x14ac:dyDescent="0.2">
      <c r="A367" s="40"/>
      <c r="B367" s="41"/>
      <c r="C367" s="1">
        <f t="shared" si="56"/>
        <v>0</v>
      </c>
      <c r="D367" s="1">
        <f t="shared" si="57"/>
        <v>0</v>
      </c>
      <c r="E367" s="1">
        <f t="shared" si="58"/>
        <v>0</v>
      </c>
      <c r="F367" s="1">
        <f t="shared" si="59"/>
        <v>0</v>
      </c>
      <c r="G367" s="1">
        <f t="shared" si="60"/>
        <v>0</v>
      </c>
      <c r="H367" s="1">
        <f t="shared" si="61"/>
        <v>0</v>
      </c>
      <c r="J367" s="23"/>
      <c r="K367" s="18"/>
      <c r="L367" s="1">
        <f t="shared" si="62"/>
        <v>0</v>
      </c>
      <c r="M367" s="1">
        <f t="shared" si="63"/>
        <v>0</v>
      </c>
      <c r="N367" s="1">
        <f t="shared" si="64"/>
        <v>0</v>
      </c>
      <c r="O367" s="1">
        <f t="shared" si="65"/>
        <v>0</v>
      </c>
      <c r="P367" s="42">
        <f t="shared" si="66"/>
        <v>0</v>
      </c>
      <c r="Q367" s="1">
        <f t="shared" si="67"/>
        <v>0</v>
      </c>
      <c r="S367" s="40"/>
      <c r="T367" s="41"/>
      <c r="U367" s="1">
        <f t="shared" si="68"/>
        <v>0</v>
      </c>
      <c r="V367" s="1">
        <f t="shared" si="69"/>
        <v>0</v>
      </c>
      <c r="W367" s="1">
        <f t="shared" si="70"/>
        <v>0</v>
      </c>
      <c r="X367" s="1">
        <f t="shared" si="71"/>
        <v>0</v>
      </c>
      <c r="Y367" s="1">
        <f t="shared" si="72"/>
        <v>0</v>
      </c>
      <c r="Z367" s="1">
        <f t="shared" si="73"/>
        <v>0</v>
      </c>
      <c r="AB367" s="40"/>
      <c r="AC367" s="41"/>
      <c r="AD367" s="1">
        <f t="shared" si="74"/>
        <v>0</v>
      </c>
      <c r="AE367" s="1">
        <f t="shared" si="75"/>
        <v>0</v>
      </c>
      <c r="AF367" s="1">
        <f t="shared" si="76"/>
        <v>0</v>
      </c>
      <c r="AG367" s="1">
        <f t="shared" si="77"/>
        <v>0</v>
      </c>
      <c r="AH367" s="1">
        <f t="shared" si="78"/>
        <v>0</v>
      </c>
      <c r="AI367" s="1">
        <f t="shared" si="79"/>
        <v>0</v>
      </c>
      <c r="AK367" s="40"/>
      <c r="AL367" s="41"/>
      <c r="AM367" s="1">
        <f t="shared" si="80"/>
        <v>0</v>
      </c>
      <c r="AN367" s="1">
        <f t="shared" si="81"/>
        <v>0</v>
      </c>
      <c r="AO367" s="1">
        <f t="shared" si="82"/>
        <v>0</v>
      </c>
      <c r="AP367" s="1">
        <f t="shared" si="83"/>
        <v>0</v>
      </c>
      <c r="AQ367" s="1">
        <f t="shared" si="84"/>
        <v>0</v>
      </c>
      <c r="AR367" s="1">
        <f t="shared" si="85"/>
        <v>0</v>
      </c>
      <c r="AT367" s="40"/>
      <c r="AU367" s="41"/>
      <c r="AV367" s="1">
        <f t="shared" si="86"/>
        <v>0</v>
      </c>
      <c r="AW367" s="1">
        <f t="shared" si="87"/>
        <v>0</v>
      </c>
      <c r="AX367" s="1">
        <f t="shared" si="88"/>
        <v>0</v>
      </c>
      <c r="AY367" s="1">
        <f t="shared" si="89"/>
        <v>0</v>
      </c>
      <c r="AZ367" s="1">
        <f t="shared" si="90"/>
        <v>0</v>
      </c>
      <c r="BA367" s="1">
        <f t="shared" si="91"/>
        <v>0</v>
      </c>
      <c r="BC367" s="40"/>
      <c r="BD367" s="41"/>
      <c r="BE367" s="1">
        <f t="shared" si="92"/>
        <v>0</v>
      </c>
      <c r="BF367" s="1">
        <f t="shared" si="93"/>
        <v>0</v>
      </c>
      <c r="BG367" s="1">
        <f t="shared" si="94"/>
        <v>0</v>
      </c>
      <c r="BH367" s="1">
        <f t="shared" si="95"/>
        <v>0</v>
      </c>
      <c r="BI367" s="1">
        <f t="shared" si="96"/>
        <v>0</v>
      </c>
      <c r="BJ367" s="1">
        <f t="shared" si="97"/>
        <v>0</v>
      </c>
      <c r="BL367" s="40"/>
      <c r="BM367" s="41"/>
      <c r="BN367" s="1">
        <f t="shared" si="98"/>
        <v>0</v>
      </c>
      <c r="BO367" s="1">
        <f t="shared" si="99"/>
        <v>0</v>
      </c>
      <c r="BP367" s="1">
        <f t="shared" si="100"/>
        <v>0</v>
      </c>
      <c r="BQ367" s="1">
        <f t="shared" si="101"/>
        <v>0</v>
      </c>
      <c r="BR367" s="1">
        <f t="shared" si="102"/>
        <v>0</v>
      </c>
      <c r="BS367" s="1">
        <f t="shared" si="103"/>
        <v>0</v>
      </c>
    </row>
    <row r="368" spans="1:71" ht="12.75" x14ac:dyDescent="0.2">
      <c r="A368" s="40"/>
      <c r="B368" s="41"/>
      <c r="C368" s="1">
        <f t="shared" si="56"/>
        <v>0</v>
      </c>
      <c r="D368" s="1">
        <f t="shared" si="57"/>
        <v>0</v>
      </c>
      <c r="E368" s="1">
        <f t="shared" si="58"/>
        <v>0</v>
      </c>
      <c r="F368" s="1">
        <f t="shared" si="59"/>
        <v>0</v>
      </c>
      <c r="G368" s="1">
        <f t="shared" si="60"/>
        <v>0</v>
      </c>
      <c r="H368" s="1">
        <f t="shared" si="61"/>
        <v>0</v>
      </c>
      <c r="J368" s="23"/>
      <c r="K368" s="18"/>
      <c r="L368" s="1">
        <f t="shared" si="62"/>
        <v>0</v>
      </c>
      <c r="M368" s="1">
        <f t="shared" si="63"/>
        <v>0</v>
      </c>
      <c r="N368" s="1">
        <f t="shared" si="64"/>
        <v>0</v>
      </c>
      <c r="O368" s="1">
        <f t="shared" si="65"/>
        <v>0</v>
      </c>
      <c r="P368" s="42">
        <f t="shared" si="66"/>
        <v>0</v>
      </c>
      <c r="Q368" s="1">
        <f t="shared" si="67"/>
        <v>0</v>
      </c>
      <c r="S368" s="40"/>
      <c r="T368" s="41"/>
      <c r="U368" s="1">
        <f t="shared" si="68"/>
        <v>0</v>
      </c>
      <c r="V368" s="1">
        <f t="shared" si="69"/>
        <v>0</v>
      </c>
      <c r="W368" s="1">
        <f t="shared" si="70"/>
        <v>0</v>
      </c>
      <c r="X368" s="1">
        <f t="shared" si="71"/>
        <v>0</v>
      </c>
      <c r="Y368" s="1">
        <f t="shared" si="72"/>
        <v>0</v>
      </c>
      <c r="Z368" s="1">
        <f t="shared" si="73"/>
        <v>0</v>
      </c>
      <c r="AB368" s="40"/>
      <c r="AC368" s="41"/>
      <c r="AD368" s="1">
        <f t="shared" si="74"/>
        <v>0</v>
      </c>
      <c r="AE368" s="1">
        <f t="shared" si="75"/>
        <v>0</v>
      </c>
      <c r="AF368" s="1">
        <f t="shared" si="76"/>
        <v>0</v>
      </c>
      <c r="AG368" s="1">
        <f t="shared" si="77"/>
        <v>0</v>
      </c>
      <c r="AH368" s="1">
        <f t="shared" si="78"/>
        <v>0</v>
      </c>
      <c r="AI368" s="1">
        <f t="shared" si="79"/>
        <v>0</v>
      </c>
      <c r="AK368" s="40"/>
      <c r="AL368" s="41"/>
      <c r="AM368" s="1">
        <f t="shared" si="80"/>
        <v>0</v>
      </c>
      <c r="AN368" s="1">
        <f t="shared" si="81"/>
        <v>0</v>
      </c>
      <c r="AO368" s="1">
        <f t="shared" si="82"/>
        <v>0</v>
      </c>
      <c r="AP368" s="1">
        <f t="shared" si="83"/>
        <v>0</v>
      </c>
      <c r="AQ368" s="1">
        <f t="shared" si="84"/>
        <v>0</v>
      </c>
      <c r="AR368" s="1">
        <f t="shared" si="85"/>
        <v>0</v>
      </c>
      <c r="AT368" s="40"/>
      <c r="AU368" s="41"/>
      <c r="AV368" s="1">
        <f t="shared" si="86"/>
        <v>0</v>
      </c>
      <c r="AW368" s="1">
        <f t="shared" si="87"/>
        <v>0</v>
      </c>
      <c r="AX368" s="1">
        <f t="shared" si="88"/>
        <v>0</v>
      </c>
      <c r="AY368" s="1">
        <f t="shared" si="89"/>
        <v>0</v>
      </c>
      <c r="AZ368" s="1">
        <f t="shared" si="90"/>
        <v>0</v>
      </c>
      <c r="BA368" s="1">
        <f t="shared" si="91"/>
        <v>0</v>
      </c>
      <c r="BC368" s="40"/>
      <c r="BD368" s="41"/>
      <c r="BE368" s="1">
        <f t="shared" si="92"/>
        <v>0</v>
      </c>
      <c r="BF368" s="1">
        <f t="shared" si="93"/>
        <v>0</v>
      </c>
      <c r="BG368" s="1">
        <f t="shared" si="94"/>
        <v>0</v>
      </c>
      <c r="BH368" s="1">
        <f t="shared" si="95"/>
        <v>0</v>
      </c>
      <c r="BI368" s="1">
        <f t="shared" si="96"/>
        <v>0</v>
      </c>
      <c r="BJ368" s="1">
        <f t="shared" si="97"/>
        <v>0</v>
      </c>
      <c r="BL368" s="40"/>
      <c r="BM368" s="41"/>
      <c r="BN368" s="1">
        <f t="shared" si="98"/>
        <v>0</v>
      </c>
      <c r="BO368" s="1">
        <f t="shared" si="99"/>
        <v>0</v>
      </c>
      <c r="BP368" s="1">
        <f t="shared" si="100"/>
        <v>0</v>
      </c>
      <c r="BQ368" s="1">
        <f t="shared" si="101"/>
        <v>0</v>
      </c>
      <c r="BR368" s="1">
        <f t="shared" si="102"/>
        <v>0</v>
      </c>
      <c r="BS368" s="1">
        <f t="shared" si="103"/>
        <v>0</v>
      </c>
    </row>
    <row r="369" spans="1:71" ht="12.75" x14ac:dyDescent="0.2">
      <c r="A369" s="40"/>
      <c r="B369" s="41"/>
      <c r="C369" s="1">
        <f t="shared" si="56"/>
        <v>0</v>
      </c>
      <c r="D369" s="1">
        <f t="shared" si="57"/>
        <v>0</v>
      </c>
      <c r="E369" s="1">
        <f t="shared" si="58"/>
        <v>0</v>
      </c>
      <c r="F369" s="1">
        <f t="shared" si="59"/>
        <v>0</v>
      </c>
      <c r="G369" s="1">
        <f t="shared" si="60"/>
        <v>0</v>
      </c>
      <c r="H369" s="1">
        <f t="shared" si="61"/>
        <v>0</v>
      </c>
      <c r="J369" s="23"/>
      <c r="K369" s="18"/>
      <c r="L369" s="1">
        <f t="shared" si="62"/>
        <v>0</v>
      </c>
      <c r="M369" s="1">
        <f t="shared" si="63"/>
        <v>0</v>
      </c>
      <c r="N369" s="1">
        <f t="shared" si="64"/>
        <v>0</v>
      </c>
      <c r="O369" s="1">
        <f t="shared" si="65"/>
        <v>0</v>
      </c>
      <c r="P369" s="42">
        <f t="shared" si="66"/>
        <v>0</v>
      </c>
      <c r="Q369" s="1">
        <f t="shared" si="67"/>
        <v>0</v>
      </c>
      <c r="S369" s="40"/>
      <c r="T369" s="41"/>
      <c r="U369" s="1">
        <f t="shared" si="68"/>
        <v>0</v>
      </c>
      <c r="V369" s="1">
        <f t="shared" si="69"/>
        <v>0</v>
      </c>
      <c r="W369" s="1">
        <f t="shared" si="70"/>
        <v>0</v>
      </c>
      <c r="X369" s="1">
        <f t="shared" si="71"/>
        <v>0</v>
      </c>
      <c r="Y369" s="1">
        <f t="shared" si="72"/>
        <v>0</v>
      </c>
      <c r="Z369" s="1">
        <f t="shared" si="73"/>
        <v>0</v>
      </c>
      <c r="AB369" s="40"/>
      <c r="AC369" s="41"/>
      <c r="AD369" s="1">
        <f t="shared" si="74"/>
        <v>0</v>
      </c>
      <c r="AE369" s="1">
        <f t="shared" si="75"/>
        <v>0</v>
      </c>
      <c r="AF369" s="1">
        <f t="shared" si="76"/>
        <v>0</v>
      </c>
      <c r="AG369" s="1">
        <f t="shared" si="77"/>
        <v>0</v>
      </c>
      <c r="AH369" s="1">
        <f t="shared" si="78"/>
        <v>0</v>
      </c>
      <c r="AI369" s="1">
        <f t="shared" si="79"/>
        <v>0</v>
      </c>
      <c r="AK369" s="40"/>
      <c r="AL369" s="41"/>
      <c r="AM369" s="1">
        <f t="shared" si="80"/>
        <v>0</v>
      </c>
      <c r="AN369" s="1">
        <f t="shared" si="81"/>
        <v>0</v>
      </c>
      <c r="AO369" s="1">
        <f t="shared" si="82"/>
        <v>0</v>
      </c>
      <c r="AP369" s="1">
        <f t="shared" si="83"/>
        <v>0</v>
      </c>
      <c r="AQ369" s="1">
        <f t="shared" si="84"/>
        <v>0</v>
      </c>
      <c r="AR369" s="1">
        <f t="shared" si="85"/>
        <v>0</v>
      </c>
      <c r="AT369" s="40"/>
      <c r="AU369" s="41"/>
      <c r="AV369" s="1">
        <f t="shared" si="86"/>
        <v>0</v>
      </c>
      <c r="AW369" s="1">
        <f t="shared" si="87"/>
        <v>0</v>
      </c>
      <c r="AX369" s="1">
        <f t="shared" si="88"/>
        <v>0</v>
      </c>
      <c r="AY369" s="1">
        <f t="shared" si="89"/>
        <v>0</v>
      </c>
      <c r="AZ369" s="1">
        <f t="shared" si="90"/>
        <v>0</v>
      </c>
      <c r="BA369" s="1">
        <f t="shared" si="91"/>
        <v>0</v>
      </c>
      <c r="BC369" s="40"/>
      <c r="BD369" s="41"/>
      <c r="BE369" s="1">
        <f t="shared" si="92"/>
        <v>0</v>
      </c>
      <c r="BF369" s="1">
        <f t="shared" si="93"/>
        <v>0</v>
      </c>
      <c r="BG369" s="1">
        <f t="shared" si="94"/>
        <v>0</v>
      </c>
      <c r="BH369" s="1">
        <f t="shared" si="95"/>
        <v>0</v>
      </c>
      <c r="BI369" s="1">
        <f t="shared" si="96"/>
        <v>0</v>
      </c>
      <c r="BJ369" s="1">
        <f t="shared" si="97"/>
        <v>0</v>
      </c>
      <c r="BL369" s="40"/>
      <c r="BM369" s="41"/>
      <c r="BN369" s="1">
        <f t="shared" si="98"/>
        <v>0</v>
      </c>
      <c r="BO369" s="1">
        <f t="shared" si="99"/>
        <v>0</v>
      </c>
      <c r="BP369" s="1">
        <f t="shared" si="100"/>
        <v>0</v>
      </c>
      <c r="BQ369" s="1">
        <f t="shared" si="101"/>
        <v>0</v>
      </c>
      <c r="BR369" s="1">
        <f t="shared" si="102"/>
        <v>0</v>
      </c>
      <c r="BS369" s="1">
        <f t="shared" si="103"/>
        <v>0</v>
      </c>
    </row>
    <row r="370" spans="1:71" ht="12.75" x14ac:dyDescent="0.2">
      <c r="A370" s="40"/>
      <c r="B370" s="41"/>
      <c r="C370" s="1">
        <f t="shared" si="56"/>
        <v>0</v>
      </c>
      <c r="D370" s="1">
        <f t="shared" si="57"/>
        <v>0</v>
      </c>
      <c r="E370" s="1">
        <f t="shared" si="58"/>
        <v>0</v>
      </c>
      <c r="F370" s="1">
        <f t="shared" si="59"/>
        <v>0</v>
      </c>
      <c r="G370" s="1">
        <f t="shared" si="60"/>
        <v>0</v>
      </c>
      <c r="H370" s="1">
        <f t="shared" si="61"/>
        <v>0</v>
      </c>
      <c r="J370" s="23"/>
      <c r="K370" s="18"/>
      <c r="L370" s="1">
        <f t="shared" si="62"/>
        <v>0</v>
      </c>
      <c r="M370" s="1">
        <f t="shared" si="63"/>
        <v>0</v>
      </c>
      <c r="N370" s="1">
        <f t="shared" si="64"/>
        <v>0</v>
      </c>
      <c r="O370" s="1">
        <f t="shared" si="65"/>
        <v>0</v>
      </c>
      <c r="P370" s="42">
        <f t="shared" si="66"/>
        <v>0</v>
      </c>
      <c r="Q370" s="1">
        <f t="shared" si="67"/>
        <v>0</v>
      </c>
      <c r="S370" s="40"/>
      <c r="T370" s="41"/>
      <c r="U370" s="1">
        <f t="shared" si="68"/>
        <v>0</v>
      </c>
      <c r="V370" s="1">
        <f t="shared" si="69"/>
        <v>0</v>
      </c>
      <c r="W370" s="1">
        <f t="shared" si="70"/>
        <v>0</v>
      </c>
      <c r="X370" s="1">
        <f t="shared" si="71"/>
        <v>0</v>
      </c>
      <c r="Y370" s="1">
        <f t="shared" si="72"/>
        <v>0</v>
      </c>
      <c r="Z370" s="1">
        <f t="shared" si="73"/>
        <v>0</v>
      </c>
      <c r="AB370" s="40"/>
      <c r="AC370" s="41"/>
      <c r="AD370" s="1">
        <f t="shared" si="74"/>
        <v>0</v>
      </c>
      <c r="AE370" s="1">
        <f t="shared" si="75"/>
        <v>0</v>
      </c>
      <c r="AF370" s="1">
        <f t="shared" si="76"/>
        <v>0</v>
      </c>
      <c r="AG370" s="1">
        <f t="shared" si="77"/>
        <v>0</v>
      </c>
      <c r="AH370" s="1">
        <f t="shared" si="78"/>
        <v>0</v>
      </c>
      <c r="AI370" s="1">
        <f t="shared" si="79"/>
        <v>0</v>
      </c>
      <c r="AK370" s="40"/>
      <c r="AL370" s="41"/>
      <c r="AM370" s="1">
        <f t="shared" si="80"/>
        <v>0</v>
      </c>
      <c r="AN370" s="1">
        <f t="shared" si="81"/>
        <v>0</v>
      </c>
      <c r="AO370" s="1">
        <f t="shared" si="82"/>
        <v>0</v>
      </c>
      <c r="AP370" s="1">
        <f t="shared" si="83"/>
        <v>0</v>
      </c>
      <c r="AQ370" s="1">
        <f t="shared" si="84"/>
        <v>0</v>
      </c>
      <c r="AR370" s="1">
        <f t="shared" si="85"/>
        <v>0</v>
      </c>
      <c r="AT370" s="40"/>
      <c r="AU370" s="41"/>
      <c r="AV370" s="1">
        <f t="shared" si="86"/>
        <v>0</v>
      </c>
      <c r="AW370" s="1">
        <f t="shared" si="87"/>
        <v>0</v>
      </c>
      <c r="AX370" s="1">
        <f t="shared" si="88"/>
        <v>0</v>
      </c>
      <c r="AY370" s="1">
        <f t="shared" si="89"/>
        <v>0</v>
      </c>
      <c r="AZ370" s="1">
        <f t="shared" si="90"/>
        <v>0</v>
      </c>
      <c r="BA370" s="1">
        <f t="shared" si="91"/>
        <v>0</v>
      </c>
      <c r="BC370" s="40"/>
      <c r="BD370" s="41"/>
      <c r="BE370" s="1">
        <f t="shared" si="92"/>
        <v>0</v>
      </c>
      <c r="BF370" s="1">
        <f t="shared" si="93"/>
        <v>0</v>
      </c>
      <c r="BG370" s="1">
        <f t="shared" si="94"/>
        <v>0</v>
      </c>
      <c r="BH370" s="1">
        <f t="shared" si="95"/>
        <v>0</v>
      </c>
      <c r="BI370" s="1">
        <f t="shared" si="96"/>
        <v>0</v>
      </c>
      <c r="BJ370" s="1">
        <f t="shared" si="97"/>
        <v>0</v>
      </c>
      <c r="BL370" s="40"/>
      <c r="BM370" s="41"/>
      <c r="BN370" s="1">
        <f t="shared" si="98"/>
        <v>0</v>
      </c>
      <c r="BO370" s="1">
        <f t="shared" si="99"/>
        <v>0</v>
      </c>
      <c r="BP370" s="1">
        <f t="shared" si="100"/>
        <v>0</v>
      </c>
      <c r="BQ370" s="1">
        <f t="shared" si="101"/>
        <v>0</v>
      </c>
      <c r="BR370" s="1">
        <f t="shared" si="102"/>
        <v>0</v>
      </c>
      <c r="BS370" s="1">
        <f t="shared" si="103"/>
        <v>0</v>
      </c>
    </row>
    <row r="371" spans="1:71" ht="12.75" x14ac:dyDescent="0.2">
      <c r="A371" s="40"/>
      <c r="B371" s="41"/>
      <c r="C371" s="1">
        <f t="shared" si="56"/>
        <v>0</v>
      </c>
      <c r="D371" s="1">
        <f t="shared" si="57"/>
        <v>0</v>
      </c>
      <c r="E371" s="1">
        <f t="shared" si="58"/>
        <v>0</v>
      </c>
      <c r="F371" s="1">
        <f t="shared" si="59"/>
        <v>0</v>
      </c>
      <c r="G371" s="1">
        <f t="shared" si="60"/>
        <v>0</v>
      </c>
      <c r="H371" s="1">
        <f t="shared" si="61"/>
        <v>0</v>
      </c>
      <c r="J371" s="23"/>
      <c r="K371" s="18"/>
      <c r="L371" s="1">
        <f t="shared" si="62"/>
        <v>0</v>
      </c>
      <c r="M371" s="1">
        <f t="shared" si="63"/>
        <v>0</v>
      </c>
      <c r="N371" s="1">
        <f t="shared" si="64"/>
        <v>0</v>
      </c>
      <c r="O371" s="1">
        <f t="shared" si="65"/>
        <v>0</v>
      </c>
      <c r="P371" s="42">
        <f t="shared" si="66"/>
        <v>0</v>
      </c>
      <c r="Q371" s="1">
        <f t="shared" si="67"/>
        <v>0</v>
      </c>
      <c r="S371" s="40"/>
      <c r="T371" s="41"/>
      <c r="U371" s="1">
        <f t="shared" si="68"/>
        <v>0</v>
      </c>
      <c r="V371" s="1">
        <f t="shared" si="69"/>
        <v>0</v>
      </c>
      <c r="W371" s="1">
        <f t="shared" si="70"/>
        <v>0</v>
      </c>
      <c r="X371" s="1">
        <f t="shared" si="71"/>
        <v>0</v>
      </c>
      <c r="Y371" s="1">
        <f t="shared" si="72"/>
        <v>0</v>
      </c>
      <c r="Z371" s="1">
        <f t="shared" si="73"/>
        <v>0</v>
      </c>
      <c r="AB371" s="40"/>
      <c r="AC371" s="41"/>
      <c r="AD371" s="1">
        <f t="shared" si="74"/>
        <v>0</v>
      </c>
      <c r="AE371" s="1">
        <f t="shared" si="75"/>
        <v>0</v>
      </c>
      <c r="AF371" s="1">
        <f t="shared" si="76"/>
        <v>0</v>
      </c>
      <c r="AG371" s="1">
        <f t="shared" si="77"/>
        <v>0</v>
      </c>
      <c r="AH371" s="1">
        <f t="shared" si="78"/>
        <v>0</v>
      </c>
      <c r="AI371" s="1">
        <f t="shared" si="79"/>
        <v>0</v>
      </c>
      <c r="AK371" s="40"/>
      <c r="AL371" s="41"/>
      <c r="AM371" s="1">
        <f t="shared" si="80"/>
        <v>0</v>
      </c>
      <c r="AN371" s="1">
        <f t="shared" si="81"/>
        <v>0</v>
      </c>
      <c r="AO371" s="1">
        <f t="shared" si="82"/>
        <v>0</v>
      </c>
      <c r="AP371" s="1">
        <f t="shared" si="83"/>
        <v>0</v>
      </c>
      <c r="AQ371" s="1">
        <f t="shared" si="84"/>
        <v>0</v>
      </c>
      <c r="AR371" s="1">
        <f t="shared" si="85"/>
        <v>0</v>
      </c>
      <c r="AT371" s="40"/>
      <c r="AU371" s="41"/>
      <c r="AV371" s="1">
        <f t="shared" si="86"/>
        <v>0</v>
      </c>
      <c r="AW371" s="1">
        <f t="shared" si="87"/>
        <v>0</v>
      </c>
      <c r="AX371" s="1">
        <f t="shared" si="88"/>
        <v>0</v>
      </c>
      <c r="AY371" s="1">
        <f t="shared" si="89"/>
        <v>0</v>
      </c>
      <c r="AZ371" s="1">
        <f t="shared" si="90"/>
        <v>0</v>
      </c>
      <c r="BA371" s="1">
        <f t="shared" si="91"/>
        <v>0</v>
      </c>
      <c r="BC371" s="40"/>
      <c r="BD371" s="41"/>
      <c r="BE371" s="1">
        <f t="shared" si="92"/>
        <v>0</v>
      </c>
      <c r="BF371" s="1">
        <f t="shared" si="93"/>
        <v>0</v>
      </c>
      <c r="BG371" s="1">
        <f t="shared" si="94"/>
        <v>0</v>
      </c>
      <c r="BH371" s="1">
        <f t="shared" si="95"/>
        <v>0</v>
      </c>
      <c r="BI371" s="1">
        <f t="shared" si="96"/>
        <v>0</v>
      </c>
      <c r="BJ371" s="1">
        <f t="shared" si="97"/>
        <v>0</v>
      </c>
      <c r="BL371" s="40"/>
      <c r="BM371" s="41"/>
      <c r="BN371" s="1">
        <f t="shared" si="98"/>
        <v>0</v>
      </c>
      <c r="BO371" s="1">
        <f t="shared" si="99"/>
        <v>0</v>
      </c>
      <c r="BP371" s="1">
        <f t="shared" si="100"/>
        <v>0</v>
      </c>
      <c r="BQ371" s="1">
        <f t="shared" si="101"/>
        <v>0</v>
      </c>
      <c r="BR371" s="1">
        <f t="shared" si="102"/>
        <v>0</v>
      </c>
      <c r="BS371" s="1">
        <f t="shared" si="103"/>
        <v>0</v>
      </c>
    </row>
    <row r="372" spans="1:71" ht="12.75" x14ac:dyDescent="0.2">
      <c r="A372" s="40"/>
      <c r="B372" s="41"/>
      <c r="C372" s="1">
        <f t="shared" si="56"/>
        <v>0</v>
      </c>
      <c r="D372" s="1">
        <f t="shared" si="57"/>
        <v>0</v>
      </c>
      <c r="E372" s="1">
        <f t="shared" si="58"/>
        <v>0</v>
      </c>
      <c r="F372" s="1">
        <f t="shared" si="59"/>
        <v>0</v>
      </c>
      <c r="G372" s="1">
        <f t="shared" si="60"/>
        <v>0</v>
      </c>
      <c r="H372" s="1">
        <f t="shared" si="61"/>
        <v>0</v>
      </c>
      <c r="J372" s="23"/>
      <c r="K372" s="18"/>
      <c r="L372" s="1">
        <f t="shared" si="62"/>
        <v>0</v>
      </c>
      <c r="M372" s="1">
        <f t="shared" si="63"/>
        <v>0</v>
      </c>
      <c r="N372" s="1">
        <f t="shared" si="64"/>
        <v>0</v>
      </c>
      <c r="O372" s="1">
        <f t="shared" si="65"/>
        <v>0</v>
      </c>
      <c r="P372" s="42">
        <f t="shared" si="66"/>
        <v>0</v>
      </c>
      <c r="Q372" s="1">
        <f t="shared" si="67"/>
        <v>0</v>
      </c>
      <c r="S372" s="40"/>
      <c r="T372" s="41"/>
      <c r="U372" s="1">
        <f t="shared" si="68"/>
        <v>0</v>
      </c>
      <c r="V372" s="1">
        <f t="shared" si="69"/>
        <v>0</v>
      </c>
      <c r="W372" s="1">
        <f t="shared" si="70"/>
        <v>0</v>
      </c>
      <c r="X372" s="1">
        <f t="shared" si="71"/>
        <v>0</v>
      </c>
      <c r="Y372" s="1">
        <f t="shared" si="72"/>
        <v>0</v>
      </c>
      <c r="Z372" s="1">
        <f t="shared" si="73"/>
        <v>0</v>
      </c>
      <c r="AB372" s="40"/>
      <c r="AC372" s="41"/>
      <c r="AD372" s="1">
        <f t="shared" si="74"/>
        <v>0</v>
      </c>
      <c r="AE372" s="1">
        <f t="shared" si="75"/>
        <v>0</v>
      </c>
      <c r="AF372" s="1">
        <f t="shared" si="76"/>
        <v>0</v>
      </c>
      <c r="AG372" s="1">
        <f t="shared" si="77"/>
        <v>0</v>
      </c>
      <c r="AH372" s="1">
        <f t="shared" si="78"/>
        <v>0</v>
      </c>
      <c r="AI372" s="1">
        <f t="shared" si="79"/>
        <v>0</v>
      </c>
      <c r="AK372" s="40"/>
      <c r="AL372" s="41"/>
      <c r="AM372" s="1">
        <f t="shared" si="80"/>
        <v>0</v>
      </c>
      <c r="AN372" s="1">
        <f t="shared" si="81"/>
        <v>0</v>
      </c>
      <c r="AO372" s="1">
        <f t="shared" si="82"/>
        <v>0</v>
      </c>
      <c r="AP372" s="1">
        <f t="shared" si="83"/>
        <v>0</v>
      </c>
      <c r="AQ372" s="1">
        <f t="shared" si="84"/>
        <v>0</v>
      </c>
      <c r="AR372" s="1">
        <f t="shared" si="85"/>
        <v>0</v>
      </c>
      <c r="AT372" s="40"/>
      <c r="AU372" s="41"/>
      <c r="AV372" s="1">
        <f t="shared" si="86"/>
        <v>0</v>
      </c>
      <c r="AW372" s="1">
        <f t="shared" si="87"/>
        <v>0</v>
      </c>
      <c r="AX372" s="1">
        <f t="shared" si="88"/>
        <v>0</v>
      </c>
      <c r="AY372" s="1">
        <f t="shared" si="89"/>
        <v>0</v>
      </c>
      <c r="AZ372" s="1">
        <f t="shared" si="90"/>
        <v>0</v>
      </c>
      <c r="BA372" s="1">
        <f t="shared" si="91"/>
        <v>0</v>
      </c>
      <c r="BC372" s="40"/>
      <c r="BD372" s="41"/>
      <c r="BE372" s="1">
        <f t="shared" si="92"/>
        <v>0</v>
      </c>
      <c r="BF372" s="1">
        <f t="shared" si="93"/>
        <v>0</v>
      </c>
      <c r="BG372" s="1">
        <f t="shared" si="94"/>
        <v>0</v>
      </c>
      <c r="BH372" s="1">
        <f t="shared" si="95"/>
        <v>0</v>
      </c>
      <c r="BI372" s="1">
        <f t="shared" si="96"/>
        <v>0</v>
      </c>
      <c r="BJ372" s="1">
        <f t="shared" si="97"/>
        <v>0</v>
      </c>
      <c r="BL372" s="40"/>
      <c r="BM372" s="41"/>
      <c r="BN372" s="1">
        <f t="shared" si="98"/>
        <v>0</v>
      </c>
      <c r="BO372" s="1">
        <f t="shared" si="99"/>
        <v>0</v>
      </c>
      <c r="BP372" s="1">
        <f t="shared" si="100"/>
        <v>0</v>
      </c>
      <c r="BQ372" s="1">
        <f t="shared" si="101"/>
        <v>0</v>
      </c>
      <c r="BR372" s="1">
        <f t="shared" si="102"/>
        <v>0</v>
      </c>
      <c r="BS372" s="1">
        <f t="shared" si="103"/>
        <v>0</v>
      </c>
    </row>
    <row r="373" spans="1:71" ht="12.75" x14ac:dyDescent="0.2">
      <c r="A373" s="40"/>
      <c r="B373" s="41"/>
      <c r="C373" s="1">
        <f t="shared" si="56"/>
        <v>0</v>
      </c>
      <c r="D373" s="1">
        <f t="shared" si="57"/>
        <v>0</v>
      </c>
      <c r="E373" s="1">
        <f t="shared" si="58"/>
        <v>0</v>
      </c>
      <c r="F373" s="1">
        <f t="shared" si="59"/>
        <v>0</v>
      </c>
      <c r="G373" s="1">
        <f t="shared" si="60"/>
        <v>0</v>
      </c>
      <c r="H373" s="1">
        <f t="shared" si="61"/>
        <v>0</v>
      </c>
      <c r="J373" s="23"/>
      <c r="K373" s="18"/>
      <c r="L373" s="1">
        <f t="shared" si="62"/>
        <v>0</v>
      </c>
      <c r="M373" s="1">
        <f t="shared" si="63"/>
        <v>0</v>
      </c>
      <c r="N373" s="1">
        <f t="shared" si="64"/>
        <v>0</v>
      </c>
      <c r="O373" s="1">
        <f t="shared" si="65"/>
        <v>0</v>
      </c>
      <c r="P373" s="42">
        <f t="shared" si="66"/>
        <v>0</v>
      </c>
      <c r="Q373" s="1">
        <f t="shared" si="67"/>
        <v>0</v>
      </c>
      <c r="S373" s="40"/>
      <c r="T373" s="41"/>
      <c r="U373" s="1">
        <f t="shared" si="68"/>
        <v>0</v>
      </c>
      <c r="V373" s="1">
        <f t="shared" si="69"/>
        <v>0</v>
      </c>
      <c r="W373" s="1">
        <f t="shared" si="70"/>
        <v>0</v>
      </c>
      <c r="X373" s="1">
        <f t="shared" si="71"/>
        <v>0</v>
      </c>
      <c r="Y373" s="1">
        <f t="shared" si="72"/>
        <v>0</v>
      </c>
      <c r="Z373" s="1">
        <f t="shared" si="73"/>
        <v>0</v>
      </c>
      <c r="AB373" s="40"/>
      <c r="AC373" s="41"/>
      <c r="AD373" s="1">
        <f t="shared" si="74"/>
        <v>0</v>
      </c>
      <c r="AE373" s="1">
        <f t="shared" si="75"/>
        <v>0</v>
      </c>
      <c r="AF373" s="1">
        <f t="shared" si="76"/>
        <v>0</v>
      </c>
      <c r="AG373" s="1">
        <f t="shared" si="77"/>
        <v>0</v>
      </c>
      <c r="AH373" s="1">
        <f t="shared" si="78"/>
        <v>0</v>
      </c>
      <c r="AI373" s="1">
        <f t="shared" si="79"/>
        <v>0</v>
      </c>
      <c r="AK373" s="40"/>
      <c r="AL373" s="41"/>
      <c r="AM373" s="1">
        <f t="shared" si="80"/>
        <v>0</v>
      </c>
      <c r="AN373" s="1">
        <f t="shared" si="81"/>
        <v>0</v>
      </c>
      <c r="AO373" s="1">
        <f t="shared" si="82"/>
        <v>0</v>
      </c>
      <c r="AP373" s="1">
        <f t="shared" si="83"/>
        <v>0</v>
      </c>
      <c r="AQ373" s="1">
        <f t="shared" si="84"/>
        <v>0</v>
      </c>
      <c r="AR373" s="1">
        <f t="shared" si="85"/>
        <v>0</v>
      </c>
      <c r="AT373" s="40"/>
      <c r="AU373" s="41"/>
      <c r="AV373" s="1">
        <f t="shared" si="86"/>
        <v>0</v>
      </c>
      <c r="AW373" s="1">
        <f t="shared" si="87"/>
        <v>0</v>
      </c>
      <c r="AX373" s="1">
        <f t="shared" si="88"/>
        <v>0</v>
      </c>
      <c r="AY373" s="1">
        <f t="shared" si="89"/>
        <v>0</v>
      </c>
      <c r="AZ373" s="1">
        <f t="shared" si="90"/>
        <v>0</v>
      </c>
      <c r="BA373" s="1">
        <f t="shared" si="91"/>
        <v>0</v>
      </c>
      <c r="BC373" s="40"/>
      <c r="BD373" s="41"/>
      <c r="BE373" s="1">
        <f t="shared" si="92"/>
        <v>0</v>
      </c>
      <c r="BF373" s="1">
        <f t="shared" si="93"/>
        <v>0</v>
      </c>
      <c r="BG373" s="1">
        <f t="shared" si="94"/>
        <v>0</v>
      </c>
      <c r="BH373" s="1">
        <f t="shared" si="95"/>
        <v>0</v>
      </c>
      <c r="BI373" s="1">
        <f t="shared" si="96"/>
        <v>0</v>
      </c>
      <c r="BJ373" s="1">
        <f t="shared" si="97"/>
        <v>0</v>
      </c>
      <c r="BL373" s="40"/>
      <c r="BM373" s="41"/>
      <c r="BN373" s="1">
        <f t="shared" si="98"/>
        <v>0</v>
      </c>
      <c r="BO373" s="1">
        <f t="shared" si="99"/>
        <v>0</v>
      </c>
      <c r="BP373" s="1">
        <f t="shared" si="100"/>
        <v>0</v>
      </c>
      <c r="BQ373" s="1">
        <f t="shared" si="101"/>
        <v>0</v>
      </c>
      <c r="BR373" s="1">
        <f t="shared" si="102"/>
        <v>0</v>
      </c>
      <c r="BS373" s="1">
        <f t="shared" si="103"/>
        <v>0</v>
      </c>
    </row>
    <row r="374" spans="1:71" ht="12.75" x14ac:dyDescent="0.2">
      <c r="A374" s="40"/>
      <c r="B374" s="41"/>
      <c r="C374" s="1">
        <f t="shared" si="56"/>
        <v>0</v>
      </c>
      <c r="D374" s="1">
        <f t="shared" si="57"/>
        <v>0</v>
      </c>
      <c r="E374" s="1">
        <f t="shared" si="58"/>
        <v>0</v>
      </c>
      <c r="F374" s="1">
        <f t="shared" si="59"/>
        <v>0</v>
      </c>
      <c r="G374" s="1">
        <f t="shared" si="60"/>
        <v>0</v>
      </c>
      <c r="H374" s="1">
        <f t="shared" si="61"/>
        <v>0</v>
      </c>
      <c r="J374" s="23"/>
      <c r="K374" s="18"/>
      <c r="L374" s="1">
        <f t="shared" si="62"/>
        <v>0</v>
      </c>
      <c r="M374" s="1">
        <f t="shared" si="63"/>
        <v>0</v>
      </c>
      <c r="N374" s="1">
        <f t="shared" si="64"/>
        <v>0</v>
      </c>
      <c r="O374" s="1">
        <f t="shared" si="65"/>
        <v>0</v>
      </c>
      <c r="P374" s="42">
        <f t="shared" si="66"/>
        <v>0</v>
      </c>
      <c r="Q374" s="1">
        <f t="shared" si="67"/>
        <v>0</v>
      </c>
      <c r="S374" s="40"/>
      <c r="T374" s="41"/>
      <c r="U374" s="1">
        <f t="shared" si="68"/>
        <v>0</v>
      </c>
      <c r="V374" s="1">
        <f t="shared" si="69"/>
        <v>0</v>
      </c>
      <c r="W374" s="1">
        <f t="shared" si="70"/>
        <v>0</v>
      </c>
      <c r="X374" s="1">
        <f t="shared" si="71"/>
        <v>0</v>
      </c>
      <c r="Y374" s="1">
        <f t="shared" si="72"/>
        <v>0</v>
      </c>
      <c r="Z374" s="1">
        <f t="shared" si="73"/>
        <v>0</v>
      </c>
      <c r="AB374" s="40"/>
      <c r="AC374" s="41"/>
      <c r="AD374" s="1">
        <f t="shared" si="74"/>
        <v>0</v>
      </c>
      <c r="AE374" s="1">
        <f t="shared" si="75"/>
        <v>0</v>
      </c>
      <c r="AF374" s="1">
        <f t="shared" si="76"/>
        <v>0</v>
      </c>
      <c r="AG374" s="1">
        <f t="shared" si="77"/>
        <v>0</v>
      </c>
      <c r="AH374" s="1">
        <f t="shared" si="78"/>
        <v>0</v>
      </c>
      <c r="AI374" s="1">
        <f t="shared" si="79"/>
        <v>0</v>
      </c>
      <c r="AK374" s="40"/>
      <c r="AL374" s="41"/>
      <c r="AM374" s="1">
        <f t="shared" si="80"/>
        <v>0</v>
      </c>
      <c r="AN374" s="1">
        <f t="shared" si="81"/>
        <v>0</v>
      </c>
      <c r="AO374" s="1">
        <f t="shared" si="82"/>
        <v>0</v>
      </c>
      <c r="AP374" s="1">
        <f t="shared" si="83"/>
        <v>0</v>
      </c>
      <c r="AQ374" s="1">
        <f t="shared" si="84"/>
        <v>0</v>
      </c>
      <c r="AR374" s="1">
        <f t="shared" si="85"/>
        <v>0</v>
      </c>
      <c r="AT374" s="40"/>
      <c r="AU374" s="41"/>
      <c r="AV374" s="1">
        <f t="shared" si="86"/>
        <v>0</v>
      </c>
      <c r="AW374" s="1">
        <f t="shared" si="87"/>
        <v>0</v>
      </c>
      <c r="AX374" s="1">
        <f t="shared" si="88"/>
        <v>0</v>
      </c>
      <c r="AY374" s="1">
        <f t="shared" si="89"/>
        <v>0</v>
      </c>
      <c r="AZ374" s="1">
        <f t="shared" si="90"/>
        <v>0</v>
      </c>
      <c r="BA374" s="1">
        <f t="shared" si="91"/>
        <v>0</v>
      </c>
      <c r="BC374" s="40"/>
      <c r="BD374" s="41"/>
      <c r="BE374" s="1">
        <f t="shared" si="92"/>
        <v>0</v>
      </c>
      <c r="BF374" s="1">
        <f t="shared" si="93"/>
        <v>0</v>
      </c>
      <c r="BG374" s="1">
        <f t="shared" si="94"/>
        <v>0</v>
      </c>
      <c r="BH374" s="1">
        <f t="shared" si="95"/>
        <v>0</v>
      </c>
      <c r="BI374" s="1">
        <f t="shared" si="96"/>
        <v>0</v>
      </c>
      <c r="BJ374" s="1">
        <f t="shared" si="97"/>
        <v>0</v>
      </c>
      <c r="BL374" s="40"/>
      <c r="BM374" s="41"/>
      <c r="BN374" s="1">
        <f t="shared" si="98"/>
        <v>0</v>
      </c>
      <c r="BO374" s="1">
        <f t="shared" si="99"/>
        <v>0</v>
      </c>
      <c r="BP374" s="1">
        <f t="shared" si="100"/>
        <v>0</v>
      </c>
      <c r="BQ374" s="1">
        <f t="shared" si="101"/>
        <v>0</v>
      </c>
      <c r="BR374" s="1">
        <f t="shared" si="102"/>
        <v>0</v>
      </c>
      <c r="BS374" s="1">
        <f t="shared" si="103"/>
        <v>0</v>
      </c>
    </row>
    <row r="375" spans="1:71" ht="12.75" x14ac:dyDescent="0.2">
      <c r="A375" s="40"/>
      <c r="B375" s="41"/>
      <c r="C375" s="1">
        <f t="shared" si="56"/>
        <v>0</v>
      </c>
      <c r="D375" s="1">
        <f t="shared" si="57"/>
        <v>0</v>
      </c>
      <c r="E375" s="1">
        <f t="shared" si="58"/>
        <v>0</v>
      </c>
      <c r="F375" s="1">
        <f t="shared" si="59"/>
        <v>0</v>
      </c>
      <c r="G375" s="1">
        <f t="shared" si="60"/>
        <v>0</v>
      </c>
      <c r="H375" s="1">
        <f t="shared" si="61"/>
        <v>0</v>
      </c>
      <c r="J375" s="23"/>
      <c r="K375" s="18"/>
      <c r="L375" s="1">
        <f t="shared" si="62"/>
        <v>0</v>
      </c>
      <c r="M375" s="1">
        <f t="shared" si="63"/>
        <v>0</v>
      </c>
      <c r="N375" s="1">
        <f t="shared" si="64"/>
        <v>0</v>
      </c>
      <c r="O375" s="1">
        <f t="shared" si="65"/>
        <v>0</v>
      </c>
      <c r="P375" s="42">
        <f t="shared" si="66"/>
        <v>0</v>
      </c>
      <c r="Q375" s="1">
        <f t="shared" si="67"/>
        <v>0</v>
      </c>
      <c r="S375" s="40"/>
      <c r="T375" s="41"/>
      <c r="U375" s="1">
        <f t="shared" si="68"/>
        <v>0</v>
      </c>
      <c r="V375" s="1">
        <f t="shared" si="69"/>
        <v>0</v>
      </c>
      <c r="W375" s="1">
        <f t="shared" si="70"/>
        <v>0</v>
      </c>
      <c r="X375" s="1">
        <f t="shared" si="71"/>
        <v>0</v>
      </c>
      <c r="Y375" s="1">
        <f t="shared" si="72"/>
        <v>0</v>
      </c>
      <c r="Z375" s="1">
        <f t="shared" si="73"/>
        <v>0</v>
      </c>
      <c r="AB375" s="40"/>
      <c r="AC375" s="41"/>
      <c r="AD375" s="1">
        <f t="shared" si="74"/>
        <v>0</v>
      </c>
      <c r="AE375" s="1">
        <f t="shared" si="75"/>
        <v>0</v>
      </c>
      <c r="AF375" s="1">
        <f t="shared" si="76"/>
        <v>0</v>
      </c>
      <c r="AG375" s="1">
        <f t="shared" si="77"/>
        <v>0</v>
      </c>
      <c r="AH375" s="1">
        <f t="shared" si="78"/>
        <v>0</v>
      </c>
      <c r="AI375" s="1">
        <f t="shared" si="79"/>
        <v>0</v>
      </c>
      <c r="AK375" s="40"/>
      <c r="AL375" s="41"/>
      <c r="AM375" s="1">
        <f t="shared" si="80"/>
        <v>0</v>
      </c>
      <c r="AN375" s="1">
        <f t="shared" si="81"/>
        <v>0</v>
      </c>
      <c r="AO375" s="1">
        <f t="shared" si="82"/>
        <v>0</v>
      </c>
      <c r="AP375" s="1">
        <f t="shared" si="83"/>
        <v>0</v>
      </c>
      <c r="AQ375" s="1">
        <f t="shared" si="84"/>
        <v>0</v>
      </c>
      <c r="AR375" s="1">
        <f t="shared" si="85"/>
        <v>0</v>
      </c>
      <c r="AT375" s="40"/>
      <c r="AU375" s="41"/>
      <c r="AV375" s="1">
        <f t="shared" si="86"/>
        <v>0</v>
      </c>
      <c r="AW375" s="1">
        <f t="shared" si="87"/>
        <v>0</v>
      </c>
      <c r="AX375" s="1">
        <f t="shared" si="88"/>
        <v>0</v>
      </c>
      <c r="AY375" s="1">
        <f t="shared" si="89"/>
        <v>0</v>
      </c>
      <c r="AZ375" s="1">
        <f t="shared" si="90"/>
        <v>0</v>
      </c>
      <c r="BA375" s="1">
        <f t="shared" si="91"/>
        <v>0</v>
      </c>
      <c r="BC375" s="40"/>
      <c r="BD375" s="41"/>
      <c r="BE375" s="1">
        <f t="shared" si="92"/>
        <v>0</v>
      </c>
      <c r="BF375" s="1">
        <f t="shared" si="93"/>
        <v>0</v>
      </c>
      <c r="BG375" s="1">
        <f t="shared" si="94"/>
        <v>0</v>
      </c>
      <c r="BH375" s="1">
        <f t="shared" si="95"/>
        <v>0</v>
      </c>
      <c r="BI375" s="1">
        <f t="shared" si="96"/>
        <v>0</v>
      </c>
      <c r="BJ375" s="1">
        <f t="shared" si="97"/>
        <v>0</v>
      </c>
      <c r="BL375" s="40"/>
      <c r="BM375" s="41"/>
      <c r="BN375" s="1">
        <f t="shared" si="98"/>
        <v>0</v>
      </c>
      <c r="BO375" s="1">
        <f t="shared" si="99"/>
        <v>0</v>
      </c>
      <c r="BP375" s="1">
        <f t="shared" si="100"/>
        <v>0</v>
      </c>
      <c r="BQ375" s="1">
        <f t="shared" si="101"/>
        <v>0</v>
      </c>
      <c r="BR375" s="1">
        <f t="shared" si="102"/>
        <v>0</v>
      </c>
      <c r="BS375" s="1">
        <f t="shared" si="103"/>
        <v>0</v>
      </c>
    </row>
    <row r="376" spans="1:71" ht="12.75" x14ac:dyDescent="0.2">
      <c r="A376" s="40"/>
      <c r="B376" s="41"/>
      <c r="C376" s="1">
        <f t="shared" si="56"/>
        <v>0</v>
      </c>
      <c r="D376" s="1">
        <f t="shared" si="57"/>
        <v>0</v>
      </c>
      <c r="E376" s="1">
        <f t="shared" si="58"/>
        <v>0</v>
      </c>
      <c r="F376" s="1">
        <f t="shared" si="59"/>
        <v>0</v>
      </c>
      <c r="G376" s="1">
        <f t="shared" si="60"/>
        <v>0</v>
      </c>
      <c r="H376" s="1">
        <f t="shared" si="61"/>
        <v>0</v>
      </c>
      <c r="J376" s="23"/>
      <c r="K376" s="18"/>
      <c r="L376" s="1">
        <f t="shared" si="62"/>
        <v>0</v>
      </c>
      <c r="M376" s="1">
        <f t="shared" si="63"/>
        <v>0</v>
      </c>
      <c r="N376" s="1">
        <f t="shared" si="64"/>
        <v>0</v>
      </c>
      <c r="O376" s="1">
        <f t="shared" si="65"/>
        <v>0</v>
      </c>
      <c r="P376" s="42">
        <f t="shared" si="66"/>
        <v>0</v>
      </c>
      <c r="Q376" s="1">
        <f t="shared" si="67"/>
        <v>0</v>
      </c>
      <c r="S376" s="40"/>
      <c r="T376" s="41"/>
      <c r="U376" s="1">
        <f t="shared" si="68"/>
        <v>0</v>
      </c>
      <c r="V376" s="1">
        <f t="shared" si="69"/>
        <v>0</v>
      </c>
      <c r="W376" s="1">
        <f t="shared" si="70"/>
        <v>0</v>
      </c>
      <c r="X376" s="1">
        <f t="shared" si="71"/>
        <v>0</v>
      </c>
      <c r="Y376" s="1">
        <f t="shared" si="72"/>
        <v>0</v>
      </c>
      <c r="Z376" s="1">
        <f t="shared" si="73"/>
        <v>0</v>
      </c>
      <c r="AB376" s="40"/>
      <c r="AC376" s="41"/>
      <c r="AD376" s="1">
        <f t="shared" si="74"/>
        <v>0</v>
      </c>
      <c r="AE376" s="1">
        <f t="shared" si="75"/>
        <v>0</v>
      </c>
      <c r="AF376" s="1">
        <f t="shared" si="76"/>
        <v>0</v>
      </c>
      <c r="AG376" s="1">
        <f t="shared" si="77"/>
        <v>0</v>
      </c>
      <c r="AH376" s="1">
        <f t="shared" si="78"/>
        <v>0</v>
      </c>
      <c r="AI376" s="1">
        <f t="shared" si="79"/>
        <v>0</v>
      </c>
      <c r="AK376" s="40"/>
      <c r="AL376" s="41"/>
      <c r="AM376" s="1">
        <f t="shared" si="80"/>
        <v>0</v>
      </c>
      <c r="AN376" s="1">
        <f t="shared" si="81"/>
        <v>0</v>
      </c>
      <c r="AO376" s="1">
        <f t="shared" si="82"/>
        <v>0</v>
      </c>
      <c r="AP376" s="1">
        <f t="shared" si="83"/>
        <v>0</v>
      </c>
      <c r="AQ376" s="1">
        <f t="shared" si="84"/>
        <v>0</v>
      </c>
      <c r="AR376" s="1">
        <f t="shared" si="85"/>
        <v>0</v>
      </c>
      <c r="AT376" s="40"/>
      <c r="AU376" s="41"/>
      <c r="AV376" s="1">
        <f t="shared" si="86"/>
        <v>0</v>
      </c>
      <c r="AW376" s="1">
        <f t="shared" si="87"/>
        <v>0</v>
      </c>
      <c r="AX376" s="1">
        <f t="shared" si="88"/>
        <v>0</v>
      </c>
      <c r="AY376" s="1">
        <f t="shared" si="89"/>
        <v>0</v>
      </c>
      <c r="AZ376" s="1">
        <f t="shared" si="90"/>
        <v>0</v>
      </c>
      <c r="BA376" s="1">
        <f t="shared" si="91"/>
        <v>0</v>
      </c>
      <c r="BC376" s="40"/>
      <c r="BD376" s="41"/>
      <c r="BE376" s="1">
        <f t="shared" si="92"/>
        <v>0</v>
      </c>
      <c r="BF376" s="1">
        <f t="shared" si="93"/>
        <v>0</v>
      </c>
      <c r="BG376" s="1">
        <f t="shared" si="94"/>
        <v>0</v>
      </c>
      <c r="BH376" s="1">
        <f t="shared" si="95"/>
        <v>0</v>
      </c>
      <c r="BI376" s="1">
        <f t="shared" si="96"/>
        <v>0</v>
      </c>
      <c r="BJ376" s="1">
        <f t="shared" si="97"/>
        <v>0</v>
      </c>
      <c r="BL376" s="40"/>
      <c r="BM376" s="41"/>
      <c r="BN376" s="1">
        <f t="shared" si="98"/>
        <v>0</v>
      </c>
      <c r="BO376" s="1">
        <f t="shared" si="99"/>
        <v>0</v>
      </c>
      <c r="BP376" s="1">
        <f t="shared" si="100"/>
        <v>0</v>
      </c>
      <c r="BQ376" s="1">
        <f t="shared" si="101"/>
        <v>0</v>
      </c>
      <c r="BR376" s="1">
        <f t="shared" si="102"/>
        <v>0</v>
      </c>
      <c r="BS376" s="1">
        <f t="shared" si="103"/>
        <v>0</v>
      </c>
    </row>
    <row r="377" spans="1:71" ht="12.75" x14ac:dyDescent="0.2">
      <c r="A377" s="40"/>
      <c r="B377" s="41"/>
      <c r="C377" s="1">
        <f t="shared" si="56"/>
        <v>0</v>
      </c>
      <c r="D377" s="1">
        <f t="shared" si="57"/>
        <v>0</v>
      </c>
      <c r="E377" s="1">
        <f t="shared" si="58"/>
        <v>0</v>
      </c>
      <c r="F377" s="1">
        <f t="shared" si="59"/>
        <v>0</v>
      </c>
      <c r="G377" s="1">
        <f t="shared" si="60"/>
        <v>0</v>
      </c>
      <c r="H377" s="1">
        <f t="shared" si="61"/>
        <v>0</v>
      </c>
      <c r="J377" s="23"/>
      <c r="K377" s="18"/>
      <c r="L377" s="1">
        <f t="shared" si="62"/>
        <v>0</v>
      </c>
      <c r="M377" s="1">
        <f t="shared" si="63"/>
        <v>0</v>
      </c>
      <c r="N377" s="1">
        <f t="shared" si="64"/>
        <v>0</v>
      </c>
      <c r="O377" s="1">
        <f t="shared" si="65"/>
        <v>0</v>
      </c>
      <c r="P377" s="42">
        <f t="shared" si="66"/>
        <v>0</v>
      </c>
      <c r="Q377" s="1">
        <f t="shared" si="67"/>
        <v>0</v>
      </c>
      <c r="S377" s="40"/>
      <c r="T377" s="41"/>
      <c r="U377" s="1">
        <f t="shared" si="68"/>
        <v>0</v>
      </c>
      <c r="V377" s="1">
        <f t="shared" si="69"/>
        <v>0</v>
      </c>
      <c r="W377" s="1">
        <f t="shared" si="70"/>
        <v>0</v>
      </c>
      <c r="X377" s="1">
        <f t="shared" si="71"/>
        <v>0</v>
      </c>
      <c r="Y377" s="1">
        <f t="shared" si="72"/>
        <v>0</v>
      </c>
      <c r="Z377" s="1">
        <f t="shared" si="73"/>
        <v>0</v>
      </c>
      <c r="AB377" s="40"/>
      <c r="AC377" s="41"/>
      <c r="AD377" s="1">
        <f t="shared" si="74"/>
        <v>0</v>
      </c>
      <c r="AE377" s="1">
        <f t="shared" si="75"/>
        <v>0</v>
      </c>
      <c r="AF377" s="1">
        <f t="shared" si="76"/>
        <v>0</v>
      </c>
      <c r="AG377" s="1">
        <f t="shared" si="77"/>
        <v>0</v>
      </c>
      <c r="AH377" s="1">
        <f t="shared" si="78"/>
        <v>0</v>
      </c>
      <c r="AI377" s="1">
        <f t="shared" si="79"/>
        <v>0</v>
      </c>
      <c r="AK377" s="40"/>
      <c r="AL377" s="41"/>
      <c r="AM377" s="1">
        <f t="shared" si="80"/>
        <v>0</v>
      </c>
      <c r="AN377" s="1">
        <f t="shared" si="81"/>
        <v>0</v>
      </c>
      <c r="AO377" s="1">
        <f t="shared" si="82"/>
        <v>0</v>
      </c>
      <c r="AP377" s="1">
        <f t="shared" si="83"/>
        <v>0</v>
      </c>
      <c r="AQ377" s="1">
        <f t="shared" si="84"/>
        <v>0</v>
      </c>
      <c r="AR377" s="1">
        <f t="shared" si="85"/>
        <v>0</v>
      </c>
      <c r="AT377" s="40"/>
      <c r="AU377" s="41"/>
      <c r="AV377" s="1">
        <f t="shared" si="86"/>
        <v>0</v>
      </c>
      <c r="AW377" s="1">
        <f t="shared" si="87"/>
        <v>0</v>
      </c>
      <c r="AX377" s="1">
        <f t="shared" si="88"/>
        <v>0</v>
      </c>
      <c r="AY377" s="1">
        <f t="shared" si="89"/>
        <v>0</v>
      </c>
      <c r="AZ377" s="1">
        <f t="shared" si="90"/>
        <v>0</v>
      </c>
      <c r="BA377" s="1">
        <f t="shared" si="91"/>
        <v>0</v>
      </c>
      <c r="BC377" s="40"/>
      <c r="BD377" s="41"/>
      <c r="BE377" s="1">
        <f t="shared" si="92"/>
        <v>0</v>
      </c>
      <c r="BF377" s="1">
        <f t="shared" si="93"/>
        <v>0</v>
      </c>
      <c r="BG377" s="1">
        <f t="shared" si="94"/>
        <v>0</v>
      </c>
      <c r="BH377" s="1">
        <f t="shared" si="95"/>
        <v>0</v>
      </c>
      <c r="BI377" s="1">
        <f t="shared" si="96"/>
        <v>0</v>
      </c>
      <c r="BJ377" s="1">
        <f t="shared" si="97"/>
        <v>0</v>
      </c>
      <c r="BL377" s="40"/>
      <c r="BM377" s="41"/>
      <c r="BN377" s="1">
        <f t="shared" si="98"/>
        <v>0</v>
      </c>
      <c r="BO377" s="1">
        <f t="shared" si="99"/>
        <v>0</v>
      </c>
      <c r="BP377" s="1">
        <f t="shared" si="100"/>
        <v>0</v>
      </c>
      <c r="BQ377" s="1">
        <f t="shared" si="101"/>
        <v>0</v>
      </c>
      <c r="BR377" s="1">
        <f t="shared" si="102"/>
        <v>0</v>
      </c>
      <c r="BS377" s="1">
        <f t="shared" si="103"/>
        <v>0</v>
      </c>
    </row>
    <row r="378" spans="1:71" ht="12.75" x14ac:dyDescent="0.2">
      <c r="A378" s="40"/>
      <c r="B378" s="41"/>
      <c r="C378" s="1">
        <f t="shared" si="56"/>
        <v>0</v>
      </c>
      <c r="D378" s="1">
        <f t="shared" si="57"/>
        <v>0</v>
      </c>
      <c r="E378" s="1">
        <f t="shared" si="58"/>
        <v>0</v>
      </c>
      <c r="F378" s="1">
        <f t="shared" si="59"/>
        <v>0</v>
      </c>
      <c r="G378" s="1">
        <f t="shared" si="60"/>
        <v>0</v>
      </c>
      <c r="H378" s="1">
        <f t="shared" si="61"/>
        <v>0</v>
      </c>
      <c r="J378" s="23"/>
      <c r="K378" s="18"/>
      <c r="L378" s="1">
        <f t="shared" si="62"/>
        <v>0</v>
      </c>
      <c r="M378" s="1">
        <f t="shared" si="63"/>
        <v>0</v>
      </c>
      <c r="N378" s="1">
        <f t="shared" si="64"/>
        <v>0</v>
      </c>
      <c r="O378" s="1">
        <f t="shared" si="65"/>
        <v>0</v>
      </c>
      <c r="P378" s="42">
        <f t="shared" si="66"/>
        <v>0</v>
      </c>
      <c r="Q378" s="1">
        <f t="shared" si="67"/>
        <v>0</v>
      </c>
      <c r="S378" s="40"/>
      <c r="T378" s="41"/>
      <c r="U378" s="1">
        <f t="shared" si="68"/>
        <v>0</v>
      </c>
      <c r="V378" s="1">
        <f t="shared" si="69"/>
        <v>0</v>
      </c>
      <c r="W378" s="1">
        <f t="shared" si="70"/>
        <v>0</v>
      </c>
      <c r="X378" s="1">
        <f t="shared" si="71"/>
        <v>0</v>
      </c>
      <c r="Y378" s="1">
        <f t="shared" si="72"/>
        <v>0</v>
      </c>
      <c r="Z378" s="1">
        <f t="shared" si="73"/>
        <v>0</v>
      </c>
      <c r="AB378" s="40"/>
      <c r="AC378" s="41"/>
      <c r="AD378" s="1">
        <f t="shared" si="74"/>
        <v>0</v>
      </c>
      <c r="AE378" s="1">
        <f t="shared" si="75"/>
        <v>0</v>
      </c>
      <c r="AF378" s="1">
        <f t="shared" si="76"/>
        <v>0</v>
      </c>
      <c r="AG378" s="1">
        <f t="shared" si="77"/>
        <v>0</v>
      </c>
      <c r="AH378" s="1">
        <f t="shared" si="78"/>
        <v>0</v>
      </c>
      <c r="AI378" s="1">
        <f t="shared" si="79"/>
        <v>0</v>
      </c>
      <c r="AK378" s="40"/>
      <c r="AL378" s="41"/>
      <c r="AM378" s="1">
        <f t="shared" si="80"/>
        <v>0</v>
      </c>
      <c r="AN378" s="1">
        <f t="shared" si="81"/>
        <v>0</v>
      </c>
      <c r="AO378" s="1">
        <f t="shared" si="82"/>
        <v>0</v>
      </c>
      <c r="AP378" s="1">
        <f t="shared" si="83"/>
        <v>0</v>
      </c>
      <c r="AQ378" s="1">
        <f t="shared" si="84"/>
        <v>0</v>
      </c>
      <c r="AR378" s="1">
        <f t="shared" si="85"/>
        <v>0</v>
      </c>
      <c r="AT378" s="40"/>
      <c r="AU378" s="41"/>
      <c r="AV378" s="1">
        <f t="shared" si="86"/>
        <v>0</v>
      </c>
      <c r="AW378" s="1">
        <f t="shared" si="87"/>
        <v>0</v>
      </c>
      <c r="AX378" s="1">
        <f t="shared" si="88"/>
        <v>0</v>
      </c>
      <c r="AY378" s="1">
        <f t="shared" si="89"/>
        <v>0</v>
      </c>
      <c r="AZ378" s="1">
        <f t="shared" si="90"/>
        <v>0</v>
      </c>
      <c r="BA378" s="1">
        <f t="shared" si="91"/>
        <v>0</v>
      </c>
      <c r="BC378" s="40"/>
      <c r="BD378" s="41"/>
      <c r="BE378" s="1">
        <f t="shared" si="92"/>
        <v>0</v>
      </c>
      <c r="BF378" s="1">
        <f t="shared" si="93"/>
        <v>0</v>
      </c>
      <c r="BG378" s="1">
        <f t="shared" si="94"/>
        <v>0</v>
      </c>
      <c r="BH378" s="1">
        <f t="shared" si="95"/>
        <v>0</v>
      </c>
      <c r="BI378" s="1">
        <f t="shared" si="96"/>
        <v>0</v>
      </c>
      <c r="BJ378" s="1">
        <f t="shared" si="97"/>
        <v>0</v>
      </c>
      <c r="BL378" s="40"/>
      <c r="BM378" s="41"/>
      <c r="BN378" s="1">
        <f t="shared" si="98"/>
        <v>0</v>
      </c>
      <c r="BO378" s="1">
        <f t="shared" si="99"/>
        <v>0</v>
      </c>
      <c r="BP378" s="1">
        <f t="shared" si="100"/>
        <v>0</v>
      </c>
      <c r="BQ378" s="1">
        <f t="shared" si="101"/>
        <v>0</v>
      </c>
      <c r="BR378" s="1">
        <f t="shared" si="102"/>
        <v>0</v>
      </c>
      <c r="BS378" s="1">
        <f t="shared" si="103"/>
        <v>0</v>
      </c>
    </row>
    <row r="379" spans="1:71" ht="12.75" x14ac:dyDescent="0.2">
      <c r="A379" s="40"/>
      <c r="B379" s="41"/>
      <c r="C379" s="1">
        <f t="shared" si="56"/>
        <v>0</v>
      </c>
      <c r="D379" s="1">
        <f t="shared" si="57"/>
        <v>0</v>
      </c>
      <c r="E379" s="1">
        <f t="shared" si="58"/>
        <v>0</v>
      </c>
      <c r="F379" s="1">
        <f t="shared" si="59"/>
        <v>0</v>
      </c>
      <c r="G379" s="1">
        <f t="shared" si="60"/>
        <v>0</v>
      </c>
      <c r="H379" s="1">
        <f t="shared" si="61"/>
        <v>0</v>
      </c>
      <c r="J379" s="23"/>
      <c r="K379" s="18"/>
      <c r="L379" s="1">
        <f t="shared" si="62"/>
        <v>0</v>
      </c>
      <c r="M379" s="1">
        <f t="shared" si="63"/>
        <v>0</v>
      </c>
      <c r="N379" s="1">
        <f t="shared" si="64"/>
        <v>0</v>
      </c>
      <c r="O379" s="1">
        <f t="shared" si="65"/>
        <v>0</v>
      </c>
      <c r="P379" s="42">
        <f t="shared" si="66"/>
        <v>0</v>
      </c>
      <c r="Q379" s="1">
        <f t="shared" si="67"/>
        <v>0</v>
      </c>
      <c r="S379" s="40"/>
      <c r="T379" s="41"/>
      <c r="U379" s="1">
        <f t="shared" si="68"/>
        <v>0</v>
      </c>
      <c r="V379" s="1">
        <f t="shared" si="69"/>
        <v>0</v>
      </c>
      <c r="W379" s="1">
        <f t="shared" si="70"/>
        <v>0</v>
      </c>
      <c r="X379" s="1">
        <f t="shared" si="71"/>
        <v>0</v>
      </c>
      <c r="Y379" s="1">
        <f t="shared" si="72"/>
        <v>0</v>
      </c>
      <c r="Z379" s="1">
        <f t="shared" si="73"/>
        <v>0</v>
      </c>
      <c r="AB379" s="40"/>
      <c r="AC379" s="41"/>
      <c r="AD379" s="1">
        <f t="shared" si="74"/>
        <v>0</v>
      </c>
      <c r="AE379" s="1">
        <f t="shared" si="75"/>
        <v>0</v>
      </c>
      <c r="AF379" s="1">
        <f t="shared" si="76"/>
        <v>0</v>
      </c>
      <c r="AG379" s="1">
        <f t="shared" si="77"/>
        <v>0</v>
      </c>
      <c r="AH379" s="1">
        <f t="shared" si="78"/>
        <v>0</v>
      </c>
      <c r="AI379" s="1">
        <f t="shared" si="79"/>
        <v>0</v>
      </c>
      <c r="AK379" s="40"/>
      <c r="AL379" s="41"/>
      <c r="AM379" s="1">
        <f t="shared" si="80"/>
        <v>0</v>
      </c>
      <c r="AN379" s="1">
        <f t="shared" si="81"/>
        <v>0</v>
      </c>
      <c r="AO379" s="1">
        <f t="shared" si="82"/>
        <v>0</v>
      </c>
      <c r="AP379" s="1">
        <f t="shared" si="83"/>
        <v>0</v>
      </c>
      <c r="AQ379" s="1">
        <f t="shared" si="84"/>
        <v>0</v>
      </c>
      <c r="AR379" s="1">
        <f t="shared" si="85"/>
        <v>0</v>
      </c>
      <c r="AT379" s="40"/>
      <c r="AU379" s="41"/>
      <c r="AV379" s="1">
        <f t="shared" si="86"/>
        <v>0</v>
      </c>
      <c r="AW379" s="1">
        <f t="shared" si="87"/>
        <v>0</v>
      </c>
      <c r="AX379" s="1">
        <f t="shared" si="88"/>
        <v>0</v>
      </c>
      <c r="AY379" s="1">
        <f t="shared" si="89"/>
        <v>0</v>
      </c>
      <c r="AZ379" s="1">
        <f t="shared" si="90"/>
        <v>0</v>
      </c>
      <c r="BA379" s="1">
        <f t="shared" si="91"/>
        <v>0</v>
      </c>
      <c r="BC379" s="40"/>
      <c r="BD379" s="41"/>
      <c r="BE379" s="1">
        <f t="shared" si="92"/>
        <v>0</v>
      </c>
      <c r="BF379" s="1">
        <f t="shared" si="93"/>
        <v>0</v>
      </c>
      <c r="BG379" s="1">
        <f t="shared" si="94"/>
        <v>0</v>
      </c>
      <c r="BH379" s="1">
        <f t="shared" si="95"/>
        <v>0</v>
      </c>
      <c r="BI379" s="1">
        <f t="shared" si="96"/>
        <v>0</v>
      </c>
      <c r="BJ379" s="1">
        <f t="shared" si="97"/>
        <v>0</v>
      </c>
      <c r="BL379" s="40"/>
      <c r="BM379" s="41"/>
      <c r="BN379" s="1">
        <f t="shared" si="98"/>
        <v>0</v>
      </c>
      <c r="BO379" s="1">
        <f t="shared" si="99"/>
        <v>0</v>
      </c>
      <c r="BP379" s="1">
        <f t="shared" si="100"/>
        <v>0</v>
      </c>
      <c r="BQ379" s="1">
        <f t="shared" si="101"/>
        <v>0</v>
      </c>
      <c r="BR379" s="1">
        <f t="shared" si="102"/>
        <v>0</v>
      </c>
      <c r="BS379" s="1">
        <f t="shared" si="103"/>
        <v>0</v>
      </c>
    </row>
    <row r="380" spans="1:71" ht="12.75" x14ac:dyDescent="0.2">
      <c r="A380" s="40"/>
      <c r="B380" s="41"/>
      <c r="C380" s="1">
        <f t="shared" si="56"/>
        <v>0</v>
      </c>
      <c r="D380" s="1">
        <f t="shared" si="57"/>
        <v>0</v>
      </c>
      <c r="E380" s="1">
        <f t="shared" si="58"/>
        <v>0</v>
      </c>
      <c r="F380" s="1">
        <f t="shared" si="59"/>
        <v>0</v>
      </c>
      <c r="G380" s="1">
        <f t="shared" si="60"/>
        <v>0</v>
      </c>
      <c r="H380" s="1">
        <f t="shared" si="61"/>
        <v>0</v>
      </c>
      <c r="J380" s="23"/>
      <c r="K380" s="18"/>
      <c r="L380" s="1">
        <f t="shared" si="62"/>
        <v>0</v>
      </c>
      <c r="M380" s="1">
        <f t="shared" si="63"/>
        <v>0</v>
      </c>
      <c r="N380" s="1">
        <f t="shared" si="64"/>
        <v>0</v>
      </c>
      <c r="O380" s="1">
        <f t="shared" si="65"/>
        <v>0</v>
      </c>
      <c r="P380" s="42">
        <f t="shared" si="66"/>
        <v>0</v>
      </c>
      <c r="Q380" s="1">
        <f t="shared" si="67"/>
        <v>0</v>
      </c>
      <c r="S380" s="40"/>
      <c r="T380" s="41"/>
      <c r="U380" s="1">
        <f t="shared" si="68"/>
        <v>0</v>
      </c>
      <c r="V380" s="1">
        <f t="shared" si="69"/>
        <v>0</v>
      </c>
      <c r="W380" s="1">
        <f t="shared" si="70"/>
        <v>0</v>
      </c>
      <c r="X380" s="1">
        <f t="shared" si="71"/>
        <v>0</v>
      </c>
      <c r="Y380" s="1">
        <f t="shared" si="72"/>
        <v>0</v>
      </c>
      <c r="Z380" s="1">
        <f t="shared" si="73"/>
        <v>0</v>
      </c>
      <c r="AB380" s="40"/>
      <c r="AC380" s="41"/>
      <c r="AD380" s="1">
        <f t="shared" si="74"/>
        <v>0</v>
      </c>
      <c r="AE380" s="1">
        <f t="shared" si="75"/>
        <v>0</v>
      </c>
      <c r="AF380" s="1">
        <f t="shared" si="76"/>
        <v>0</v>
      </c>
      <c r="AG380" s="1">
        <f t="shared" si="77"/>
        <v>0</v>
      </c>
      <c r="AH380" s="1">
        <f t="shared" si="78"/>
        <v>0</v>
      </c>
      <c r="AI380" s="1">
        <f t="shared" si="79"/>
        <v>0</v>
      </c>
      <c r="AK380" s="40"/>
      <c r="AL380" s="41"/>
      <c r="AM380" s="1">
        <f t="shared" si="80"/>
        <v>0</v>
      </c>
      <c r="AN380" s="1">
        <f t="shared" si="81"/>
        <v>0</v>
      </c>
      <c r="AO380" s="1">
        <f t="shared" si="82"/>
        <v>0</v>
      </c>
      <c r="AP380" s="1">
        <f t="shared" si="83"/>
        <v>0</v>
      </c>
      <c r="AQ380" s="1">
        <f t="shared" si="84"/>
        <v>0</v>
      </c>
      <c r="AR380" s="1">
        <f t="shared" si="85"/>
        <v>0</v>
      </c>
      <c r="AT380" s="40"/>
      <c r="AU380" s="41"/>
      <c r="AV380" s="1">
        <f t="shared" si="86"/>
        <v>0</v>
      </c>
      <c r="AW380" s="1">
        <f t="shared" si="87"/>
        <v>0</v>
      </c>
      <c r="AX380" s="1">
        <f t="shared" si="88"/>
        <v>0</v>
      </c>
      <c r="AY380" s="1">
        <f t="shared" si="89"/>
        <v>0</v>
      </c>
      <c r="AZ380" s="1">
        <f t="shared" si="90"/>
        <v>0</v>
      </c>
      <c r="BA380" s="1">
        <f t="shared" si="91"/>
        <v>0</v>
      </c>
      <c r="BC380" s="40"/>
      <c r="BD380" s="41"/>
      <c r="BE380" s="1">
        <f t="shared" si="92"/>
        <v>0</v>
      </c>
      <c r="BF380" s="1">
        <f t="shared" si="93"/>
        <v>0</v>
      </c>
      <c r="BG380" s="1">
        <f t="shared" si="94"/>
        <v>0</v>
      </c>
      <c r="BH380" s="1">
        <f t="shared" si="95"/>
        <v>0</v>
      </c>
      <c r="BI380" s="1">
        <f t="shared" si="96"/>
        <v>0</v>
      </c>
      <c r="BJ380" s="1">
        <f t="shared" si="97"/>
        <v>0</v>
      </c>
      <c r="BL380" s="40"/>
      <c r="BM380" s="41"/>
      <c r="BN380" s="1">
        <f t="shared" si="98"/>
        <v>0</v>
      </c>
      <c r="BO380" s="1">
        <f t="shared" si="99"/>
        <v>0</v>
      </c>
      <c r="BP380" s="1">
        <f t="shared" si="100"/>
        <v>0</v>
      </c>
      <c r="BQ380" s="1">
        <f t="shared" si="101"/>
        <v>0</v>
      </c>
      <c r="BR380" s="1">
        <f t="shared" si="102"/>
        <v>0</v>
      </c>
      <c r="BS380" s="1">
        <f t="shared" si="103"/>
        <v>0</v>
      </c>
    </row>
    <row r="381" spans="1:71" ht="12.75" x14ac:dyDescent="0.2">
      <c r="A381" s="40"/>
      <c r="B381" s="41"/>
      <c r="C381" s="1">
        <f t="shared" si="56"/>
        <v>0</v>
      </c>
      <c r="D381" s="1">
        <f t="shared" si="57"/>
        <v>0</v>
      </c>
      <c r="E381" s="1">
        <f t="shared" si="58"/>
        <v>0</v>
      </c>
      <c r="F381" s="1">
        <f t="shared" si="59"/>
        <v>0</v>
      </c>
      <c r="G381" s="1">
        <f t="shared" si="60"/>
        <v>0</v>
      </c>
      <c r="H381" s="1">
        <f t="shared" si="61"/>
        <v>0</v>
      </c>
      <c r="J381" s="23"/>
      <c r="K381" s="18"/>
      <c r="L381" s="1">
        <f t="shared" si="62"/>
        <v>0</v>
      </c>
      <c r="M381" s="1">
        <f t="shared" si="63"/>
        <v>0</v>
      </c>
      <c r="N381" s="1">
        <f t="shared" si="64"/>
        <v>0</v>
      </c>
      <c r="O381" s="1">
        <f t="shared" si="65"/>
        <v>0</v>
      </c>
      <c r="P381" s="42">
        <f t="shared" si="66"/>
        <v>0</v>
      </c>
      <c r="Q381" s="1">
        <f t="shared" si="67"/>
        <v>0</v>
      </c>
      <c r="S381" s="40"/>
      <c r="T381" s="41"/>
      <c r="U381" s="1">
        <f t="shared" si="68"/>
        <v>0</v>
      </c>
      <c r="V381" s="1">
        <f t="shared" si="69"/>
        <v>0</v>
      </c>
      <c r="W381" s="1">
        <f t="shared" si="70"/>
        <v>0</v>
      </c>
      <c r="X381" s="1">
        <f t="shared" si="71"/>
        <v>0</v>
      </c>
      <c r="Y381" s="1">
        <f t="shared" si="72"/>
        <v>0</v>
      </c>
      <c r="Z381" s="1">
        <f t="shared" si="73"/>
        <v>0</v>
      </c>
      <c r="AB381" s="40"/>
      <c r="AC381" s="41"/>
      <c r="AD381" s="1">
        <f t="shared" si="74"/>
        <v>0</v>
      </c>
      <c r="AE381" s="1">
        <f t="shared" si="75"/>
        <v>0</v>
      </c>
      <c r="AF381" s="1">
        <f t="shared" si="76"/>
        <v>0</v>
      </c>
      <c r="AG381" s="1">
        <f t="shared" si="77"/>
        <v>0</v>
      </c>
      <c r="AH381" s="1">
        <f t="shared" si="78"/>
        <v>0</v>
      </c>
      <c r="AI381" s="1">
        <f t="shared" si="79"/>
        <v>0</v>
      </c>
      <c r="AK381" s="40"/>
      <c r="AL381" s="41"/>
      <c r="AM381" s="1">
        <f t="shared" si="80"/>
        <v>0</v>
      </c>
      <c r="AN381" s="1">
        <f t="shared" si="81"/>
        <v>0</v>
      </c>
      <c r="AO381" s="1">
        <f t="shared" si="82"/>
        <v>0</v>
      </c>
      <c r="AP381" s="1">
        <f t="shared" si="83"/>
        <v>0</v>
      </c>
      <c r="AQ381" s="1">
        <f t="shared" si="84"/>
        <v>0</v>
      </c>
      <c r="AR381" s="1">
        <f t="shared" si="85"/>
        <v>0</v>
      </c>
      <c r="AT381" s="40"/>
      <c r="AU381" s="41"/>
      <c r="AV381" s="1">
        <f t="shared" si="86"/>
        <v>0</v>
      </c>
      <c r="AW381" s="1">
        <f t="shared" si="87"/>
        <v>0</v>
      </c>
      <c r="AX381" s="1">
        <f t="shared" si="88"/>
        <v>0</v>
      </c>
      <c r="AY381" s="1">
        <f t="shared" si="89"/>
        <v>0</v>
      </c>
      <c r="AZ381" s="1">
        <f t="shared" si="90"/>
        <v>0</v>
      </c>
      <c r="BA381" s="1">
        <f t="shared" si="91"/>
        <v>0</v>
      </c>
      <c r="BC381" s="40"/>
      <c r="BD381" s="41"/>
      <c r="BE381" s="1">
        <f t="shared" si="92"/>
        <v>0</v>
      </c>
      <c r="BF381" s="1">
        <f t="shared" si="93"/>
        <v>0</v>
      </c>
      <c r="BG381" s="1">
        <f t="shared" si="94"/>
        <v>0</v>
      </c>
      <c r="BH381" s="1">
        <f t="shared" si="95"/>
        <v>0</v>
      </c>
      <c r="BI381" s="1">
        <f t="shared" si="96"/>
        <v>0</v>
      </c>
      <c r="BJ381" s="1">
        <f t="shared" si="97"/>
        <v>0</v>
      </c>
      <c r="BL381" s="40"/>
      <c r="BM381" s="41"/>
      <c r="BN381" s="1">
        <f t="shared" si="98"/>
        <v>0</v>
      </c>
      <c r="BO381" s="1">
        <f t="shared" si="99"/>
        <v>0</v>
      </c>
      <c r="BP381" s="1">
        <f t="shared" si="100"/>
        <v>0</v>
      </c>
      <c r="BQ381" s="1">
        <f t="shared" si="101"/>
        <v>0</v>
      </c>
      <c r="BR381" s="1">
        <f t="shared" si="102"/>
        <v>0</v>
      </c>
      <c r="BS381" s="1">
        <f t="shared" si="103"/>
        <v>0</v>
      </c>
    </row>
    <row r="382" spans="1:71" ht="12.75" x14ac:dyDescent="0.2">
      <c r="A382" s="40"/>
      <c r="B382" s="41"/>
      <c r="C382" s="1">
        <f t="shared" si="56"/>
        <v>0</v>
      </c>
      <c r="D382" s="1">
        <f t="shared" si="57"/>
        <v>0</v>
      </c>
      <c r="E382" s="1">
        <f t="shared" si="58"/>
        <v>0</v>
      </c>
      <c r="F382" s="1">
        <f t="shared" si="59"/>
        <v>0</v>
      </c>
      <c r="G382" s="1">
        <f t="shared" si="60"/>
        <v>0</v>
      </c>
      <c r="H382" s="1">
        <f t="shared" si="61"/>
        <v>0</v>
      </c>
      <c r="J382" s="23"/>
      <c r="K382" s="18"/>
      <c r="L382" s="1">
        <f t="shared" si="62"/>
        <v>0</v>
      </c>
      <c r="M382" s="1">
        <f t="shared" si="63"/>
        <v>0</v>
      </c>
      <c r="N382" s="1">
        <f t="shared" si="64"/>
        <v>0</v>
      </c>
      <c r="O382" s="1">
        <f t="shared" si="65"/>
        <v>0</v>
      </c>
      <c r="P382" s="42">
        <f t="shared" si="66"/>
        <v>0</v>
      </c>
      <c r="Q382" s="1">
        <f t="shared" si="67"/>
        <v>0</v>
      </c>
      <c r="S382" s="40"/>
      <c r="T382" s="41"/>
      <c r="U382" s="1">
        <f t="shared" si="68"/>
        <v>0</v>
      </c>
      <c r="V382" s="1">
        <f t="shared" si="69"/>
        <v>0</v>
      </c>
      <c r="W382" s="1">
        <f t="shared" si="70"/>
        <v>0</v>
      </c>
      <c r="X382" s="1">
        <f t="shared" si="71"/>
        <v>0</v>
      </c>
      <c r="Y382" s="1">
        <f t="shared" si="72"/>
        <v>0</v>
      </c>
      <c r="Z382" s="1">
        <f t="shared" si="73"/>
        <v>0</v>
      </c>
      <c r="AB382" s="40"/>
      <c r="AC382" s="41"/>
      <c r="AD382" s="1">
        <f t="shared" si="74"/>
        <v>0</v>
      </c>
      <c r="AE382" s="1">
        <f t="shared" si="75"/>
        <v>0</v>
      </c>
      <c r="AF382" s="1">
        <f t="shared" si="76"/>
        <v>0</v>
      </c>
      <c r="AG382" s="1">
        <f t="shared" si="77"/>
        <v>0</v>
      </c>
      <c r="AH382" s="1">
        <f t="shared" si="78"/>
        <v>0</v>
      </c>
      <c r="AI382" s="1">
        <f t="shared" si="79"/>
        <v>0</v>
      </c>
      <c r="AK382" s="40"/>
      <c r="AL382" s="41"/>
      <c r="AM382" s="1">
        <f t="shared" si="80"/>
        <v>0</v>
      </c>
      <c r="AN382" s="1">
        <f t="shared" si="81"/>
        <v>0</v>
      </c>
      <c r="AO382" s="1">
        <f t="shared" si="82"/>
        <v>0</v>
      </c>
      <c r="AP382" s="1">
        <f t="shared" si="83"/>
        <v>0</v>
      </c>
      <c r="AQ382" s="1">
        <f t="shared" si="84"/>
        <v>0</v>
      </c>
      <c r="AR382" s="1">
        <f t="shared" si="85"/>
        <v>0</v>
      </c>
      <c r="AT382" s="40"/>
      <c r="AU382" s="41"/>
      <c r="AV382" s="1">
        <f t="shared" si="86"/>
        <v>0</v>
      </c>
      <c r="AW382" s="1">
        <f t="shared" si="87"/>
        <v>0</v>
      </c>
      <c r="AX382" s="1">
        <f t="shared" si="88"/>
        <v>0</v>
      </c>
      <c r="AY382" s="1">
        <f t="shared" si="89"/>
        <v>0</v>
      </c>
      <c r="AZ382" s="1">
        <f t="shared" si="90"/>
        <v>0</v>
      </c>
      <c r="BA382" s="1">
        <f t="shared" si="91"/>
        <v>0</v>
      </c>
      <c r="BC382" s="40"/>
      <c r="BD382" s="41"/>
      <c r="BE382" s="1">
        <f t="shared" si="92"/>
        <v>0</v>
      </c>
      <c r="BF382" s="1">
        <f t="shared" si="93"/>
        <v>0</v>
      </c>
      <c r="BG382" s="1">
        <f t="shared" si="94"/>
        <v>0</v>
      </c>
      <c r="BH382" s="1">
        <f t="shared" si="95"/>
        <v>0</v>
      </c>
      <c r="BI382" s="1">
        <f t="shared" si="96"/>
        <v>0</v>
      </c>
      <c r="BJ382" s="1">
        <f t="shared" si="97"/>
        <v>0</v>
      </c>
      <c r="BL382" s="40"/>
      <c r="BM382" s="41"/>
      <c r="BN382" s="1">
        <f t="shared" si="98"/>
        <v>0</v>
      </c>
      <c r="BO382" s="1">
        <f t="shared" si="99"/>
        <v>0</v>
      </c>
      <c r="BP382" s="1">
        <f t="shared" si="100"/>
        <v>0</v>
      </c>
      <c r="BQ382" s="1">
        <f t="shared" si="101"/>
        <v>0</v>
      </c>
      <c r="BR382" s="1">
        <f t="shared" si="102"/>
        <v>0</v>
      </c>
      <c r="BS382" s="1">
        <f t="shared" si="103"/>
        <v>0</v>
      </c>
    </row>
    <row r="383" spans="1:71" ht="12.75" x14ac:dyDescent="0.2">
      <c r="A383" s="40"/>
      <c r="B383" s="41"/>
      <c r="C383" s="1">
        <f t="shared" si="56"/>
        <v>0</v>
      </c>
      <c r="D383" s="1">
        <f t="shared" si="57"/>
        <v>0</v>
      </c>
      <c r="E383" s="1">
        <f t="shared" si="58"/>
        <v>0</v>
      </c>
      <c r="F383" s="1">
        <f t="shared" si="59"/>
        <v>0</v>
      </c>
      <c r="G383" s="1">
        <f t="shared" si="60"/>
        <v>0</v>
      </c>
      <c r="H383" s="1">
        <f t="shared" si="61"/>
        <v>0</v>
      </c>
      <c r="J383" s="23"/>
      <c r="K383" s="18"/>
      <c r="L383" s="1">
        <f t="shared" si="62"/>
        <v>0</v>
      </c>
      <c r="M383" s="1">
        <f t="shared" si="63"/>
        <v>0</v>
      </c>
      <c r="N383" s="1">
        <f t="shared" si="64"/>
        <v>0</v>
      </c>
      <c r="O383" s="1">
        <f t="shared" si="65"/>
        <v>0</v>
      </c>
      <c r="P383" s="42">
        <f t="shared" si="66"/>
        <v>0</v>
      </c>
      <c r="Q383" s="1">
        <f t="shared" si="67"/>
        <v>0</v>
      </c>
      <c r="S383" s="40"/>
      <c r="T383" s="41"/>
      <c r="U383" s="1">
        <f t="shared" si="68"/>
        <v>0</v>
      </c>
      <c r="V383" s="1">
        <f t="shared" si="69"/>
        <v>0</v>
      </c>
      <c r="W383" s="1">
        <f t="shared" si="70"/>
        <v>0</v>
      </c>
      <c r="X383" s="1">
        <f t="shared" si="71"/>
        <v>0</v>
      </c>
      <c r="Y383" s="1">
        <f t="shared" si="72"/>
        <v>0</v>
      </c>
      <c r="Z383" s="1">
        <f t="shared" si="73"/>
        <v>0</v>
      </c>
      <c r="AB383" s="40"/>
      <c r="AC383" s="41"/>
      <c r="AD383" s="1">
        <f t="shared" si="74"/>
        <v>0</v>
      </c>
      <c r="AE383" s="1">
        <f t="shared" si="75"/>
        <v>0</v>
      </c>
      <c r="AF383" s="1">
        <f t="shared" si="76"/>
        <v>0</v>
      </c>
      <c r="AG383" s="1">
        <f t="shared" si="77"/>
        <v>0</v>
      </c>
      <c r="AH383" s="1">
        <f t="shared" si="78"/>
        <v>0</v>
      </c>
      <c r="AI383" s="1">
        <f t="shared" si="79"/>
        <v>0</v>
      </c>
      <c r="AK383" s="40"/>
      <c r="AL383" s="41"/>
      <c r="AM383" s="1">
        <f t="shared" si="80"/>
        <v>0</v>
      </c>
      <c r="AN383" s="1">
        <f t="shared" si="81"/>
        <v>0</v>
      </c>
      <c r="AO383" s="1">
        <f t="shared" si="82"/>
        <v>0</v>
      </c>
      <c r="AP383" s="1">
        <f t="shared" si="83"/>
        <v>0</v>
      </c>
      <c r="AQ383" s="1">
        <f t="shared" si="84"/>
        <v>0</v>
      </c>
      <c r="AR383" s="1">
        <f t="shared" si="85"/>
        <v>0</v>
      </c>
      <c r="AT383" s="40"/>
      <c r="AU383" s="41"/>
      <c r="AV383" s="1">
        <f t="shared" si="86"/>
        <v>0</v>
      </c>
      <c r="AW383" s="1">
        <f t="shared" si="87"/>
        <v>0</v>
      </c>
      <c r="AX383" s="1">
        <f t="shared" si="88"/>
        <v>0</v>
      </c>
      <c r="AY383" s="1">
        <f t="shared" si="89"/>
        <v>0</v>
      </c>
      <c r="AZ383" s="1">
        <f t="shared" si="90"/>
        <v>0</v>
      </c>
      <c r="BA383" s="1">
        <f t="shared" si="91"/>
        <v>0</v>
      </c>
      <c r="BC383" s="40"/>
      <c r="BD383" s="41"/>
      <c r="BE383" s="1">
        <f t="shared" si="92"/>
        <v>0</v>
      </c>
      <c r="BF383" s="1">
        <f t="shared" si="93"/>
        <v>0</v>
      </c>
      <c r="BG383" s="1">
        <f t="shared" si="94"/>
        <v>0</v>
      </c>
      <c r="BH383" s="1">
        <f t="shared" si="95"/>
        <v>0</v>
      </c>
      <c r="BI383" s="1">
        <f t="shared" si="96"/>
        <v>0</v>
      </c>
      <c r="BJ383" s="1">
        <f t="shared" si="97"/>
        <v>0</v>
      </c>
      <c r="BL383" s="40"/>
      <c r="BM383" s="41"/>
      <c r="BN383" s="1">
        <f t="shared" si="98"/>
        <v>0</v>
      </c>
      <c r="BO383" s="1">
        <f t="shared" si="99"/>
        <v>0</v>
      </c>
      <c r="BP383" s="1">
        <f t="shared" si="100"/>
        <v>0</v>
      </c>
      <c r="BQ383" s="1">
        <f t="shared" si="101"/>
        <v>0</v>
      </c>
      <c r="BR383" s="1">
        <f t="shared" si="102"/>
        <v>0</v>
      </c>
      <c r="BS383" s="1">
        <f t="shared" si="103"/>
        <v>0</v>
      </c>
    </row>
    <row r="384" spans="1:71" ht="12.75" x14ac:dyDescent="0.2">
      <c r="A384" s="40"/>
      <c r="B384" s="41"/>
      <c r="C384" s="1">
        <f t="shared" si="56"/>
        <v>0</v>
      </c>
      <c r="D384" s="1">
        <f t="shared" si="57"/>
        <v>0</v>
      </c>
      <c r="E384" s="1">
        <f t="shared" si="58"/>
        <v>0</v>
      </c>
      <c r="F384" s="1">
        <f t="shared" si="59"/>
        <v>0</v>
      </c>
      <c r="G384" s="1">
        <f t="shared" si="60"/>
        <v>0</v>
      </c>
      <c r="H384" s="1">
        <f t="shared" si="61"/>
        <v>0</v>
      </c>
      <c r="J384" s="23"/>
      <c r="K384" s="18"/>
      <c r="L384" s="1">
        <f t="shared" si="62"/>
        <v>0</v>
      </c>
      <c r="M384" s="1">
        <f t="shared" si="63"/>
        <v>0</v>
      </c>
      <c r="N384" s="1">
        <f t="shared" si="64"/>
        <v>0</v>
      </c>
      <c r="O384" s="1">
        <f t="shared" si="65"/>
        <v>0</v>
      </c>
      <c r="P384" s="42">
        <f t="shared" si="66"/>
        <v>0</v>
      </c>
      <c r="Q384" s="1">
        <f t="shared" si="67"/>
        <v>0</v>
      </c>
      <c r="S384" s="40"/>
      <c r="T384" s="41"/>
      <c r="U384" s="1">
        <f t="shared" si="68"/>
        <v>0</v>
      </c>
      <c r="V384" s="1">
        <f t="shared" si="69"/>
        <v>0</v>
      </c>
      <c r="W384" s="1">
        <f t="shared" si="70"/>
        <v>0</v>
      </c>
      <c r="X384" s="1">
        <f t="shared" si="71"/>
        <v>0</v>
      </c>
      <c r="Y384" s="1">
        <f t="shared" si="72"/>
        <v>0</v>
      </c>
      <c r="Z384" s="1">
        <f t="shared" si="73"/>
        <v>0</v>
      </c>
      <c r="AB384" s="40"/>
      <c r="AC384" s="41"/>
      <c r="AD384" s="1">
        <f t="shared" si="74"/>
        <v>0</v>
      </c>
      <c r="AE384" s="1">
        <f t="shared" si="75"/>
        <v>0</v>
      </c>
      <c r="AF384" s="1">
        <f t="shared" si="76"/>
        <v>0</v>
      </c>
      <c r="AG384" s="1">
        <f t="shared" si="77"/>
        <v>0</v>
      </c>
      <c r="AH384" s="1">
        <f t="shared" si="78"/>
        <v>0</v>
      </c>
      <c r="AI384" s="1">
        <f t="shared" si="79"/>
        <v>0</v>
      </c>
      <c r="AK384" s="40"/>
      <c r="AL384" s="41"/>
      <c r="AM384" s="1">
        <f t="shared" si="80"/>
        <v>0</v>
      </c>
      <c r="AN384" s="1">
        <f t="shared" si="81"/>
        <v>0</v>
      </c>
      <c r="AO384" s="1">
        <f t="shared" si="82"/>
        <v>0</v>
      </c>
      <c r="AP384" s="1">
        <f t="shared" si="83"/>
        <v>0</v>
      </c>
      <c r="AQ384" s="1">
        <f t="shared" si="84"/>
        <v>0</v>
      </c>
      <c r="AR384" s="1">
        <f t="shared" si="85"/>
        <v>0</v>
      </c>
      <c r="AT384" s="40"/>
      <c r="AU384" s="41"/>
      <c r="AV384" s="1">
        <f t="shared" si="86"/>
        <v>0</v>
      </c>
      <c r="AW384" s="1">
        <f t="shared" si="87"/>
        <v>0</v>
      </c>
      <c r="AX384" s="1">
        <f t="shared" si="88"/>
        <v>0</v>
      </c>
      <c r="AY384" s="1">
        <f t="shared" si="89"/>
        <v>0</v>
      </c>
      <c r="AZ384" s="1">
        <f t="shared" si="90"/>
        <v>0</v>
      </c>
      <c r="BA384" s="1">
        <f t="shared" si="91"/>
        <v>0</v>
      </c>
      <c r="BC384" s="40"/>
      <c r="BD384" s="41"/>
      <c r="BE384" s="1">
        <f t="shared" si="92"/>
        <v>0</v>
      </c>
      <c r="BF384" s="1">
        <f t="shared" si="93"/>
        <v>0</v>
      </c>
      <c r="BG384" s="1">
        <f t="shared" si="94"/>
        <v>0</v>
      </c>
      <c r="BH384" s="1">
        <f t="shared" si="95"/>
        <v>0</v>
      </c>
      <c r="BI384" s="1">
        <f t="shared" si="96"/>
        <v>0</v>
      </c>
      <c r="BJ384" s="1">
        <f t="shared" si="97"/>
        <v>0</v>
      </c>
      <c r="BL384" s="40"/>
      <c r="BM384" s="41"/>
      <c r="BN384" s="1">
        <f t="shared" si="98"/>
        <v>0</v>
      </c>
      <c r="BO384" s="1">
        <f t="shared" si="99"/>
        <v>0</v>
      </c>
      <c r="BP384" s="1">
        <f t="shared" si="100"/>
        <v>0</v>
      </c>
      <c r="BQ384" s="1">
        <f t="shared" si="101"/>
        <v>0</v>
      </c>
      <c r="BR384" s="1">
        <f t="shared" si="102"/>
        <v>0</v>
      </c>
      <c r="BS384" s="1">
        <f t="shared" si="103"/>
        <v>0</v>
      </c>
    </row>
    <row r="385" spans="1:71" ht="12.75" x14ac:dyDescent="0.2">
      <c r="A385" s="40"/>
      <c r="B385" s="41"/>
      <c r="C385" s="1">
        <f t="shared" si="56"/>
        <v>0</v>
      </c>
      <c r="D385" s="1">
        <f t="shared" si="57"/>
        <v>0</v>
      </c>
      <c r="E385" s="1">
        <f t="shared" si="58"/>
        <v>0</v>
      </c>
      <c r="F385" s="1">
        <f t="shared" si="59"/>
        <v>0</v>
      </c>
      <c r="G385" s="1">
        <f t="shared" si="60"/>
        <v>0</v>
      </c>
      <c r="H385" s="1">
        <f t="shared" si="61"/>
        <v>0</v>
      </c>
      <c r="J385" s="23"/>
      <c r="K385" s="18"/>
      <c r="L385" s="1">
        <f t="shared" si="62"/>
        <v>0</v>
      </c>
      <c r="M385" s="1">
        <f t="shared" si="63"/>
        <v>0</v>
      </c>
      <c r="N385" s="1">
        <f t="shared" si="64"/>
        <v>0</v>
      </c>
      <c r="O385" s="1">
        <f t="shared" si="65"/>
        <v>0</v>
      </c>
      <c r="P385" s="42">
        <f t="shared" si="66"/>
        <v>0</v>
      </c>
      <c r="Q385" s="1">
        <f t="shared" si="67"/>
        <v>0</v>
      </c>
      <c r="S385" s="40"/>
      <c r="T385" s="41"/>
      <c r="U385" s="1">
        <f t="shared" si="68"/>
        <v>0</v>
      </c>
      <c r="V385" s="1">
        <f t="shared" si="69"/>
        <v>0</v>
      </c>
      <c r="W385" s="1">
        <f t="shared" si="70"/>
        <v>0</v>
      </c>
      <c r="X385" s="1">
        <f t="shared" si="71"/>
        <v>0</v>
      </c>
      <c r="Y385" s="1">
        <f t="shared" si="72"/>
        <v>0</v>
      </c>
      <c r="Z385" s="1">
        <f t="shared" si="73"/>
        <v>0</v>
      </c>
      <c r="AB385" s="40"/>
      <c r="AC385" s="41"/>
      <c r="AD385" s="1">
        <f t="shared" si="74"/>
        <v>0</v>
      </c>
      <c r="AE385" s="1">
        <f t="shared" si="75"/>
        <v>0</v>
      </c>
      <c r="AF385" s="1">
        <f t="shared" si="76"/>
        <v>0</v>
      </c>
      <c r="AG385" s="1">
        <f t="shared" si="77"/>
        <v>0</v>
      </c>
      <c r="AH385" s="1">
        <f t="shared" si="78"/>
        <v>0</v>
      </c>
      <c r="AI385" s="1">
        <f t="shared" si="79"/>
        <v>0</v>
      </c>
      <c r="AK385" s="40"/>
      <c r="AL385" s="41"/>
      <c r="AM385" s="1">
        <f t="shared" si="80"/>
        <v>0</v>
      </c>
      <c r="AN385" s="1">
        <f t="shared" si="81"/>
        <v>0</v>
      </c>
      <c r="AO385" s="1">
        <f t="shared" si="82"/>
        <v>0</v>
      </c>
      <c r="AP385" s="1">
        <f t="shared" si="83"/>
        <v>0</v>
      </c>
      <c r="AQ385" s="1">
        <f t="shared" si="84"/>
        <v>0</v>
      </c>
      <c r="AR385" s="1">
        <f t="shared" si="85"/>
        <v>0</v>
      </c>
      <c r="AT385" s="40"/>
      <c r="AU385" s="41"/>
      <c r="AV385" s="1">
        <f t="shared" si="86"/>
        <v>0</v>
      </c>
      <c r="AW385" s="1">
        <f t="shared" si="87"/>
        <v>0</v>
      </c>
      <c r="AX385" s="1">
        <f t="shared" si="88"/>
        <v>0</v>
      </c>
      <c r="AY385" s="1">
        <f t="shared" si="89"/>
        <v>0</v>
      </c>
      <c r="AZ385" s="1">
        <f t="shared" si="90"/>
        <v>0</v>
      </c>
      <c r="BA385" s="1">
        <f t="shared" si="91"/>
        <v>0</v>
      </c>
      <c r="BC385" s="40"/>
      <c r="BD385" s="41"/>
      <c r="BE385" s="1">
        <f t="shared" si="92"/>
        <v>0</v>
      </c>
      <c r="BF385" s="1">
        <f t="shared" si="93"/>
        <v>0</v>
      </c>
      <c r="BG385" s="1">
        <f t="shared" si="94"/>
        <v>0</v>
      </c>
      <c r="BH385" s="1">
        <f t="shared" si="95"/>
        <v>0</v>
      </c>
      <c r="BI385" s="1">
        <f t="shared" si="96"/>
        <v>0</v>
      </c>
      <c r="BJ385" s="1">
        <f t="shared" si="97"/>
        <v>0</v>
      </c>
      <c r="BL385" s="40"/>
      <c r="BM385" s="41"/>
      <c r="BN385" s="1">
        <f t="shared" si="98"/>
        <v>0</v>
      </c>
      <c r="BO385" s="1">
        <f t="shared" si="99"/>
        <v>0</v>
      </c>
      <c r="BP385" s="1">
        <f t="shared" si="100"/>
        <v>0</v>
      </c>
      <c r="BQ385" s="1">
        <f t="shared" si="101"/>
        <v>0</v>
      </c>
      <c r="BR385" s="1">
        <f t="shared" si="102"/>
        <v>0</v>
      </c>
      <c r="BS385" s="1">
        <f t="shared" si="103"/>
        <v>0</v>
      </c>
    </row>
    <row r="386" spans="1:71" ht="12.75" x14ac:dyDescent="0.2">
      <c r="A386" s="40"/>
      <c r="B386" s="41"/>
      <c r="C386" s="1">
        <f t="shared" si="56"/>
        <v>0</v>
      </c>
      <c r="D386" s="1">
        <f t="shared" si="57"/>
        <v>0</v>
      </c>
      <c r="E386" s="1">
        <f t="shared" si="58"/>
        <v>0</v>
      </c>
      <c r="F386" s="1">
        <f t="shared" si="59"/>
        <v>0</v>
      </c>
      <c r="G386" s="1">
        <f t="shared" si="60"/>
        <v>0</v>
      </c>
      <c r="H386" s="1">
        <f t="shared" si="61"/>
        <v>0</v>
      </c>
      <c r="J386" s="23"/>
      <c r="K386" s="18"/>
      <c r="L386" s="1">
        <f t="shared" si="62"/>
        <v>0</v>
      </c>
      <c r="M386" s="1">
        <f t="shared" si="63"/>
        <v>0</v>
      </c>
      <c r="N386" s="1">
        <f t="shared" si="64"/>
        <v>0</v>
      </c>
      <c r="O386" s="1">
        <f t="shared" si="65"/>
        <v>0</v>
      </c>
      <c r="P386" s="42">
        <f t="shared" si="66"/>
        <v>0</v>
      </c>
      <c r="Q386" s="1">
        <f t="shared" si="67"/>
        <v>0</v>
      </c>
      <c r="S386" s="40"/>
      <c r="T386" s="41"/>
      <c r="U386" s="1">
        <f t="shared" si="68"/>
        <v>0</v>
      </c>
      <c r="V386" s="1">
        <f t="shared" si="69"/>
        <v>0</v>
      </c>
      <c r="W386" s="1">
        <f t="shared" si="70"/>
        <v>0</v>
      </c>
      <c r="X386" s="1">
        <f t="shared" si="71"/>
        <v>0</v>
      </c>
      <c r="Y386" s="1">
        <f t="shared" si="72"/>
        <v>0</v>
      </c>
      <c r="Z386" s="1">
        <f t="shared" si="73"/>
        <v>0</v>
      </c>
      <c r="AB386" s="40"/>
      <c r="AC386" s="41"/>
      <c r="AD386" s="1">
        <f t="shared" si="74"/>
        <v>0</v>
      </c>
      <c r="AE386" s="1">
        <f t="shared" si="75"/>
        <v>0</v>
      </c>
      <c r="AF386" s="1">
        <f t="shared" si="76"/>
        <v>0</v>
      </c>
      <c r="AG386" s="1">
        <f t="shared" si="77"/>
        <v>0</v>
      </c>
      <c r="AH386" s="1">
        <f t="shared" si="78"/>
        <v>0</v>
      </c>
      <c r="AI386" s="1">
        <f t="shared" si="79"/>
        <v>0</v>
      </c>
      <c r="AK386" s="40"/>
      <c r="AL386" s="41"/>
      <c r="AM386" s="1">
        <f t="shared" si="80"/>
        <v>0</v>
      </c>
      <c r="AN386" s="1">
        <f t="shared" si="81"/>
        <v>0</v>
      </c>
      <c r="AO386" s="1">
        <f t="shared" si="82"/>
        <v>0</v>
      </c>
      <c r="AP386" s="1">
        <f t="shared" si="83"/>
        <v>0</v>
      </c>
      <c r="AQ386" s="1">
        <f t="shared" si="84"/>
        <v>0</v>
      </c>
      <c r="AR386" s="1">
        <f t="shared" si="85"/>
        <v>0</v>
      </c>
      <c r="AT386" s="40"/>
      <c r="AU386" s="41"/>
      <c r="AV386" s="1">
        <f t="shared" si="86"/>
        <v>0</v>
      </c>
      <c r="AW386" s="1">
        <f t="shared" si="87"/>
        <v>0</v>
      </c>
      <c r="AX386" s="1">
        <f t="shared" si="88"/>
        <v>0</v>
      </c>
      <c r="AY386" s="1">
        <f t="shared" si="89"/>
        <v>0</v>
      </c>
      <c r="AZ386" s="1">
        <f t="shared" si="90"/>
        <v>0</v>
      </c>
      <c r="BA386" s="1">
        <f t="shared" si="91"/>
        <v>0</v>
      </c>
      <c r="BC386" s="40"/>
      <c r="BD386" s="41"/>
      <c r="BE386" s="1">
        <f t="shared" si="92"/>
        <v>0</v>
      </c>
      <c r="BF386" s="1">
        <f t="shared" si="93"/>
        <v>0</v>
      </c>
      <c r="BG386" s="1">
        <f t="shared" si="94"/>
        <v>0</v>
      </c>
      <c r="BH386" s="1">
        <f t="shared" si="95"/>
        <v>0</v>
      </c>
      <c r="BI386" s="1">
        <f t="shared" si="96"/>
        <v>0</v>
      </c>
      <c r="BJ386" s="1">
        <f t="shared" si="97"/>
        <v>0</v>
      </c>
      <c r="BL386" s="40"/>
      <c r="BM386" s="41"/>
      <c r="BN386" s="1">
        <f t="shared" si="98"/>
        <v>0</v>
      </c>
      <c r="BO386" s="1">
        <f t="shared" si="99"/>
        <v>0</v>
      </c>
      <c r="BP386" s="1">
        <f t="shared" si="100"/>
        <v>0</v>
      </c>
      <c r="BQ386" s="1">
        <f t="shared" si="101"/>
        <v>0</v>
      </c>
      <c r="BR386" s="1">
        <f t="shared" si="102"/>
        <v>0</v>
      </c>
      <c r="BS386" s="1">
        <f t="shared" si="103"/>
        <v>0</v>
      </c>
    </row>
    <row r="387" spans="1:71" ht="12.75" x14ac:dyDescent="0.2">
      <c r="A387" s="40"/>
      <c r="B387" s="41"/>
      <c r="C387" s="1">
        <f t="shared" si="56"/>
        <v>0</v>
      </c>
      <c r="D387" s="1">
        <f t="shared" si="57"/>
        <v>0</v>
      </c>
      <c r="E387" s="1">
        <f t="shared" si="58"/>
        <v>0</v>
      </c>
      <c r="F387" s="1">
        <f t="shared" si="59"/>
        <v>0</v>
      </c>
      <c r="G387" s="1">
        <f t="shared" si="60"/>
        <v>0</v>
      </c>
      <c r="H387" s="1">
        <f t="shared" si="61"/>
        <v>0</v>
      </c>
      <c r="J387" s="23"/>
      <c r="K387" s="18"/>
      <c r="L387" s="1">
        <f t="shared" si="62"/>
        <v>0</v>
      </c>
      <c r="M387" s="1">
        <f t="shared" si="63"/>
        <v>0</v>
      </c>
      <c r="N387" s="1">
        <f t="shared" si="64"/>
        <v>0</v>
      </c>
      <c r="O387" s="1">
        <f t="shared" si="65"/>
        <v>0</v>
      </c>
      <c r="P387" s="42">
        <f t="shared" si="66"/>
        <v>0</v>
      </c>
      <c r="Q387" s="1">
        <f t="shared" si="67"/>
        <v>0</v>
      </c>
      <c r="S387" s="40"/>
      <c r="T387" s="41"/>
      <c r="U387" s="1">
        <f t="shared" si="68"/>
        <v>0</v>
      </c>
      <c r="V387" s="1">
        <f t="shared" si="69"/>
        <v>0</v>
      </c>
      <c r="W387" s="1">
        <f t="shared" si="70"/>
        <v>0</v>
      </c>
      <c r="X387" s="1">
        <f t="shared" si="71"/>
        <v>0</v>
      </c>
      <c r="Y387" s="1">
        <f t="shared" si="72"/>
        <v>0</v>
      </c>
      <c r="Z387" s="1">
        <f t="shared" si="73"/>
        <v>0</v>
      </c>
      <c r="AB387" s="40"/>
      <c r="AC387" s="41"/>
      <c r="AD387" s="1">
        <f t="shared" si="74"/>
        <v>0</v>
      </c>
      <c r="AE387" s="1">
        <f t="shared" si="75"/>
        <v>0</v>
      </c>
      <c r="AF387" s="1">
        <f t="shared" si="76"/>
        <v>0</v>
      </c>
      <c r="AG387" s="1">
        <f t="shared" si="77"/>
        <v>0</v>
      </c>
      <c r="AH387" s="1">
        <f t="shared" si="78"/>
        <v>0</v>
      </c>
      <c r="AI387" s="1">
        <f t="shared" si="79"/>
        <v>0</v>
      </c>
      <c r="AK387" s="40"/>
      <c r="AL387" s="41"/>
      <c r="AM387" s="1">
        <f t="shared" si="80"/>
        <v>0</v>
      </c>
      <c r="AN387" s="1">
        <f t="shared" si="81"/>
        <v>0</v>
      </c>
      <c r="AO387" s="1">
        <f t="shared" si="82"/>
        <v>0</v>
      </c>
      <c r="AP387" s="1">
        <f t="shared" si="83"/>
        <v>0</v>
      </c>
      <c r="AQ387" s="1">
        <f t="shared" si="84"/>
        <v>0</v>
      </c>
      <c r="AR387" s="1">
        <f t="shared" si="85"/>
        <v>0</v>
      </c>
      <c r="AT387" s="40"/>
      <c r="AU387" s="41"/>
      <c r="AV387" s="1">
        <f t="shared" si="86"/>
        <v>0</v>
      </c>
      <c r="AW387" s="1">
        <f t="shared" si="87"/>
        <v>0</v>
      </c>
      <c r="AX387" s="1">
        <f t="shared" si="88"/>
        <v>0</v>
      </c>
      <c r="AY387" s="1">
        <f t="shared" si="89"/>
        <v>0</v>
      </c>
      <c r="AZ387" s="1">
        <f t="shared" si="90"/>
        <v>0</v>
      </c>
      <c r="BA387" s="1">
        <f t="shared" si="91"/>
        <v>0</v>
      </c>
      <c r="BC387" s="40"/>
      <c r="BD387" s="41"/>
      <c r="BE387" s="1">
        <f t="shared" si="92"/>
        <v>0</v>
      </c>
      <c r="BF387" s="1">
        <f t="shared" si="93"/>
        <v>0</v>
      </c>
      <c r="BG387" s="1">
        <f t="shared" si="94"/>
        <v>0</v>
      </c>
      <c r="BH387" s="1">
        <f t="shared" si="95"/>
        <v>0</v>
      </c>
      <c r="BI387" s="1">
        <f t="shared" si="96"/>
        <v>0</v>
      </c>
      <c r="BJ387" s="1">
        <f t="shared" si="97"/>
        <v>0</v>
      </c>
      <c r="BL387" s="40"/>
      <c r="BM387" s="41"/>
      <c r="BN387" s="1">
        <f t="shared" si="98"/>
        <v>0</v>
      </c>
      <c r="BO387" s="1">
        <f t="shared" si="99"/>
        <v>0</v>
      </c>
      <c r="BP387" s="1">
        <f t="shared" si="100"/>
        <v>0</v>
      </c>
      <c r="BQ387" s="1">
        <f t="shared" si="101"/>
        <v>0</v>
      </c>
      <c r="BR387" s="1">
        <f t="shared" si="102"/>
        <v>0</v>
      </c>
      <c r="BS387" s="1">
        <f t="shared" si="103"/>
        <v>0</v>
      </c>
    </row>
    <row r="388" spans="1:71" ht="12.75" x14ac:dyDescent="0.2">
      <c r="A388" s="40"/>
      <c r="B388" s="41"/>
      <c r="C388" s="1">
        <f t="shared" si="56"/>
        <v>0</v>
      </c>
      <c r="D388" s="1">
        <f t="shared" si="57"/>
        <v>0</v>
      </c>
      <c r="E388" s="1">
        <f t="shared" si="58"/>
        <v>0</v>
      </c>
      <c r="F388" s="1">
        <f t="shared" si="59"/>
        <v>0</v>
      </c>
      <c r="G388" s="1">
        <f t="shared" si="60"/>
        <v>0</v>
      </c>
      <c r="H388" s="1">
        <f t="shared" si="61"/>
        <v>0</v>
      </c>
      <c r="J388" s="23"/>
      <c r="K388" s="18"/>
      <c r="L388" s="1">
        <f t="shared" si="62"/>
        <v>0</v>
      </c>
      <c r="M388" s="1">
        <f t="shared" si="63"/>
        <v>0</v>
      </c>
      <c r="N388" s="1">
        <f t="shared" si="64"/>
        <v>0</v>
      </c>
      <c r="O388" s="1">
        <f t="shared" si="65"/>
        <v>0</v>
      </c>
      <c r="P388" s="42">
        <f t="shared" si="66"/>
        <v>0</v>
      </c>
      <c r="Q388" s="1">
        <f t="shared" si="67"/>
        <v>0</v>
      </c>
      <c r="S388" s="40"/>
      <c r="T388" s="41"/>
      <c r="U388" s="1">
        <f t="shared" si="68"/>
        <v>0</v>
      </c>
      <c r="V388" s="1">
        <f t="shared" si="69"/>
        <v>0</v>
      </c>
      <c r="W388" s="1">
        <f t="shared" si="70"/>
        <v>0</v>
      </c>
      <c r="X388" s="1">
        <f t="shared" si="71"/>
        <v>0</v>
      </c>
      <c r="Y388" s="1">
        <f t="shared" si="72"/>
        <v>0</v>
      </c>
      <c r="Z388" s="1">
        <f t="shared" si="73"/>
        <v>0</v>
      </c>
      <c r="AB388" s="40"/>
      <c r="AC388" s="41"/>
      <c r="AD388" s="1">
        <f t="shared" si="74"/>
        <v>0</v>
      </c>
      <c r="AE388" s="1">
        <f t="shared" si="75"/>
        <v>0</v>
      </c>
      <c r="AF388" s="1">
        <f t="shared" si="76"/>
        <v>0</v>
      </c>
      <c r="AG388" s="1">
        <f t="shared" si="77"/>
        <v>0</v>
      </c>
      <c r="AH388" s="1">
        <f t="shared" si="78"/>
        <v>0</v>
      </c>
      <c r="AI388" s="1">
        <f t="shared" si="79"/>
        <v>0</v>
      </c>
      <c r="AK388" s="40"/>
      <c r="AL388" s="41"/>
      <c r="AM388" s="1">
        <f t="shared" si="80"/>
        <v>0</v>
      </c>
      <c r="AN388" s="1">
        <f t="shared" si="81"/>
        <v>0</v>
      </c>
      <c r="AO388" s="1">
        <f t="shared" si="82"/>
        <v>0</v>
      </c>
      <c r="AP388" s="1">
        <f t="shared" si="83"/>
        <v>0</v>
      </c>
      <c r="AQ388" s="1">
        <f t="shared" si="84"/>
        <v>0</v>
      </c>
      <c r="AR388" s="1">
        <f t="shared" si="85"/>
        <v>0</v>
      </c>
      <c r="AT388" s="40"/>
      <c r="AU388" s="41"/>
      <c r="AV388" s="1">
        <f t="shared" si="86"/>
        <v>0</v>
      </c>
      <c r="AW388" s="1">
        <f t="shared" si="87"/>
        <v>0</v>
      </c>
      <c r="AX388" s="1">
        <f t="shared" si="88"/>
        <v>0</v>
      </c>
      <c r="AY388" s="1">
        <f t="shared" si="89"/>
        <v>0</v>
      </c>
      <c r="AZ388" s="1">
        <f t="shared" si="90"/>
        <v>0</v>
      </c>
      <c r="BA388" s="1">
        <f t="shared" si="91"/>
        <v>0</v>
      </c>
      <c r="BC388" s="40"/>
      <c r="BD388" s="41"/>
      <c r="BE388" s="1">
        <f t="shared" si="92"/>
        <v>0</v>
      </c>
      <c r="BF388" s="1">
        <f t="shared" si="93"/>
        <v>0</v>
      </c>
      <c r="BG388" s="1">
        <f t="shared" si="94"/>
        <v>0</v>
      </c>
      <c r="BH388" s="1">
        <f t="shared" si="95"/>
        <v>0</v>
      </c>
      <c r="BI388" s="1">
        <f t="shared" si="96"/>
        <v>0</v>
      </c>
      <c r="BJ388" s="1">
        <f t="shared" si="97"/>
        <v>0</v>
      </c>
      <c r="BL388" s="40"/>
      <c r="BM388" s="41"/>
      <c r="BN388" s="1">
        <f t="shared" si="98"/>
        <v>0</v>
      </c>
      <c r="BO388" s="1">
        <f t="shared" si="99"/>
        <v>0</v>
      </c>
      <c r="BP388" s="1">
        <f t="shared" si="100"/>
        <v>0</v>
      </c>
      <c r="BQ388" s="1">
        <f t="shared" si="101"/>
        <v>0</v>
      </c>
      <c r="BR388" s="1">
        <f t="shared" si="102"/>
        <v>0</v>
      </c>
      <c r="BS388" s="1">
        <f t="shared" si="103"/>
        <v>0</v>
      </c>
    </row>
    <row r="389" spans="1:71" ht="12.75" x14ac:dyDescent="0.2">
      <c r="A389" s="40"/>
      <c r="B389" s="41"/>
      <c r="C389" s="1">
        <f t="shared" si="56"/>
        <v>0</v>
      </c>
      <c r="D389" s="1">
        <f t="shared" si="57"/>
        <v>0</v>
      </c>
      <c r="E389" s="1">
        <f t="shared" si="58"/>
        <v>0</v>
      </c>
      <c r="F389" s="1">
        <f t="shared" si="59"/>
        <v>0</v>
      </c>
      <c r="G389" s="1">
        <f t="shared" si="60"/>
        <v>0</v>
      </c>
      <c r="H389" s="1">
        <f t="shared" si="61"/>
        <v>0</v>
      </c>
      <c r="J389" s="23"/>
      <c r="K389" s="18"/>
      <c r="L389" s="1">
        <f t="shared" si="62"/>
        <v>0</v>
      </c>
      <c r="M389" s="1">
        <f t="shared" si="63"/>
        <v>0</v>
      </c>
      <c r="N389" s="1">
        <f t="shared" si="64"/>
        <v>0</v>
      </c>
      <c r="O389" s="1">
        <f t="shared" si="65"/>
        <v>0</v>
      </c>
      <c r="P389" s="42">
        <f t="shared" si="66"/>
        <v>0</v>
      </c>
      <c r="Q389" s="1">
        <f t="shared" si="67"/>
        <v>0</v>
      </c>
      <c r="S389" s="40"/>
      <c r="T389" s="41"/>
      <c r="U389" s="1">
        <f t="shared" si="68"/>
        <v>0</v>
      </c>
      <c r="V389" s="1">
        <f t="shared" si="69"/>
        <v>0</v>
      </c>
      <c r="W389" s="1">
        <f t="shared" si="70"/>
        <v>0</v>
      </c>
      <c r="X389" s="1">
        <f t="shared" si="71"/>
        <v>0</v>
      </c>
      <c r="Y389" s="1">
        <f t="shared" si="72"/>
        <v>0</v>
      </c>
      <c r="Z389" s="1">
        <f t="shared" si="73"/>
        <v>0</v>
      </c>
      <c r="AB389" s="40"/>
      <c r="AC389" s="41"/>
      <c r="AD389" s="1">
        <f t="shared" si="74"/>
        <v>0</v>
      </c>
      <c r="AE389" s="1">
        <f t="shared" si="75"/>
        <v>0</v>
      </c>
      <c r="AF389" s="1">
        <f t="shared" si="76"/>
        <v>0</v>
      </c>
      <c r="AG389" s="1">
        <f t="shared" si="77"/>
        <v>0</v>
      </c>
      <c r="AH389" s="1">
        <f t="shared" si="78"/>
        <v>0</v>
      </c>
      <c r="AI389" s="1">
        <f t="shared" si="79"/>
        <v>0</v>
      </c>
      <c r="AK389" s="40"/>
      <c r="AL389" s="41"/>
      <c r="AM389" s="1">
        <f t="shared" si="80"/>
        <v>0</v>
      </c>
      <c r="AN389" s="1">
        <f t="shared" si="81"/>
        <v>0</v>
      </c>
      <c r="AO389" s="1">
        <f t="shared" si="82"/>
        <v>0</v>
      </c>
      <c r="AP389" s="1">
        <f t="shared" si="83"/>
        <v>0</v>
      </c>
      <c r="AQ389" s="1">
        <f t="shared" si="84"/>
        <v>0</v>
      </c>
      <c r="AR389" s="1">
        <f t="shared" si="85"/>
        <v>0</v>
      </c>
      <c r="AT389" s="40"/>
      <c r="AU389" s="41"/>
      <c r="AV389" s="1">
        <f t="shared" si="86"/>
        <v>0</v>
      </c>
      <c r="AW389" s="1">
        <f t="shared" si="87"/>
        <v>0</v>
      </c>
      <c r="AX389" s="1">
        <f t="shared" si="88"/>
        <v>0</v>
      </c>
      <c r="AY389" s="1">
        <f t="shared" si="89"/>
        <v>0</v>
      </c>
      <c r="AZ389" s="1">
        <f t="shared" si="90"/>
        <v>0</v>
      </c>
      <c r="BA389" s="1">
        <f t="shared" si="91"/>
        <v>0</v>
      </c>
      <c r="BC389" s="40"/>
      <c r="BD389" s="41"/>
      <c r="BE389" s="1">
        <f t="shared" si="92"/>
        <v>0</v>
      </c>
      <c r="BF389" s="1">
        <f t="shared" si="93"/>
        <v>0</v>
      </c>
      <c r="BG389" s="1">
        <f t="shared" si="94"/>
        <v>0</v>
      </c>
      <c r="BH389" s="1">
        <f t="shared" si="95"/>
        <v>0</v>
      </c>
      <c r="BI389" s="1">
        <f t="shared" si="96"/>
        <v>0</v>
      </c>
      <c r="BJ389" s="1">
        <f t="shared" si="97"/>
        <v>0</v>
      </c>
      <c r="BL389" s="40"/>
      <c r="BM389" s="41"/>
      <c r="BN389" s="1">
        <f t="shared" si="98"/>
        <v>0</v>
      </c>
      <c r="BO389" s="1">
        <f t="shared" si="99"/>
        <v>0</v>
      </c>
      <c r="BP389" s="1">
        <f t="shared" si="100"/>
        <v>0</v>
      </c>
      <c r="BQ389" s="1">
        <f t="shared" si="101"/>
        <v>0</v>
      </c>
      <c r="BR389" s="1">
        <f t="shared" si="102"/>
        <v>0</v>
      </c>
      <c r="BS389" s="1">
        <f t="shared" si="103"/>
        <v>0</v>
      </c>
    </row>
    <row r="390" spans="1:71" ht="12.75" x14ac:dyDescent="0.2">
      <c r="A390" s="40"/>
      <c r="B390" s="41"/>
      <c r="C390" s="1">
        <f t="shared" si="56"/>
        <v>0</v>
      </c>
      <c r="D390" s="1">
        <f t="shared" si="57"/>
        <v>0</v>
      </c>
      <c r="E390" s="1">
        <f t="shared" si="58"/>
        <v>0</v>
      </c>
      <c r="F390" s="1">
        <f t="shared" si="59"/>
        <v>0</v>
      </c>
      <c r="G390" s="1">
        <f t="shared" si="60"/>
        <v>0</v>
      </c>
      <c r="H390" s="1">
        <f t="shared" si="61"/>
        <v>0</v>
      </c>
      <c r="J390" s="23"/>
      <c r="K390" s="18"/>
      <c r="L390" s="1">
        <f t="shared" si="62"/>
        <v>0</v>
      </c>
      <c r="M390" s="1">
        <f t="shared" si="63"/>
        <v>0</v>
      </c>
      <c r="N390" s="1">
        <f t="shared" si="64"/>
        <v>0</v>
      </c>
      <c r="O390" s="1">
        <f t="shared" si="65"/>
        <v>0</v>
      </c>
      <c r="P390" s="42">
        <f t="shared" si="66"/>
        <v>0</v>
      </c>
      <c r="Q390" s="1">
        <f t="shared" si="67"/>
        <v>0</v>
      </c>
      <c r="S390" s="40"/>
      <c r="T390" s="41"/>
      <c r="U390" s="1">
        <f t="shared" si="68"/>
        <v>0</v>
      </c>
      <c r="V390" s="1">
        <f t="shared" si="69"/>
        <v>0</v>
      </c>
      <c r="W390" s="1">
        <f t="shared" si="70"/>
        <v>0</v>
      </c>
      <c r="X390" s="1">
        <f t="shared" si="71"/>
        <v>0</v>
      </c>
      <c r="Y390" s="1">
        <f t="shared" si="72"/>
        <v>0</v>
      </c>
      <c r="Z390" s="1">
        <f t="shared" si="73"/>
        <v>0</v>
      </c>
      <c r="AB390" s="40"/>
      <c r="AC390" s="41"/>
      <c r="AD390" s="1">
        <f t="shared" si="74"/>
        <v>0</v>
      </c>
      <c r="AE390" s="1">
        <f t="shared" si="75"/>
        <v>0</v>
      </c>
      <c r="AF390" s="1">
        <f t="shared" si="76"/>
        <v>0</v>
      </c>
      <c r="AG390" s="1">
        <f t="shared" si="77"/>
        <v>0</v>
      </c>
      <c r="AH390" s="1">
        <f t="shared" si="78"/>
        <v>0</v>
      </c>
      <c r="AI390" s="1">
        <f t="shared" si="79"/>
        <v>0</v>
      </c>
      <c r="AK390" s="40"/>
      <c r="AL390" s="41"/>
      <c r="AM390" s="1">
        <f t="shared" si="80"/>
        <v>0</v>
      </c>
      <c r="AN390" s="1">
        <f t="shared" si="81"/>
        <v>0</v>
      </c>
      <c r="AO390" s="1">
        <f t="shared" si="82"/>
        <v>0</v>
      </c>
      <c r="AP390" s="1">
        <f t="shared" si="83"/>
        <v>0</v>
      </c>
      <c r="AQ390" s="1">
        <f t="shared" si="84"/>
        <v>0</v>
      </c>
      <c r="AR390" s="1">
        <f t="shared" si="85"/>
        <v>0</v>
      </c>
      <c r="AT390" s="40"/>
      <c r="AU390" s="41"/>
      <c r="AV390" s="1">
        <f t="shared" si="86"/>
        <v>0</v>
      </c>
      <c r="AW390" s="1">
        <f t="shared" si="87"/>
        <v>0</v>
      </c>
      <c r="AX390" s="1">
        <f t="shared" si="88"/>
        <v>0</v>
      </c>
      <c r="AY390" s="1">
        <f t="shared" si="89"/>
        <v>0</v>
      </c>
      <c r="AZ390" s="1">
        <f t="shared" si="90"/>
        <v>0</v>
      </c>
      <c r="BA390" s="1">
        <f t="shared" si="91"/>
        <v>0</v>
      </c>
      <c r="BC390" s="40"/>
      <c r="BD390" s="41"/>
      <c r="BE390" s="1">
        <f t="shared" si="92"/>
        <v>0</v>
      </c>
      <c r="BF390" s="1">
        <f t="shared" si="93"/>
        <v>0</v>
      </c>
      <c r="BG390" s="1">
        <f t="shared" si="94"/>
        <v>0</v>
      </c>
      <c r="BH390" s="1">
        <f t="shared" si="95"/>
        <v>0</v>
      </c>
      <c r="BI390" s="1">
        <f t="shared" si="96"/>
        <v>0</v>
      </c>
      <c r="BJ390" s="1">
        <f t="shared" si="97"/>
        <v>0</v>
      </c>
      <c r="BL390" s="40"/>
      <c r="BM390" s="41"/>
      <c r="BN390" s="1">
        <f t="shared" si="98"/>
        <v>0</v>
      </c>
      <c r="BO390" s="1">
        <f t="shared" si="99"/>
        <v>0</v>
      </c>
      <c r="BP390" s="1">
        <f t="shared" si="100"/>
        <v>0</v>
      </c>
      <c r="BQ390" s="1">
        <f t="shared" si="101"/>
        <v>0</v>
      </c>
      <c r="BR390" s="1">
        <f t="shared" si="102"/>
        <v>0</v>
      </c>
      <c r="BS390" s="1">
        <f t="shared" si="103"/>
        <v>0</v>
      </c>
    </row>
    <row r="391" spans="1:71" ht="12.75" x14ac:dyDescent="0.2">
      <c r="A391" s="40"/>
      <c r="B391" s="41"/>
      <c r="C391" s="1">
        <f t="shared" si="56"/>
        <v>0</v>
      </c>
      <c r="D391" s="1">
        <f t="shared" si="57"/>
        <v>0</v>
      </c>
      <c r="E391" s="1">
        <f t="shared" si="58"/>
        <v>0</v>
      </c>
      <c r="F391" s="1">
        <f t="shared" si="59"/>
        <v>0</v>
      </c>
      <c r="G391" s="1">
        <f t="shared" si="60"/>
        <v>0</v>
      </c>
      <c r="H391" s="1">
        <f t="shared" si="61"/>
        <v>0</v>
      </c>
      <c r="J391" s="23"/>
      <c r="K391" s="18"/>
      <c r="L391" s="1">
        <f t="shared" si="62"/>
        <v>0</v>
      </c>
      <c r="M391" s="1">
        <f t="shared" si="63"/>
        <v>0</v>
      </c>
      <c r="N391" s="1">
        <f t="shared" si="64"/>
        <v>0</v>
      </c>
      <c r="O391" s="1">
        <f t="shared" si="65"/>
        <v>0</v>
      </c>
      <c r="P391" s="42">
        <f t="shared" si="66"/>
        <v>0</v>
      </c>
      <c r="Q391" s="1">
        <f t="shared" si="67"/>
        <v>0</v>
      </c>
      <c r="S391" s="40"/>
      <c r="T391" s="41"/>
      <c r="U391" s="1">
        <f t="shared" si="68"/>
        <v>0</v>
      </c>
      <c r="V391" s="1">
        <f t="shared" si="69"/>
        <v>0</v>
      </c>
      <c r="W391" s="1">
        <f t="shared" si="70"/>
        <v>0</v>
      </c>
      <c r="X391" s="1">
        <f t="shared" si="71"/>
        <v>0</v>
      </c>
      <c r="Y391" s="1">
        <f t="shared" si="72"/>
        <v>0</v>
      </c>
      <c r="Z391" s="1">
        <f t="shared" si="73"/>
        <v>0</v>
      </c>
      <c r="AB391" s="40"/>
      <c r="AC391" s="41"/>
      <c r="AD391" s="1">
        <f t="shared" si="74"/>
        <v>0</v>
      </c>
      <c r="AE391" s="1">
        <f t="shared" si="75"/>
        <v>0</v>
      </c>
      <c r="AF391" s="1">
        <f t="shared" si="76"/>
        <v>0</v>
      </c>
      <c r="AG391" s="1">
        <f t="shared" si="77"/>
        <v>0</v>
      </c>
      <c r="AH391" s="1">
        <f t="shared" si="78"/>
        <v>0</v>
      </c>
      <c r="AI391" s="1">
        <f t="shared" si="79"/>
        <v>0</v>
      </c>
      <c r="AK391" s="40"/>
      <c r="AL391" s="41"/>
      <c r="AM391" s="1">
        <f t="shared" si="80"/>
        <v>0</v>
      </c>
      <c r="AN391" s="1">
        <f t="shared" si="81"/>
        <v>0</v>
      </c>
      <c r="AO391" s="1">
        <f t="shared" si="82"/>
        <v>0</v>
      </c>
      <c r="AP391" s="1">
        <f t="shared" si="83"/>
        <v>0</v>
      </c>
      <c r="AQ391" s="1">
        <f t="shared" si="84"/>
        <v>0</v>
      </c>
      <c r="AR391" s="1">
        <f t="shared" si="85"/>
        <v>0</v>
      </c>
      <c r="AT391" s="40"/>
      <c r="AU391" s="41"/>
      <c r="AV391" s="1">
        <f t="shared" si="86"/>
        <v>0</v>
      </c>
      <c r="AW391" s="1">
        <f t="shared" si="87"/>
        <v>0</v>
      </c>
      <c r="AX391" s="1">
        <f t="shared" si="88"/>
        <v>0</v>
      </c>
      <c r="AY391" s="1">
        <f t="shared" si="89"/>
        <v>0</v>
      </c>
      <c r="AZ391" s="1">
        <f t="shared" si="90"/>
        <v>0</v>
      </c>
      <c r="BA391" s="1">
        <f t="shared" si="91"/>
        <v>0</v>
      </c>
      <c r="BC391" s="40"/>
      <c r="BD391" s="41"/>
      <c r="BE391" s="1">
        <f t="shared" si="92"/>
        <v>0</v>
      </c>
      <c r="BF391" s="1">
        <f t="shared" si="93"/>
        <v>0</v>
      </c>
      <c r="BG391" s="1">
        <f t="shared" si="94"/>
        <v>0</v>
      </c>
      <c r="BH391" s="1">
        <f t="shared" si="95"/>
        <v>0</v>
      </c>
      <c r="BI391" s="1">
        <f t="shared" si="96"/>
        <v>0</v>
      </c>
      <c r="BJ391" s="1">
        <f t="shared" si="97"/>
        <v>0</v>
      </c>
      <c r="BL391" s="40"/>
      <c r="BM391" s="41"/>
      <c r="BN391" s="1">
        <f t="shared" si="98"/>
        <v>0</v>
      </c>
      <c r="BO391" s="1">
        <f t="shared" si="99"/>
        <v>0</v>
      </c>
      <c r="BP391" s="1">
        <f t="shared" si="100"/>
        <v>0</v>
      </c>
      <c r="BQ391" s="1">
        <f t="shared" si="101"/>
        <v>0</v>
      </c>
      <c r="BR391" s="1">
        <f t="shared" si="102"/>
        <v>0</v>
      </c>
      <c r="BS391" s="1">
        <f t="shared" si="103"/>
        <v>0</v>
      </c>
    </row>
    <row r="392" spans="1:71" ht="12.75" x14ac:dyDescent="0.2">
      <c r="A392" s="40"/>
      <c r="B392" s="41"/>
      <c r="C392" s="1">
        <f t="shared" si="56"/>
        <v>0</v>
      </c>
      <c r="D392" s="1">
        <f t="shared" si="57"/>
        <v>0</v>
      </c>
      <c r="E392" s="1">
        <f t="shared" si="58"/>
        <v>0</v>
      </c>
      <c r="F392" s="1">
        <f t="shared" si="59"/>
        <v>0</v>
      </c>
      <c r="G392" s="1">
        <f t="shared" si="60"/>
        <v>0</v>
      </c>
      <c r="H392" s="1">
        <f t="shared" si="61"/>
        <v>0</v>
      </c>
      <c r="J392" s="23"/>
      <c r="K392" s="18"/>
      <c r="L392" s="1">
        <f t="shared" si="62"/>
        <v>0</v>
      </c>
      <c r="M392" s="1">
        <f t="shared" si="63"/>
        <v>0</v>
      </c>
      <c r="N392" s="1">
        <f t="shared" si="64"/>
        <v>0</v>
      </c>
      <c r="O392" s="1">
        <f t="shared" si="65"/>
        <v>0</v>
      </c>
      <c r="P392" s="42">
        <f t="shared" si="66"/>
        <v>0</v>
      </c>
      <c r="Q392" s="1">
        <f t="shared" si="67"/>
        <v>0</v>
      </c>
      <c r="S392" s="40"/>
      <c r="T392" s="41"/>
      <c r="U392" s="1">
        <f t="shared" si="68"/>
        <v>0</v>
      </c>
      <c r="V392" s="1">
        <f t="shared" si="69"/>
        <v>0</v>
      </c>
      <c r="W392" s="1">
        <f t="shared" si="70"/>
        <v>0</v>
      </c>
      <c r="X392" s="1">
        <f t="shared" si="71"/>
        <v>0</v>
      </c>
      <c r="Y392" s="1">
        <f t="shared" si="72"/>
        <v>0</v>
      </c>
      <c r="Z392" s="1">
        <f t="shared" si="73"/>
        <v>0</v>
      </c>
      <c r="AB392" s="40"/>
      <c r="AC392" s="41"/>
      <c r="AD392" s="1">
        <f t="shared" si="74"/>
        <v>0</v>
      </c>
      <c r="AE392" s="1">
        <f t="shared" si="75"/>
        <v>0</v>
      </c>
      <c r="AF392" s="1">
        <f t="shared" si="76"/>
        <v>0</v>
      </c>
      <c r="AG392" s="1">
        <f t="shared" si="77"/>
        <v>0</v>
      </c>
      <c r="AH392" s="1">
        <f t="shared" si="78"/>
        <v>0</v>
      </c>
      <c r="AI392" s="1">
        <f t="shared" si="79"/>
        <v>0</v>
      </c>
      <c r="AK392" s="40"/>
      <c r="AL392" s="41"/>
      <c r="AM392" s="1">
        <f t="shared" si="80"/>
        <v>0</v>
      </c>
      <c r="AN392" s="1">
        <f t="shared" si="81"/>
        <v>0</v>
      </c>
      <c r="AO392" s="1">
        <f t="shared" si="82"/>
        <v>0</v>
      </c>
      <c r="AP392" s="1">
        <f t="shared" si="83"/>
        <v>0</v>
      </c>
      <c r="AQ392" s="1">
        <f t="shared" si="84"/>
        <v>0</v>
      </c>
      <c r="AR392" s="1">
        <f t="shared" si="85"/>
        <v>0</v>
      </c>
      <c r="AT392" s="40"/>
      <c r="AU392" s="41"/>
      <c r="AV392" s="1">
        <f t="shared" si="86"/>
        <v>0</v>
      </c>
      <c r="AW392" s="1">
        <f t="shared" si="87"/>
        <v>0</v>
      </c>
      <c r="AX392" s="1">
        <f t="shared" si="88"/>
        <v>0</v>
      </c>
      <c r="AY392" s="1">
        <f t="shared" si="89"/>
        <v>0</v>
      </c>
      <c r="AZ392" s="1">
        <f t="shared" si="90"/>
        <v>0</v>
      </c>
      <c r="BA392" s="1">
        <f t="shared" si="91"/>
        <v>0</v>
      </c>
      <c r="BC392" s="40"/>
      <c r="BD392" s="41"/>
      <c r="BE392" s="1">
        <f t="shared" si="92"/>
        <v>0</v>
      </c>
      <c r="BF392" s="1">
        <f t="shared" si="93"/>
        <v>0</v>
      </c>
      <c r="BG392" s="1">
        <f t="shared" si="94"/>
        <v>0</v>
      </c>
      <c r="BH392" s="1">
        <f t="shared" si="95"/>
        <v>0</v>
      </c>
      <c r="BI392" s="1">
        <f t="shared" si="96"/>
        <v>0</v>
      </c>
      <c r="BJ392" s="1">
        <f t="shared" si="97"/>
        <v>0</v>
      </c>
      <c r="BL392" s="40"/>
      <c r="BM392" s="41"/>
      <c r="BN392" s="1">
        <f t="shared" si="98"/>
        <v>0</v>
      </c>
      <c r="BO392" s="1">
        <f t="shared" si="99"/>
        <v>0</v>
      </c>
      <c r="BP392" s="1">
        <f t="shared" si="100"/>
        <v>0</v>
      </c>
      <c r="BQ392" s="1">
        <f t="shared" si="101"/>
        <v>0</v>
      </c>
      <c r="BR392" s="1">
        <f t="shared" si="102"/>
        <v>0</v>
      </c>
      <c r="BS392" s="1">
        <f t="shared" si="103"/>
        <v>0</v>
      </c>
    </row>
    <row r="393" spans="1:71" ht="12.75" x14ac:dyDescent="0.2">
      <c r="A393" s="40"/>
      <c r="B393" s="41"/>
      <c r="C393" s="1">
        <f t="shared" si="56"/>
        <v>0</v>
      </c>
      <c r="D393" s="1">
        <f t="shared" si="57"/>
        <v>0</v>
      </c>
      <c r="E393" s="1">
        <f t="shared" si="58"/>
        <v>0</v>
      </c>
      <c r="F393" s="1">
        <f t="shared" si="59"/>
        <v>0</v>
      </c>
      <c r="G393" s="1">
        <f t="shared" si="60"/>
        <v>0</v>
      </c>
      <c r="H393" s="1">
        <f t="shared" si="61"/>
        <v>0</v>
      </c>
      <c r="J393" s="23"/>
      <c r="K393" s="18"/>
      <c r="L393" s="1">
        <f t="shared" si="62"/>
        <v>0</v>
      </c>
      <c r="M393" s="1">
        <f t="shared" si="63"/>
        <v>0</v>
      </c>
      <c r="N393" s="1">
        <f t="shared" si="64"/>
        <v>0</v>
      </c>
      <c r="O393" s="1">
        <f t="shared" si="65"/>
        <v>0</v>
      </c>
      <c r="P393" s="42">
        <f t="shared" si="66"/>
        <v>0</v>
      </c>
      <c r="Q393" s="1">
        <f t="shared" si="67"/>
        <v>0</v>
      </c>
      <c r="S393" s="40"/>
      <c r="T393" s="41"/>
      <c r="U393" s="1">
        <f t="shared" si="68"/>
        <v>0</v>
      </c>
      <c r="V393" s="1">
        <f t="shared" si="69"/>
        <v>0</v>
      </c>
      <c r="W393" s="1">
        <f t="shared" si="70"/>
        <v>0</v>
      </c>
      <c r="X393" s="1">
        <f t="shared" si="71"/>
        <v>0</v>
      </c>
      <c r="Y393" s="1">
        <f t="shared" si="72"/>
        <v>0</v>
      </c>
      <c r="Z393" s="1">
        <f t="shared" si="73"/>
        <v>0</v>
      </c>
      <c r="AB393" s="40"/>
      <c r="AC393" s="41"/>
      <c r="AD393" s="1">
        <f t="shared" si="74"/>
        <v>0</v>
      </c>
      <c r="AE393" s="1">
        <f t="shared" si="75"/>
        <v>0</v>
      </c>
      <c r="AF393" s="1">
        <f t="shared" si="76"/>
        <v>0</v>
      </c>
      <c r="AG393" s="1">
        <f t="shared" si="77"/>
        <v>0</v>
      </c>
      <c r="AH393" s="1">
        <f t="shared" si="78"/>
        <v>0</v>
      </c>
      <c r="AI393" s="1">
        <f t="shared" si="79"/>
        <v>0</v>
      </c>
      <c r="AK393" s="40"/>
      <c r="AL393" s="41"/>
      <c r="AM393" s="1">
        <f t="shared" si="80"/>
        <v>0</v>
      </c>
      <c r="AN393" s="1">
        <f t="shared" si="81"/>
        <v>0</v>
      </c>
      <c r="AO393" s="1">
        <f t="shared" si="82"/>
        <v>0</v>
      </c>
      <c r="AP393" s="1">
        <f t="shared" si="83"/>
        <v>0</v>
      </c>
      <c r="AQ393" s="1">
        <f t="shared" si="84"/>
        <v>0</v>
      </c>
      <c r="AR393" s="1">
        <f t="shared" si="85"/>
        <v>0</v>
      </c>
      <c r="AT393" s="40"/>
      <c r="AU393" s="41"/>
      <c r="AV393" s="1">
        <f t="shared" si="86"/>
        <v>0</v>
      </c>
      <c r="AW393" s="1">
        <f t="shared" si="87"/>
        <v>0</v>
      </c>
      <c r="AX393" s="1">
        <f t="shared" si="88"/>
        <v>0</v>
      </c>
      <c r="AY393" s="1">
        <f t="shared" si="89"/>
        <v>0</v>
      </c>
      <c r="AZ393" s="1">
        <f t="shared" si="90"/>
        <v>0</v>
      </c>
      <c r="BA393" s="1">
        <f t="shared" si="91"/>
        <v>0</v>
      </c>
      <c r="BC393" s="40"/>
      <c r="BD393" s="41"/>
      <c r="BE393" s="1">
        <f t="shared" si="92"/>
        <v>0</v>
      </c>
      <c r="BF393" s="1">
        <f t="shared" si="93"/>
        <v>0</v>
      </c>
      <c r="BG393" s="1">
        <f t="shared" si="94"/>
        <v>0</v>
      </c>
      <c r="BH393" s="1">
        <f t="shared" si="95"/>
        <v>0</v>
      </c>
      <c r="BI393" s="1">
        <f t="shared" si="96"/>
        <v>0</v>
      </c>
      <c r="BJ393" s="1">
        <f t="shared" si="97"/>
        <v>0</v>
      </c>
      <c r="BL393" s="40"/>
      <c r="BM393" s="41"/>
      <c r="BN393" s="1">
        <f t="shared" si="98"/>
        <v>0</v>
      </c>
      <c r="BO393" s="1">
        <f t="shared" si="99"/>
        <v>0</v>
      </c>
      <c r="BP393" s="1">
        <f t="shared" si="100"/>
        <v>0</v>
      </c>
      <c r="BQ393" s="1">
        <f t="shared" si="101"/>
        <v>0</v>
      </c>
      <c r="BR393" s="1">
        <f t="shared" si="102"/>
        <v>0</v>
      </c>
      <c r="BS393" s="1">
        <f t="shared" si="103"/>
        <v>0</v>
      </c>
    </row>
    <row r="394" spans="1:71" ht="12.75" x14ac:dyDescent="0.2">
      <c r="A394" s="40"/>
      <c r="B394" s="41"/>
      <c r="C394" s="1">
        <f t="shared" si="56"/>
        <v>0</v>
      </c>
      <c r="D394" s="1">
        <f t="shared" si="57"/>
        <v>0</v>
      </c>
      <c r="E394" s="1">
        <f t="shared" si="58"/>
        <v>0</v>
      </c>
      <c r="F394" s="1">
        <f t="shared" si="59"/>
        <v>0</v>
      </c>
      <c r="G394" s="1">
        <f t="shared" si="60"/>
        <v>0</v>
      </c>
      <c r="H394" s="1">
        <f t="shared" si="61"/>
        <v>0</v>
      </c>
      <c r="J394" s="23"/>
      <c r="K394" s="18"/>
      <c r="L394" s="1">
        <f t="shared" si="62"/>
        <v>0</v>
      </c>
      <c r="M394" s="1">
        <f t="shared" si="63"/>
        <v>0</v>
      </c>
      <c r="N394" s="1">
        <f t="shared" si="64"/>
        <v>0</v>
      </c>
      <c r="O394" s="1">
        <f t="shared" si="65"/>
        <v>0</v>
      </c>
      <c r="P394" s="42">
        <f t="shared" si="66"/>
        <v>0</v>
      </c>
      <c r="Q394" s="1">
        <f t="shared" si="67"/>
        <v>0</v>
      </c>
      <c r="S394" s="40"/>
      <c r="T394" s="41"/>
      <c r="U394" s="1">
        <f t="shared" si="68"/>
        <v>0</v>
      </c>
      <c r="V394" s="1">
        <f t="shared" si="69"/>
        <v>0</v>
      </c>
      <c r="W394" s="1">
        <f t="shared" si="70"/>
        <v>0</v>
      </c>
      <c r="X394" s="1">
        <f t="shared" si="71"/>
        <v>0</v>
      </c>
      <c r="Y394" s="1">
        <f t="shared" si="72"/>
        <v>0</v>
      </c>
      <c r="Z394" s="1">
        <f t="shared" si="73"/>
        <v>0</v>
      </c>
      <c r="AB394" s="40"/>
      <c r="AC394" s="41"/>
      <c r="AD394" s="1">
        <f t="shared" si="74"/>
        <v>0</v>
      </c>
      <c r="AE394" s="1">
        <f t="shared" si="75"/>
        <v>0</v>
      </c>
      <c r="AF394" s="1">
        <f t="shared" si="76"/>
        <v>0</v>
      </c>
      <c r="AG394" s="1">
        <f t="shared" si="77"/>
        <v>0</v>
      </c>
      <c r="AH394" s="1">
        <f t="shared" si="78"/>
        <v>0</v>
      </c>
      <c r="AI394" s="1">
        <f t="shared" si="79"/>
        <v>0</v>
      </c>
      <c r="AK394" s="40"/>
      <c r="AL394" s="41"/>
      <c r="AM394" s="1">
        <f t="shared" si="80"/>
        <v>0</v>
      </c>
      <c r="AN394" s="1">
        <f t="shared" si="81"/>
        <v>0</v>
      </c>
      <c r="AO394" s="1">
        <f t="shared" si="82"/>
        <v>0</v>
      </c>
      <c r="AP394" s="1">
        <f t="shared" si="83"/>
        <v>0</v>
      </c>
      <c r="AQ394" s="1">
        <f t="shared" si="84"/>
        <v>0</v>
      </c>
      <c r="AR394" s="1">
        <f t="shared" si="85"/>
        <v>0</v>
      </c>
      <c r="AT394" s="40"/>
      <c r="AU394" s="41"/>
      <c r="AV394" s="1">
        <f t="shared" si="86"/>
        <v>0</v>
      </c>
      <c r="AW394" s="1">
        <f t="shared" si="87"/>
        <v>0</v>
      </c>
      <c r="AX394" s="1">
        <f t="shared" si="88"/>
        <v>0</v>
      </c>
      <c r="AY394" s="1">
        <f t="shared" si="89"/>
        <v>0</v>
      </c>
      <c r="AZ394" s="1">
        <f t="shared" si="90"/>
        <v>0</v>
      </c>
      <c r="BA394" s="1">
        <f t="shared" si="91"/>
        <v>0</v>
      </c>
      <c r="BC394" s="40"/>
      <c r="BD394" s="41"/>
      <c r="BE394" s="1">
        <f t="shared" si="92"/>
        <v>0</v>
      </c>
      <c r="BF394" s="1">
        <f t="shared" si="93"/>
        <v>0</v>
      </c>
      <c r="BG394" s="1">
        <f t="shared" si="94"/>
        <v>0</v>
      </c>
      <c r="BH394" s="1">
        <f t="shared" si="95"/>
        <v>0</v>
      </c>
      <c r="BI394" s="1">
        <f t="shared" si="96"/>
        <v>0</v>
      </c>
      <c r="BJ394" s="1">
        <f t="shared" si="97"/>
        <v>0</v>
      </c>
      <c r="BL394" s="40"/>
      <c r="BM394" s="41"/>
      <c r="BN394" s="1">
        <f t="shared" si="98"/>
        <v>0</v>
      </c>
      <c r="BO394" s="1">
        <f t="shared" si="99"/>
        <v>0</v>
      </c>
      <c r="BP394" s="1">
        <f t="shared" si="100"/>
        <v>0</v>
      </c>
      <c r="BQ394" s="1">
        <f t="shared" si="101"/>
        <v>0</v>
      </c>
      <c r="BR394" s="1">
        <f t="shared" si="102"/>
        <v>0</v>
      </c>
      <c r="BS394" s="1">
        <f t="shared" si="103"/>
        <v>0</v>
      </c>
    </row>
    <row r="395" spans="1:71" ht="12.75" x14ac:dyDescent="0.2">
      <c r="A395" s="40"/>
      <c r="B395" s="41"/>
      <c r="C395" s="1">
        <f t="shared" si="56"/>
        <v>0</v>
      </c>
      <c r="D395" s="1">
        <f t="shared" si="57"/>
        <v>0</v>
      </c>
      <c r="E395" s="1">
        <f t="shared" si="58"/>
        <v>0</v>
      </c>
      <c r="F395" s="1">
        <f t="shared" si="59"/>
        <v>0</v>
      </c>
      <c r="G395" s="1">
        <f t="shared" si="60"/>
        <v>0</v>
      </c>
      <c r="H395" s="1">
        <f t="shared" si="61"/>
        <v>0</v>
      </c>
      <c r="J395" s="23"/>
      <c r="K395" s="18"/>
      <c r="L395" s="1">
        <f t="shared" si="62"/>
        <v>0</v>
      </c>
      <c r="M395" s="1">
        <f t="shared" si="63"/>
        <v>0</v>
      </c>
      <c r="N395" s="1">
        <f t="shared" si="64"/>
        <v>0</v>
      </c>
      <c r="O395" s="1">
        <f t="shared" si="65"/>
        <v>0</v>
      </c>
      <c r="P395" s="42">
        <f t="shared" si="66"/>
        <v>0</v>
      </c>
      <c r="Q395" s="1">
        <f t="shared" si="67"/>
        <v>0</v>
      </c>
      <c r="S395" s="40"/>
      <c r="T395" s="41"/>
      <c r="U395" s="1">
        <f t="shared" si="68"/>
        <v>0</v>
      </c>
      <c r="V395" s="1">
        <f t="shared" si="69"/>
        <v>0</v>
      </c>
      <c r="W395" s="1">
        <f t="shared" si="70"/>
        <v>0</v>
      </c>
      <c r="X395" s="1">
        <f t="shared" si="71"/>
        <v>0</v>
      </c>
      <c r="Y395" s="1">
        <f t="shared" si="72"/>
        <v>0</v>
      </c>
      <c r="Z395" s="1">
        <f t="shared" si="73"/>
        <v>0</v>
      </c>
      <c r="AB395" s="40"/>
      <c r="AC395" s="41"/>
      <c r="AD395" s="1">
        <f t="shared" si="74"/>
        <v>0</v>
      </c>
      <c r="AE395" s="1">
        <f t="shared" si="75"/>
        <v>0</v>
      </c>
      <c r="AF395" s="1">
        <f t="shared" si="76"/>
        <v>0</v>
      </c>
      <c r="AG395" s="1">
        <f t="shared" si="77"/>
        <v>0</v>
      </c>
      <c r="AH395" s="1">
        <f t="shared" si="78"/>
        <v>0</v>
      </c>
      <c r="AI395" s="1">
        <f t="shared" si="79"/>
        <v>0</v>
      </c>
      <c r="AK395" s="40"/>
      <c r="AL395" s="41"/>
      <c r="AM395" s="1">
        <f t="shared" si="80"/>
        <v>0</v>
      </c>
      <c r="AN395" s="1">
        <f t="shared" si="81"/>
        <v>0</v>
      </c>
      <c r="AO395" s="1">
        <f t="shared" si="82"/>
        <v>0</v>
      </c>
      <c r="AP395" s="1">
        <f t="shared" si="83"/>
        <v>0</v>
      </c>
      <c r="AQ395" s="1">
        <f t="shared" si="84"/>
        <v>0</v>
      </c>
      <c r="AR395" s="1">
        <f t="shared" si="85"/>
        <v>0</v>
      </c>
      <c r="AT395" s="40"/>
      <c r="AU395" s="41"/>
      <c r="AV395" s="1">
        <f t="shared" si="86"/>
        <v>0</v>
      </c>
      <c r="AW395" s="1">
        <f t="shared" si="87"/>
        <v>0</v>
      </c>
      <c r="AX395" s="1">
        <f t="shared" si="88"/>
        <v>0</v>
      </c>
      <c r="AY395" s="1">
        <f t="shared" si="89"/>
        <v>0</v>
      </c>
      <c r="AZ395" s="1">
        <f t="shared" si="90"/>
        <v>0</v>
      </c>
      <c r="BA395" s="1">
        <f t="shared" si="91"/>
        <v>0</v>
      </c>
      <c r="BC395" s="40"/>
      <c r="BD395" s="41"/>
      <c r="BE395" s="1">
        <f t="shared" si="92"/>
        <v>0</v>
      </c>
      <c r="BF395" s="1">
        <f t="shared" si="93"/>
        <v>0</v>
      </c>
      <c r="BG395" s="1">
        <f t="shared" si="94"/>
        <v>0</v>
      </c>
      <c r="BH395" s="1">
        <f t="shared" si="95"/>
        <v>0</v>
      </c>
      <c r="BI395" s="1">
        <f t="shared" si="96"/>
        <v>0</v>
      </c>
      <c r="BJ395" s="1">
        <f t="shared" si="97"/>
        <v>0</v>
      </c>
      <c r="BL395" s="40"/>
      <c r="BM395" s="41"/>
      <c r="BN395" s="1">
        <f t="shared" si="98"/>
        <v>0</v>
      </c>
      <c r="BO395" s="1">
        <f t="shared" si="99"/>
        <v>0</v>
      </c>
      <c r="BP395" s="1">
        <f t="shared" si="100"/>
        <v>0</v>
      </c>
      <c r="BQ395" s="1">
        <f t="shared" si="101"/>
        <v>0</v>
      </c>
      <c r="BR395" s="1">
        <f t="shared" si="102"/>
        <v>0</v>
      </c>
      <c r="BS395" s="1">
        <f t="shared" si="103"/>
        <v>0</v>
      </c>
    </row>
    <row r="396" spans="1:71" ht="12.75" x14ac:dyDescent="0.2">
      <c r="A396" s="40"/>
      <c r="B396" s="41"/>
      <c r="C396" s="1">
        <f t="shared" si="56"/>
        <v>0</v>
      </c>
      <c r="D396" s="1">
        <f t="shared" si="57"/>
        <v>0</v>
      </c>
      <c r="E396" s="1">
        <f t="shared" si="58"/>
        <v>0</v>
      </c>
      <c r="F396" s="1">
        <f t="shared" si="59"/>
        <v>0</v>
      </c>
      <c r="G396" s="1">
        <f t="shared" si="60"/>
        <v>0</v>
      </c>
      <c r="H396" s="1">
        <f t="shared" si="61"/>
        <v>0</v>
      </c>
      <c r="J396" s="23"/>
      <c r="K396" s="18"/>
      <c r="L396" s="1">
        <f t="shared" si="62"/>
        <v>0</v>
      </c>
      <c r="M396" s="1">
        <f t="shared" si="63"/>
        <v>0</v>
      </c>
      <c r="N396" s="1">
        <f t="shared" si="64"/>
        <v>0</v>
      </c>
      <c r="O396" s="1">
        <f t="shared" si="65"/>
        <v>0</v>
      </c>
      <c r="P396" s="42">
        <f t="shared" si="66"/>
        <v>0</v>
      </c>
      <c r="Q396" s="1">
        <f t="shared" si="67"/>
        <v>0</v>
      </c>
      <c r="S396" s="40"/>
      <c r="T396" s="41"/>
      <c r="U396" s="1">
        <f t="shared" si="68"/>
        <v>0</v>
      </c>
      <c r="V396" s="1">
        <f t="shared" si="69"/>
        <v>0</v>
      </c>
      <c r="W396" s="1">
        <f t="shared" si="70"/>
        <v>0</v>
      </c>
      <c r="X396" s="1">
        <f t="shared" si="71"/>
        <v>0</v>
      </c>
      <c r="Y396" s="1">
        <f t="shared" si="72"/>
        <v>0</v>
      </c>
      <c r="Z396" s="1">
        <f t="shared" si="73"/>
        <v>0</v>
      </c>
      <c r="AB396" s="40"/>
      <c r="AC396" s="41"/>
      <c r="AD396" s="1">
        <f t="shared" si="74"/>
        <v>0</v>
      </c>
      <c r="AE396" s="1">
        <f t="shared" si="75"/>
        <v>0</v>
      </c>
      <c r="AF396" s="1">
        <f t="shared" si="76"/>
        <v>0</v>
      </c>
      <c r="AG396" s="1">
        <f t="shared" si="77"/>
        <v>0</v>
      </c>
      <c r="AH396" s="1">
        <f t="shared" si="78"/>
        <v>0</v>
      </c>
      <c r="AI396" s="1">
        <f t="shared" si="79"/>
        <v>0</v>
      </c>
      <c r="AK396" s="40"/>
      <c r="AL396" s="41"/>
      <c r="AM396" s="1">
        <f t="shared" si="80"/>
        <v>0</v>
      </c>
      <c r="AN396" s="1">
        <f t="shared" si="81"/>
        <v>0</v>
      </c>
      <c r="AO396" s="1">
        <f t="shared" si="82"/>
        <v>0</v>
      </c>
      <c r="AP396" s="1">
        <f t="shared" si="83"/>
        <v>0</v>
      </c>
      <c r="AQ396" s="1">
        <f t="shared" si="84"/>
        <v>0</v>
      </c>
      <c r="AR396" s="1">
        <f t="shared" si="85"/>
        <v>0</v>
      </c>
      <c r="AT396" s="40"/>
      <c r="AU396" s="41"/>
      <c r="AV396" s="1">
        <f t="shared" si="86"/>
        <v>0</v>
      </c>
      <c r="AW396" s="1">
        <f t="shared" si="87"/>
        <v>0</v>
      </c>
      <c r="AX396" s="1">
        <f t="shared" si="88"/>
        <v>0</v>
      </c>
      <c r="AY396" s="1">
        <f t="shared" si="89"/>
        <v>0</v>
      </c>
      <c r="AZ396" s="1">
        <f t="shared" si="90"/>
        <v>0</v>
      </c>
      <c r="BA396" s="1">
        <f t="shared" si="91"/>
        <v>0</v>
      </c>
      <c r="BC396" s="40"/>
      <c r="BD396" s="41"/>
      <c r="BE396" s="1">
        <f t="shared" si="92"/>
        <v>0</v>
      </c>
      <c r="BF396" s="1">
        <f t="shared" si="93"/>
        <v>0</v>
      </c>
      <c r="BG396" s="1">
        <f t="shared" si="94"/>
        <v>0</v>
      </c>
      <c r="BH396" s="1">
        <f t="shared" si="95"/>
        <v>0</v>
      </c>
      <c r="BI396" s="1">
        <f t="shared" si="96"/>
        <v>0</v>
      </c>
      <c r="BJ396" s="1">
        <f t="shared" si="97"/>
        <v>0</v>
      </c>
      <c r="BL396" s="40"/>
      <c r="BM396" s="41"/>
      <c r="BN396" s="1">
        <f t="shared" si="98"/>
        <v>0</v>
      </c>
      <c r="BO396" s="1">
        <f t="shared" si="99"/>
        <v>0</v>
      </c>
      <c r="BP396" s="1">
        <f t="shared" si="100"/>
        <v>0</v>
      </c>
      <c r="BQ396" s="1">
        <f t="shared" si="101"/>
        <v>0</v>
      </c>
      <c r="BR396" s="1">
        <f t="shared" si="102"/>
        <v>0</v>
      </c>
      <c r="BS396" s="1">
        <f t="shared" si="103"/>
        <v>0</v>
      </c>
    </row>
    <row r="397" spans="1:71" ht="12.75" x14ac:dyDescent="0.2">
      <c r="A397" s="40"/>
      <c r="B397" s="41"/>
      <c r="C397" s="1">
        <f t="shared" si="56"/>
        <v>0</v>
      </c>
      <c r="D397" s="1">
        <f t="shared" si="57"/>
        <v>0</v>
      </c>
      <c r="E397" s="1">
        <f t="shared" si="58"/>
        <v>0</v>
      </c>
      <c r="F397" s="1">
        <f t="shared" si="59"/>
        <v>0</v>
      </c>
      <c r="G397" s="1">
        <f t="shared" si="60"/>
        <v>0</v>
      </c>
      <c r="H397" s="1">
        <f t="shared" si="61"/>
        <v>0</v>
      </c>
      <c r="J397" s="23"/>
      <c r="K397" s="18"/>
      <c r="L397" s="1">
        <f t="shared" si="62"/>
        <v>0</v>
      </c>
      <c r="M397" s="1">
        <f t="shared" si="63"/>
        <v>0</v>
      </c>
      <c r="N397" s="1">
        <f t="shared" si="64"/>
        <v>0</v>
      </c>
      <c r="O397" s="1">
        <f t="shared" si="65"/>
        <v>0</v>
      </c>
      <c r="P397" s="42">
        <f t="shared" si="66"/>
        <v>0</v>
      </c>
      <c r="Q397" s="1">
        <f t="shared" si="67"/>
        <v>0</v>
      </c>
      <c r="S397" s="40"/>
      <c r="T397" s="41"/>
      <c r="U397" s="1">
        <f t="shared" si="68"/>
        <v>0</v>
      </c>
      <c r="V397" s="1">
        <f t="shared" si="69"/>
        <v>0</v>
      </c>
      <c r="W397" s="1">
        <f t="shared" si="70"/>
        <v>0</v>
      </c>
      <c r="X397" s="1">
        <f t="shared" si="71"/>
        <v>0</v>
      </c>
      <c r="Y397" s="1">
        <f t="shared" si="72"/>
        <v>0</v>
      </c>
      <c r="Z397" s="1">
        <f t="shared" si="73"/>
        <v>0</v>
      </c>
      <c r="AB397" s="40"/>
      <c r="AC397" s="41"/>
      <c r="AD397" s="1">
        <f t="shared" si="74"/>
        <v>0</v>
      </c>
      <c r="AE397" s="1">
        <f t="shared" si="75"/>
        <v>0</v>
      </c>
      <c r="AF397" s="1">
        <f t="shared" si="76"/>
        <v>0</v>
      </c>
      <c r="AG397" s="1">
        <f t="shared" si="77"/>
        <v>0</v>
      </c>
      <c r="AH397" s="1">
        <f t="shared" si="78"/>
        <v>0</v>
      </c>
      <c r="AI397" s="1">
        <f t="shared" si="79"/>
        <v>0</v>
      </c>
      <c r="AK397" s="40"/>
      <c r="AL397" s="41"/>
      <c r="AM397" s="1">
        <f t="shared" si="80"/>
        <v>0</v>
      </c>
      <c r="AN397" s="1">
        <f t="shared" si="81"/>
        <v>0</v>
      </c>
      <c r="AO397" s="1">
        <f t="shared" si="82"/>
        <v>0</v>
      </c>
      <c r="AP397" s="1">
        <f t="shared" si="83"/>
        <v>0</v>
      </c>
      <c r="AQ397" s="1">
        <f t="shared" si="84"/>
        <v>0</v>
      </c>
      <c r="AR397" s="1">
        <f t="shared" si="85"/>
        <v>0</v>
      </c>
      <c r="AT397" s="40"/>
      <c r="AU397" s="41"/>
      <c r="AV397" s="1">
        <f t="shared" si="86"/>
        <v>0</v>
      </c>
      <c r="AW397" s="1">
        <f t="shared" si="87"/>
        <v>0</v>
      </c>
      <c r="AX397" s="1">
        <f t="shared" si="88"/>
        <v>0</v>
      </c>
      <c r="AY397" s="1">
        <f t="shared" si="89"/>
        <v>0</v>
      </c>
      <c r="AZ397" s="1">
        <f t="shared" si="90"/>
        <v>0</v>
      </c>
      <c r="BA397" s="1">
        <f t="shared" si="91"/>
        <v>0</v>
      </c>
      <c r="BC397" s="40"/>
      <c r="BD397" s="41"/>
      <c r="BE397" s="1">
        <f t="shared" si="92"/>
        <v>0</v>
      </c>
      <c r="BF397" s="1">
        <f t="shared" si="93"/>
        <v>0</v>
      </c>
      <c r="BG397" s="1">
        <f t="shared" si="94"/>
        <v>0</v>
      </c>
      <c r="BH397" s="1">
        <f t="shared" si="95"/>
        <v>0</v>
      </c>
      <c r="BI397" s="1">
        <f t="shared" si="96"/>
        <v>0</v>
      </c>
      <c r="BJ397" s="1">
        <f t="shared" si="97"/>
        <v>0</v>
      </c>
      <c r="BL397" s="40"/>
      <c r="BM397" s="41"/>
      <c r="BN397" s="1">
        <f t="shared" si="98"/>
        <v>0</v>
      </c>
      <c r="BO397" s="1">
        <f t="shared" si="99"/>
        <v>0</v>
      </c>
      <c r="BP397" s="1">
        <f t="shared" si="100"/>
        <v>0</v>
      </c>
      <c r="BQ397" s="1">
        <f t="shared" si="101"/>
        <v>0</v>
      </c>
      <c r="BR397" s="1">
        <f t="shared" si="102"/>
        <v>0</v>
      </c>
      <c r="BS397" s="1">
        <f t="shared" si="103"/>
        <v>0</v>
      </c>
    </row>
    <row r="398" spans="1:71" ht="12.75" x14ac:dyDescent="0.2">
      <c r="A398" s="40"/>
      <c r="B398" s="41"/>
      <c r="C398" s="1">
        <f t="shared" si="56"/>
        <v>0</v>
      </c>
      <c r="D398" s="1">
        <f t="shared" si="57"/>
        <v>0</v>
      </c>
      <c r="E398" s="1">
        <f t="shared" si="58"/>
        <v>0</v>
      </c>
      <c r="F398" s="1">
        <f t="shared" si="59"/>
        <v>0</v>
      </c>
      <c r="G398" s="1">
        <f t="shared" si="60"/>
        <v>0</v>
      </c>
      <c r="H398" s="1">
        <f t="shared" si="61"/>
        <v>0</v>
      </c>
      <c r="J398" s="23"/>
      <c r="K398" s="18"/>
      <c r="L398" s="1">
        <f t="shared" si="62"/>
        <v>0</v>
      </c>
      <c r="M398" s="1">
        <f t="shared" si="63"/>
        <v>0</v>
      </c>
      <c r="N398" s="1">
        <f t="shared" si="64"/>
        <v>0</v>
      </c>
      <c r="O398" s="1">
        <f t="shared" si="65"/>
        <v>0</v>
      </c>
      <c r="P398" s="42">
        <f t="shared" si="66"/>
        <v>0</v>
      </c>
      <c r="Q398" s="1">
        <f t="shared" si="67"/>
        <v>0</v>
      </c>
      <c r="S398" s="40"/>
      <c r="T398" s="41"/>
      <c r="U398" s="1">
        <f t="shared" si="68"/>
        <v>0</v>
      </c>
      <c r="V398" s="1">
        <f t="shared" si="69"/>
        <v>0</v>
      </c>
      <c r="W398" s="1">
        <f t="shared" si="70"/>
        <v>0</v>
      </c>
      <c r="X398" s="1">
        <f t="shared" si="71"/>
        <v>0</v>
      </c>
      <c r="Y398" s="1">
        <f t="shared" si="72"/>
        <v>0</v>
      </c>
      <c r="Z398" s="1">
        <f t="shared" si="73"/>
        <v>0</v>
      </c>
      <c r="AB398" s="40"/>
      <c r="AC398" s="41"/>
      <c r="AD398" s="1">
        <f t="shared" si="74"/>
        <v>0</v>
      </c>
      <c r="AE398" s="1">
        <f t="shared" si="75"/>
        <v>0</v>
      </c>
      <c r="AF398" s="1">
        <f t="shared" si="76"/>
        <v>0</v>
      </c>
      <c r="AG398" s="1">
        <f t="shared" si="77"/>
        <v>0</v>
      </c>
      <c r="AH398" s="1">
        <f t="shared" si="78"/>
        <v>0</v>
      </c>
      <c r="AI398" s="1">
        <f t="shared" si="79"/>
        <v>0</v>
      </c>
      <c r="AK398" s="40"/>
      <c r="AL398" s="41"/>
      <c r="AM398" s="1">
        <f t="shared" si="80"/>
        <v>0</v>
      </c>
      <c r="AN398" s="1">
        <f t="shared" si="81"/>
        <v>0</v>
      </c>
      <c r="AO398" s="1">
        <f t="shared" si="82"/>
        <v>0</v>
      </c>
      <c r="AP398" s="1">
        <f t="shared" si="83"/>
        <v>0</v>
      </c>
      <c r="AQ398" s="1">
        <f t="shared" si="84"/>
        <v>0</v>
      </c>
      <c r="AR398" s="1">
        <f t="shared" si="85"/>
        <v>0</v>
      </c>
      <c r="AT398" s="40"/>
      <c r="AU398" s="41"/>
      <c r="AV398" s="1">
        <f t="shared" si="86"/>
        <v>0</v>
      </c>
      <c r="AW398" s="1">
        <f t="shared" si="87"/>
        <v>0</v>
      </c>
      <c r="AX398" s="1">
        <f t="shared" si="88"/>
        <v>0</v>
      </c>
      <c r="AY398" s="1">
        <f t="shared" si="89"/>
        <v>0</v>
      </c>
      <c r="AZ398" s="1">
        <f t="shared" si="90"/>
        <v>0</v>
      </c>
      <c r="BA398" s="1">
        <f t="shared" si="91"/>
        <v>0</v>
      </c>
      <c r="BC398" s="40"/>
      <c r="BD398" s="41"/>
      <c r="BE398" s="1">
        <f t="shared" si="92"/>
        <v>0</v>
      </c>
      <c r="BF398" s="1">
        <f t="shared" si="93"/>
        <v>0</v>
      </c>
      <c r="BG398" s="1">
        <f t="shared" si="94"/>
        <v>0</v>
      </c>
      <c r="BH398" s="1">
        <f t="shared" si="95"/>
        <v>0</v>
      </c>
      <c r="BI398" s="1">
        <f t="shared" si="96"/>
        <v>0</v>
      </c>
      <c r="BJ398" s="1">
        <f t="shared" si="97"/>
        <v>0</v>
      </c>
      <c r="BL398" s="40"/>
      <c r="BM398" s="41"/>
      <c r="BN398" s="1">
        <f t="shared" si="98"/>
        <v>0</v>
      </c>
      <c r="BO398" s="1">
        <f t="shared" si="99"/>
        <v>0</v>
      </c>
      <c r="BP398" s="1">
        <f t="shared" si="100"/>
        <v>0</v>
      </c>
      <c r="BQ398" s="1">
        <f t="shared" si="101"/>
        <v>0</v>
      </c>
      <c r="BR398" s="1">
        <f t="shared" si="102"/>
        <v>0</v>
      </c>
      <c r="BS398" s="1">
        <f t="shared" si="103"/>
        <v>0</v>
      </c>
    </row>
    <row r="399" spans="1:71" ht="12.75" x14ac:dyDescent="0.2">
      <c r="A399" s="40"/>
      <c r="B399" s="41"/>
      <c r="C399" s="1">
        <f t="shared" si="56"/>
        <v>0</v>
      </c>
      <c r="D399" s="1">
        <f t="shared" si="57"/>
        <v>0</v>
      </c>
      <c r="E399" s="1">
        <f t="shared" si="58"/>
        <v>0</v>
      </c>
      <c r="F399" s="1">
        <f t="shared" si="59"/>
        <v>0</v>
      </c>
      <c r="G399" s="1">
        <f t="shared" si="60"/>
        <v>0</v>
      </c>
      <c r="H399" s="1">
        <f t="shared" si="61"/>
        <v>0</v>
      </c>
      <c r="J399" s="23"/>
      <c r="K399" s="18"/>
      <c r="L399" s="1">
        <f t="shared" si="62"/>
        <v>0</v>
      </c>
      <c r="M399" s="1">
        <f t="shared" si="63"/>
        <v>0</v>
      </c>
      <c r="N399" s="1">
        <f t="shared" si="64"/>
        <v>0</v>
      </c>
      <c r="O399" s="1">
        <f t="shared" si="65"/>
        <v>0</v>
      </c>
      <c r="P399" s="42">
        <f t="shared" si="66"/>
        <v>0</v>
      </c>
      <c r="Q399" s="1">
        <f t="shared" si="67"/>
        <v>0</v>
      </c>
      <c r="S399" s="40"/>
      <c r="T399" s="41"/>
      <c r="U399" s="1">
        <f t="shared" si="68"/>
        <v>0</v>
      </c>
      <c r="V399" s="1">
        <f t="shared" si="69"/>
        <v>0</v>
      </c>
      <c r="W399" s="1">
        <f t="shared" si="70"/>
        <v>0</v>
      </c>
      <c r="X399" s="1">
        <f t="shared" si="71"/>
        <v>0</v>
      </c>
      <c r="Y399" s="1">
        <f t="shared" si="72"/>
        <v>0</v>
      </c>
      <c r="Z399" s="1">
        <f t="shared" si="73"/>
        <v>0</v>
      </c>
      <c r="AB399" s="40"/>
      <c r="AC399" s="41"/>
      <c r="AD399" s="1">
        <f t="shared" si="74"/>
        <v>0</v>
      </c>
      <c r="AE399" s="1">
        <f t="shared" si="75"/>
        <v>0</v>
      </c>
      <c r="AF399" s="1">
        <f t="shared" si="76"/>
        <v>0</v>
      </c>
      <c r="AG399" s="1">
        <f t="shared" si="77"/>
        <v>0</v>
      </c>
      <c r="AH399" s="1">
        <f t="shared" si="78"/>
        <v>0</v>
      </c>
      <c r="AI399" s="1">
        <f t="shared" si="79"/>
        <v>0</v>
      </c>
      <c r="AK399" s="40"/>
      <c r="AL399" s="41"/>
      <c r="AM399" s="1">
        <f t="shared" si="80"/>
        <v>0</v>
      </c>
      <c r="AN399" s="1">
        <f t="shared" si="81"/>
        <v>0</v>
      </c>
      <c r="AO399" s="1">
        <f t="shared" si="82"/>
        <v>0</v>
      </c>
      <c r="AP399" s="1">
        <f t="shared" si="83"/>
        <v>0</v>
      </c>
      <c r="AQ399" s="1">
        <f t="shared" si="84"/>
        <v>0</v>
      </c>
      <c r="AR399" s="1">
        <f t="shared" si="85"/>
        <v>0</v>
      </c>
      <c r="AT399" s="40"/>
      <c r="AU399" s="41"/>
      <c r="AV399" s="1">
        <f t="shared" si="86"/>
        <v>0</v>
      </c>
      <c r="AW399" s="1">
        <f t="shared" si="87"/>
        <v>0</v>
      </c>
      <c r="AX399" s="1">
        <f t="shared" si="88"/>
        <v>0</v>
      </c>
      <c r="AY399" s="1">
        <f t="shared" si="89"/>
        <v>0</v>
      </c>
      <c r="AZ399" s="1">
        <f t="shared" si="90"/>
        <v>0</v>
      </c>
      <c r="BA399" s="1">
        <f t="shared" si="91"/>
        <v>0</v>
      </c>
      <c r="BC399" s="40"/>
      <c r="BD399" s="41"/>
      <c r="BE399" s="1">
        <f t="shared" si="92"/>
        <v>0</v>
      </c>
      <c r="BF399" s="1">
        <f t="shared" si="93"/>
        <v>0</v>
      </c>
      <c r="BG399" s="1">
        <f t="shared" si="94"/>
        <v>0</v>
      </c>
      <c r="BH399" s="1">
        <f t="shared" si="95"/>
        <v>0</v>
      </c>
      <c r="BI399" s="1">
        <f t="shared" si="96"/>
        <v>0</v>
      </c>
      <c r="BJ399" s="1">
        <f t="shared" si="97"/>
        <v>0</v>
      </c>
      <c r="BL399" s="40"/>
      <c r="BM399" s="41"/>
      <c r="BN399" s="1">
        <f t="shared" si="98"/>
        <v>0</v>
      </c>
      <c r="BO399" s="1">
        <f t="shared" si="99"/>
        <v>0</v>
      </c>
      <c r="BP399" s="1">
        <f t="shared" si="100"/>
        <v>0</v>
      </c>
      <c r="BQ399" s="1">
        <f t="shared" si="101"/>
        <v>0</v>
      </c>
      <c r="BR399" s="1">
        <f t="shared" si="102"/>
        <v>0</v>
      </c>
      <c r="BS399" s="1">
        <f t="shared" si="103"/>
        <v>0</v>
      </c>
    </row>
    <row r="400" spans="1:71" ht="12.75" x14ac:dyDescent="0.2">
      <c r="A400" s="40"/>
      <c r="B400" s="41"/>
      <c r="C400" s="1">
        <f t="shared" si="56"/>
        <v>0</v>
      </c>
      <c r="D400" s="1">
        <f t="shared" si="57"/>
        <v>0</v>
      </c>
      <c r="E400" s="1">
        <f t="shared" si="58"/>
        <v>0</v>
      </c>
      <c r="F400" s="1">
        <f t="shared" si="59"/>
        <v>0</v>
      </c>
      <c r="G400" s="1">
        <f t="shared" si="60"/>
        <v>0</v>
      </c>
      <c r="H400" s="1">
        <f t="shared" si="61"/>
        <v>0</v>
      </c>
      <c r="J400" s="23"/>
      <c r="K400" s="18"/>
      <c r="L400" s="1">
        <f t="shared" si="62"/>
        <v>0</v>
      </c>
      <c r="M400" s="1">
        <f t="shared" si="63"/>
        <v>0</v>
      </c>
      <c r="N400" s="1">
        <f t="shared" si="64"/>
        <v>0</v>
      </c>
      <c r="O400" s="1">
        <f t="shared" si="65"/>
        <v>0</v>
      </c>
      <c r="P400" s="42">
        <f t="shared" si="66"/>
        <v>0</v>
      </c>
      <c r="Q400" s="1">
        <f t="shared" si="67"/>
        <v>0</v>
      </c>
      <c r="S400" s="40"/>
      <c r="T400" s="41"/>
      <c r="U400" s="1">
        <f t="shared" si="68"/>
        <v>0</v>
      </c>
      <c r="V400" s="1">
        <f t="shared" si="69"/>
        <v>0</v>
      </c>
      <c r="W400" s="1">
        <f t="shared" si="70"/>
        <v>0</v>
      </c>
      <c r="X400" s="1">
        <f t="shared" si="71"/>
        <v>0</v>
      </c>
      <c r="Y400" s="1">
        <f t="shared" si="72"/>
        <v>0</v>
      </c>
      <c r="Z400" s="1">
        <f t="shared" si="73"/>
        <v>0</v>
      </c>
      <c r="AB400" s="40"/>
      <c r="AC400" s="41"/>
      <c r="AD400" s="1">
        <f t="shared" si="74"/>
        <v>0</v>
      </c>
      <c r="AE400" s="1">
        <f t="shared" si="75"/>
        <v>0</v>
      </c>
      <c r="AF400" s="1">
        <f t="shared" si="76"/>
        <v>0</v>
      </c>
      <c r="AG400" s="1">
        <f t="shared" si="77"/>
        <v>0</v>
      </c>
      <c r="AH400" s="1">
        <f t="shared" si="78"/>
        <v>0</v>
      </c>
      <c r="AI400" s="1">
        <f t="shared" si="79"/>
        <v>0</v>
      </c>
      <c r="AK400" s="40"/>
      <c r="AL400" s="41"/>
      <c r="AM400" s="1">
        <f t="shared" si="80"/>
        <v>0</v>
      </c>
      <c r="AN400" s="1">
        <f t="shared" si="81"/>
        <v>0</v>
      </c>
      <c r="AO400" s="1">
        <f t="shared" si="82"/>
        <v>0</v>
      </c>
      <c r="AP400" s="1">
        <f t="shared" si="83"/>
        <v>0</v>
      </c>
      <c r="AQ400" s="1">
        <f t="shared" si="84"/>
        <v>0</v>
      </c>
      <c r="AR400" s="1">
        <f t="shared" si="85"/>
        <v>0</v>
      </c>
      <c r="AT400" s="40"/>
      <c r="AU400" s="41"/>
      <c r="AV400" s="1">
        <f t="shared" si="86"/>
        <v>0</v>
      </c>
      <c r="AW400" s="1">
        <f t="shared" si="87"/>
        <v>0</v>
      </c>
      <c r="AX400" s="1">
        <f t="shared" si="88"/>
        <v>0</v>
      </c>
      <c r="AY400" s="1">
        <f t="shared" si="89"/>
        <v>0</v>
      </c>
      <c r="AZ400" s="1">
        <f t="shared" si="90"/>
        <v>0</v>
      </c>
      <c r="BA400" s="1">
        <f t="shared" si="91"/>
        <v>0</v>
      </c>
      <c r="BC400" s="40"/>
      <c r="BD400" s="41"/>
      <c r="BE400" s="1">
        <f t="shared" si="92"/>
        <v>0</v>
      </c>
      <c r="BF400" s="1">
        <f t="shared" si="93"/>
        <v>0</v>
      </c>
      <c r="BG400" s="1">
        <f t="shared" si="94"/>
        <v>0</v>
      </c>
      <c r="BH400" s="1">
        <f t="shared" si="95"/>
        <v>0</v>
      </c>
      <c r="BI400" s="1">
        <f t="shared" si="96"/>
        <v>0</v>
      </c>
      <c r="BJ400" s="1">
        <f t="shared" si="97"/>
        <v>0</v>
      </c>
      <c r="BL400" s="40"/>
      <c r="BM400" s="41"/>
      <c r="BN400" s="1">
        <f t="shared" si="98"/>
        <v>0</v>
      </c>
      <c r="BO400" s="1">
        <f t="shared" si="99"/>
        <v>0</v>
      </c>
      <c r="BP400" s="1">
        <f t="shared" si="100"/>
        <v>0</v>
      </c>
      <c r="BQ400" s="1">
        <f t="shared" si="101"/>
        <v>0</v>
      </c>
      <c r="BR400" s="1">
        <f t="shared" si="102"/>
        <v>0</v>
      </c>
      <c r="BS400" s="1">
        <f t="shared" si="103"/>
        <v>0</v>
      </c>
    </row>
    <row r="401" spans="1:71" ht="12.75" x14ac:dyDescent="0.2">
      <c r="A401" s="40"/>
      <c r="B401" s="41"/>
      <c r="C401" s="1">
        <f t="shared" si="56"/>
        <v>0</v>
      </c>
      <c r="D401" s="1">
        <f t="shared" si="57"/>
        <v>0</v>
      </c>
      <c r="E401" s="1">
        <f t="shared" si="58"/>
        <v>0</v>
      </c>
      <c r="F401" s="1">
        <f t="shared" si="59"/>
        <v>0</v>
      </c>
      <c r="G401" s="1">
        <f t="shared" si="60"/>
        <v>0</v>
      </c>
      <c r="H401" s="1">
        <f t="shared" si="61"/>
        <v>0</v>
      </c>
      <c r="J401" s="23"/>
      <c r="K401" s="18"/>
      <c r="L401" s="1">
        <f t="shared" si="62"/>
        <v>0</v>
      </c>
      <c r="M401" s="1">
        <f t="shared" si="63"/>
        <v>0</v>
      </c>
      <c r="N401" s="1">
        <f t="shared" si="64"/>
        <v>0</v>
      </c>
      <c r="O401" s="1">
        <f t="shared" si="65"/>
        <v>0</v>
      </c>
      <c r="P401" s="42">
        <f t="shared" si="66"/>
        <v>0</v>
      </c>
      <c r="Q401" s="1">
        <f t="shared" si="67"/>
        <v>0</v>
      </c>
      <c r="S401" s="40"/>
      <c r="T401" s="41"/>
      <c r="U401" s="1">
        <f t="shared" si="68"/>
        <v>0</v>
      </c>
      <c r="V401" s="1">
        <f t="shared" si="69"/>
        <v>0</v>
      </c>
      <c r="W401" s="1">
        <f t="shared" si="70"/>
        <v>0</v>
      </c>
      <c r="X401" s="1">
        <f t="shared" si="71"/>
        <v>0</v>
      </c>
      <c r="Y401" s="1">
        <f t="shared" si="72"/>
        <v>0</v>
      </c>
      <c r="Z401" s="1">
        <f t="shared" si="73"/>
        <v>0</v>
      </c>
      <c r="AB401" s="40"/>
      <c r="AC401" s="41"/>
      <c r="AD401" s="1">
        <f t="shared" si="74"/>
        <v>0</v>
      </c>
      <c r="AE401" s="1">
        <f t="shared" si="75"/>
        <v>0</v>
      </c>
      <c r="AF401" s="1">
        <f t="shared" si="76"/>
        <v>0</v>
      </c>
      <c r="AG401" s="1">
        <f t="shared" si="77"/>
        <v>0</v>
      </c>
      <c r="AH401" s="1">
        <f t="shared" si="78"/>
        <v>0</v>
      </c>
      <c r="AI401" s="1">
        <f t="shared" si="79"/>
        <v>0</v>
      </c>
      <c r="AK401" s="40"/>
      <c r="AL401" s="41"/>
      <c r="AM401" s="1">
        <f t="shared" si="80"/>
        <v>0</v>
      </c>
      <c r="AN401" s="1">
        <f t="shared" si="81"/>
        <v>0</v>
      </c>
      <c r="AO401" s="1">
        <f t="shared" si="82"/>
        <v>0</v>
      </c>
      <c r="AP401" s="1">
        <f t="shared" si="83"/>
        <v>0</v>
      </c>
      <c r="AQ401" s="1">
        <f t="shared" si="84"/>
        <v>0</v>
      </c>
      <c r="AR401" s="1">
        <f t="shared" si="85"/>
        <v>0</v>
      </c>
      <c r="AT401" s="40"/>
      <c r="AU401" s="41"/>
      <c r="AV401" s="1">
        <f t="shared" si="86"/>
        <v>0</v>
      </c>
      <c r="AW401" s="1">
        <f t="shared" si="87"/>
        <v>0</v>
      </c>
      <c r="AX401" s="1">
        <f t="shared" si="88"/>
        <v>0</v>
      </c>
      <c r="AY401" s="1">
        <f t="shared" si="89"/>
        <v>0</v>
      </c>
      <c r="AZ401" s="1">
        <f t="shared" si="90"/>
        <v>0</v>
      </c>
      <c r="BA401" s="1">
        <f t="shared" si="91"/>
        <v>0</v>
      </c>
      <c r="BC401" s="40"/>
      <c r="BD401" s="41"/>
      <c r="BE401" s="1">
        <f t="shared" si="92"/>
        <v>0</v>
      </c>
      <c r="BF401" s="1">
        <f t="shared" si="93"/>
        <v>0</v>
      </c>
      <c r="BG401" s="1">
        <f t="shared" si="94"/>
        <v>0</v>
      </c>
      <c r="BH401" s="1">
        <f t="shared" si="95"/>
        <v>0</v>
      </c>
      <c r="BI401" s="1">
        <f t="shared" si="96"/>
        <v>0</v>
      </c>
      <c r="BJ401" s="1">
        <f t="shared" si="97"/>
        <v>0</v>
      </c>
      <c r="BL401" s="40"/>
      <c r="BM401" s="41"/>
      <c r="BN401" s="1">
        <f t="shared" si="98"/>
        <v>0</v>
      </c>
      <c r="BO401" s="1">
        <f t="shared" si="99"/>
        <v>0</v>
      </c>
      <c r="BP401" s="1">
        <f t="shared" si="100"/>
        <v>0</v>
      </c>
      <c r="BQ401" s="1">
        <f t="shared" si="101"/>
        <v>0</v>
      </c>
      <c r="BR401" s="1">
        <f t="shared" si="102"/>
        <v>0</v>
      </c>
      <c r="BS401" s="1">
        <f t="shared" si="103"/>
        <v>0</v>
      </c>
    </row>
    <row r="402" spans="1:71" ht="12.75" x14ac:dyDescent="0.2">
      <c r="A402" s="40"/>
      <c r="B402" s="41"/>
      <c r="C402" s="1">
        <f t="shared" si="56"/>
        <v>0</v>
      </c>
      <c r="D402" s="1">
        <f t="shared" si="57"/>
        <v>0</v>
      </c>
      <c r="E402" s="1">
        <f t="shared" si="58"/>
        <v>0</v>
      </c>
      <c r="F402" s="1">
        <f t="shared" si="59"/>
        <v>0</v>
      </c>
      <c r="G402" s="1">
        <f t="shared" si="60"/>
        <v>0</v>
      </c>
      <c r="H402" s="1">
        <f t="shared" si="61"/>
        <v>0</v>
      </c>
      <c r="J402" s="23"/>
      <c r="K402" s="18"/>
      <c r="L402" s="1">
        <f t="shared" si="62"/>
        <v>0</v>
      </c>
      <c r="M402" s="1">
        <f t="shared" si="63"/>
        <v>0</v>
      </c>
      <c r="N402" s="1">
        <f t="shared" si="64"/>
        <v>0</v>
      </c>
      <c r="O402" s="1">
        <f t="shared" si="65"/>
        <v>0</v>
      </c>
      <c r="P402" s="42">
        <f t="shared" si="66"/>
        <v>0</v>
      </c>
      <c r="Q402" s="1">
        <f t="shared" si="67"/>
        <v>0</v>
      </c>
      <c r="S402" s="40"/>
      <c r="T402" s="41"/>
      <c r="U402" s="1">
        <f t="shared" si="68"/>
        <v>0</v>
      </c>
      <c r="V402" s="1">
        <f t="shared" si="69"/>
        <v>0</v>
      </c>
      <c r="W402" s="1">
        <f t="shared" si="70"/>
        <v>0</v>
      </c>
      <c r="X402" s="1">
        <f t="shared" si="71"/>
        <v>0</v>
      </c>
      <c r="Y402" s="1">
        <f t="shared" si="72"/>
        <v>0</v>
      </c>
      <c r="Z402" s="1">
        <f t="shared" si="73"/>
        <v>0</v>
      </c>
      <c r="AB402" s="40"/>
      <c r="AC402" s="41"/>
      <c r="AD402" s="1">
        <f t="shared" si="74"/>
        <v>0</v>
      </c>
      <c r="AE402" s="1">
        <f t="shared" si="75"/>
        <v>0</v>
      </c>
      <c r="AF402" s="1">
        <f t="shared" si="76"/>
        <v>0</v>
      </c>
      <c r="AG402" s="1">
        <f t="shared" si="77"/>
        <v>0</v>
      </c>
      <c r="AH402" s="1">
        <f t="shared" si="78"/>
        <v>0</v>
      </c>
      <c r="AI402" s="1">
        <f t="shared" si="79"/>
        <v>0</v>
      </c>
      <c r="AK402" s="40"/>
      <c r="AL402" s="41"/>
      <c r="AM402" s="1">
        <f t="shared" si="80"/>
        <v>0</v>
      </c>
      <c r="AN402" s="1">
        <f t="shared" si="81"/>
        <v>0</v>
      </c>
      <c r="AO402" s="1">
        <f t="shared" si="82"/>
        <v>0</v>
      </c>
      <c r="AP402" s="1">
        <f t="shared" si="83"/>
        <v>0</v>
      </c>
      <c r="AQ402" s="1">
        <f t="shared" si="84"/>
        <v>0</v>
      </c>
      <c r="AR402" s="1">
        <f t="shared" si="85"/>
        <v>0</v>
      </c>
      <c r="AT402" s="40"/>
      <c r="AU402" s="41"/>
      <c r="AV402" s="1">
        <f t="shared" si="86"/>
        <v>0</v>
      </c>
      <c r="AW402" s="1">
        <f t="shared" si="87"/>
        <v>0</v>
      </c>
      <c r="AX402" s="1">
        <f t="shared" si="88"/>
        <v>0</v>
      </c>
      <c r="AY402" s="1">
        <f t="shared" si="89"/>
        <v>0</v>
      </c>
      <c r="AZ402" s="1">
        <f t="shared" si="90"/>
        <v>0</v>
      </c>
      <c r="BA402" s="1">
        <f t="shared" si="91"/>
        <v>0</v>
      </c>
      <c r="BC402" s="40"/>
      <c r="BD402" s="41"/>
      <c r="BE402" s="1">
        <f t="shared" si="92"/>
        <v>0</v>
      </c>
      <c r="BF402" s="1">
        <f t="shared" si="93"/>
        <v>0</v>
      </c>
      <c r="BG402" s="1">
        <f t="shared" si="94"/>
        <v>0</v>
      </c>
      <c r="BH402" s="1">
        <f t="shared" si="95"/>
        <v>0</v>
      </c>
      <c r="BI402" s="1">
        <f t="shared" si="96"/>
        <v>0</v>
      </c>
      <c r="BJ402" s="1">
        <f t="shared" si="97"/>
        <v>0</v>
      </c>
      <c r="BL402" s="40"/>
      <c r="BM402" s="41"/>
      <c r="BN402" s="1">
        <f t="shared" si="98"/>
        <v>0</v>
      </c>
      <c r="BO402" s="1">
        <f t="shared" si="99"/>
        <v>0</v>
      </c>
      <c r="BP402" s="1">
        <f t="shared" si="100"/>
        <v>0</v>
      </c>
      <c r="BQ402" s="1">
        <f t="shared" si="101"/>
        <v>0</v>
      </c>
      <c r="BR402" s="1">
        <f t="shared" si="102"/>
        <v>0</v>
      </c>
      <c r="BS402" s="1">
        <f t="shared" si="103"/>
        <v>0</v>
      </c>
    </row>
    <row r="403" spans="1:71" ht="12.75" x14ac:dyDescent="0.2">
      <c r="A403" s="40"/>
      <c r="B403" s="41"/>
      <c r="C403" s="1">
        <f t="shared" si="56"/>
        <v>0</v>
      </c>
      <c r="D403" s="1">
        <f t="shared" si="57"/>
        <v>0</v>
      </c>
      <c r="E403" s="1">
        <f t="shared" si="58"/>
        <v>0</v>
      </c>
      <c r="F403" s="1">
        <f t="shared" si="59"/>
        <v>0</v>
      </c>
      <c r="G403" s="1">
        <f t="shared" si="60"/>
        <v>0</v>
      </c>
      <c r="H403" s="1">
        <f t="shared" si="61"/>
        <v>0</v>
      </c>
      <c r="J403" s="23"/>
      <c r="K403" s="18"/>
      <c r="L403" s="1">
        <f t="shared" si="62"/>
        <v>0</v>
      </c>
      <c r="M403" s="1">
        <f t="shared" si="63"/>
        <v>0</v>
      </c>
      <c r="N403" s="1">
        <f t="shared" si="64"/>
        <v>0</v>
      </c>
      <c r="O403" s="1">
        <f t="shared" si="65"/>
        <v>0</v>
      </c>
      <c r="P403" s="42">
        <f t="shared" si="66"/>
        <v>0</v>
      </c>
      <c r="Q403" s="1">
        <f t="shared" si="67"/>
        <v>0</v>
      </c>
      <c r="S403" s="40"/>
      <c r="T403" s="41"/>
      <c r="U403" s="1">
        <f t="shared" si="68"/>
        <v>0</v>
      </c>
      <c r="V403" s="1">
        <f t="shared" si="69"/>
        <v>0</v>
      </c>
      <c r="W403" s="1">
        <f t="shared" si="70"/>
        <v>0</v>
      </c>
      <c r="X403" s="1">
        <f t="shared" si="71"/>
        <v>0</v>
      </c>
      <c r="Y403" s="1">
        <f t="shared" si="72"/>
        <v>0</v>
      </c>
      <c r="Z403" s="1">
        <f t="shared" si="73"/>
        <v>0</v>
      </c>
      <c r="AB403" s="40"/>
      <c r="AC403" s="41"/>
      <c r="AD403" s="1">
        <f t="shared" si="74"/>
        <v>0</v>
      </c>
      <c r="AE403" s="1">
        <f t="shared" si="75"/>
        <v>0</v>
      </c>
      <c r="AF403" s="1">
        <f t="shared" si="76"/>
        <v>0</v>
      </c>
      <c r="AG403" s="1">
        <f t="shared" si="77"/>
        <v>0</v>
      </c>
      <c r="AH403" s="1">
        <f t="shared" si="78"/>
        <v>0</v>
      </c>
      <c r="AI403" s="1">
        <f t="shared" si="79"/>
        <v>0</v>
      </c>
      <c r="AK403" s="40"/>
      <c r="AL403" s="41"/>
      <c r="AM403" s="1">
        <f t="shared" si="80"/>
        <v>0</v>
      </c>
      <c r="AN403" s="1">
        <f t="shared" si="81"/>
        <v>0</v>
      </c>
      <c r="AO403" s="1">
        <f t="shared" si="82"/>
        <v>0</v>
      </c>
      <c r="AP403" s="1">
        <f t="shared" si="83"/>
        <v>0</v>
      </c>
      <c r="AQ403" s="1">
        <f t="shared" si="84"/>
        <v>0</v>
      </c>
      <c r="AR403" s="1">
        <f t="shared" si="85"/>
        <v>0</v>
      </c>
      <c r="AT403" s="40"/>
      <c r="AU403" s="41"/>
      <c r="AV403" s="1">
        <f t="shared" si="86"/>
        <v>0</v>
      </c>
      <c r="AW403" s="1">
        <f t="shared" si="87"/>
        <v>0</v>
      </c>
      <c r="AX403" s="1">
        <f t="shared" si="88"/>
        <v>0</v>
      </c>
      <c r="AY403" s="1">
        <f t="shared" si="89"/>
        <v>0</v>
      </c>
      <c r="AZ403" s="1">
        <f t="shared" si="90"/>
        <v>0</v>
      </c>
      <c r="BA403" s="1">
        <f t="shared" si="91"/>
        <v>0</v>
      </c>
      <c r="BC403" s="40"/>
      <c r="BD403" s="41"/>
      <c r="BE403" s="1">
        <f t="shared" si="92"/>
        <v>0</v>
      </c>
      <c r="BF403" s="1">
        <f t="shared" si="93"/>
        <v>0</v>
      </c>
      <c r="BG403" s="1">
        <f t="shared" si="94"/>
        <v>0</v>
      </c>
      <c r="BH403" s="1">
        <f t="shared" si="95"/>
        <v>0</v>
      </c>
      <c r="BI403" s="1">
        <f t="shared" si="96"/>
        <v>0</v>
      </c>
      <c r="BJ403" s="1">
        <f t="shared" si="97"/>
        <v>0</v>
      </c>
      <c r="BL403" s="40"/>
      <c r="BM403" s="41"/>
      <c r="BN403" s="1">
        <f t="shared" si="98"/>
        <v>0</v>
      </c>
      <c r="BO403" s="1">
        <f t="shared" si="99"/>
        <v>0</v>
      </c>
      <c r="BP403" s="1">
        <f t="shared" si="100"/>
        <v>0</v>
      </c>
      <c r="BQ403" s="1">
        <f t="shared" si="101"/>
        <v>0</v>
      </c>
      <c r="BR403" s="1">
        <f t="shared" si="102"/>
        <v>0</v>
      </c>
      <c r="BS403" s="1">
        <f t="shared" si="103"/>
        <v>0</v>
      </c>
    </row>
    <row r="404" spans="1:71" ht="12.75" x14ac:dyDescent="0.2">
      <c r="A404" s="40"/>
      <c r="B404" s="41"/>
      <c r="C404" s="1">
        <f t="shared" si="56"/>
        <v>0</v>
      </c>
      <c r="D404" s="1">
        <f t="shared" si="57"/>
        <v>0</v>
      </c>
      <c r="E404" s="1">
        <f t="shared" si="58"/>
        <v>0</v>
      </c>
      <c r="F404" s="1">
        <f t="shared" si="59"/>
        <v>0</v>
      </c>
      <c r="G404" s="1">
        <f t="shared" si="60"/>
        <v>0</v>
      </c>
      <c r="H404" s="1">
        <f t="shared" si="61"/>
        <v>0</v>
      </c>
      <c r="J404" s="23"/>
      <c r="K404" s="18"/>
      <c r="L404" s="1">
        <f t="shared" si="62"/>
        <v>0</v>
      </c>
      <c r="M404" s="1">
        <f t="shared" si="63"/>
        <v>0</v>
      </c>
      <c r="N404" s="1">
        <f t="shared" si="64"/>
        <v>0</v>
      </c>
      <c r="O404" s="1">
        <f t="shared" si="65"/>
        <v>0</v>
      </c>
      <c r="P404" s="42">
        <f t="shared" si="66"/>
        <v>0</v>
      </c>
      <c r="Q404" s="1">
        <f t="shared" si="67"/>
        <v>0</v>
      </c>
      <c r="S404" s="40"/>
      <c r="T404" s="41"/>
      <c r="U404" s="1">
        <f t="shared" si="68"/>
        <v>0</v>
      </c>
      <c r="V404" s="1">
        <f t="shared" si="69"/>
        <v>0</v>
      </c>
      <c r="W404" s="1">
        <f t="shared" si="70"/>
        <v>0</v>
      </c>
      <c r="X404" s="1">
        <f t="shared" si="71"/>
        <v>0</v>
      </c>
      <c r="Y404" s="1">
        <f t="shared" si="72"/>
        <v>0</v>
      </c>
      <c r="Z404" s="1">
        <f t="shared" si="73"/>
        <v>0</v>
      </c>
      <c r="AB404" s="40"/>
      <c r="AC404" s="41"/>
      <c r="AD404" s="1">
        <f t="shared" si="74"/>
        <v>0</v>
      </c>
      <c r="AE404" s="1">
        <f t="shared" si="75"/>
        <v>0</v>
      </c>
      <c r="AF404" s="1">
        <f t="shared" si="76"/>
        <v>0</v>
      </c>
      <c r="AG404" s="1">
        <f t="shared" si="77"/>
        <v>0</v>
      </c>
      <c r="AH404" s="1">
        <f t="shared" si="78"/>
        <v>0</v>
      </c>
      <c r="AI404" s="1">
        <f t="shared" si="79"/>
        <v>0</v>
      </c>
      <c r="AK404" s="40"/>
      <c r="AL404" s="41"/>
      <c r="AM404" s="1">
        <f t="shared" si="80"/>
        <v>0</v>
      </c>
      <c r="AN404" s="1">
        <f t="shared" si="81"/>
        <v>0</v>
      </c>
      <c r="AO404" s="1">
        <f t="shared" si="82"/>
        <v>0</v>
      </c>
      <c r="AP404" s="1">
        <f t="shared" si="83"/>
        <v>0</v>
      </c>
      <c r="AQ404" s="1">
        <f t="shared" si="84"/>
        <v>0</v>
      </c>
      <c r="AR404" s="1">
        <f t="shared" si="85"/>
        <v>0</v>
      </c>
      <c r="AT404" s="40"/>
      <c r="AU404" s="41"/>
      <c r="AV404" s="1">
        <f t="shared" si="86"/>
        <v>0</v>
      </c>
      <c r="AW404" s="1">
        <f t="shared" si="87"/>
        <v>0</v>
      </c>
      <c r="AX404" s="1">
        <f t="shared" si="88"/>
        <v>0</v>
      </c>
      <c r="AY404" s="1">
        <f t="shared" si="89"/>
        <v>0</v>
      </c>
      <c r="AZ404" s="1">
        <f t="shared" si="90"/>
        <v>0</v>
      </c>
      <c r="BA404" s="1">
        <f t="shared" si="91"/>
        <v>0</v>
      </c>
      <c r="BC404" s="40"/>
      <c r="BD404" s="41"/>
      <c r="BE404" s="1">
        <f t="shared" si="92"/>
        <v>0</v>
      </c>
      <c r="BF404" s="1">
        <f t="shared" si="93"/>
        <v>0</v>
      </c>
      <c r="BG404" s="1">
        <f t="shared" si="94"/>
        <v>0</v>
      </c>
      <c r="BH404" s="1">
        <f t="shared" si="95"/>
        <v>0</v>
      </c>
      <c r="BI404" s="1">
        <f t="shared" si="96"/>
        <v>0</v>
      </c>
      <c r="BJ404" s="1">
        <f t="shared" si="97"/>
        <v>0</v>
      </c>
      <c r="BL404" s="40"/>
      <c r="BM404" s="41"/>
      <c r="BN404" s="1">
        <f t="shared" si="98"/>
        <v>0</v>
      </c>
      <c r="BO404" s="1">
        <f t="shared" si="99"/>
        <v>0</v>
      </c>
      <c r="BP404" s="1">
        <f t="shared" si="100"/>
        <v>0</v>
      </c>
      <c r="BQ404" s="1">
        <f t="shared" si="101"/>
        <v>0</v>
      </c>
      <c r="BR404" s="1">
        <f t="shared" si="102"/>
        <v>0</v>
      </c>
      <c r="BS404" s="1">
        <f t="shared" si="103"/>
        <v>0</v>
      </c>
    </row>
    <row r="405" spans="1:71" ht="12.75" x14ac:dyDescent="0.2">
      <c r="A405" s="40"/>
      <c r="B405" s="41"/>
      <c r="C405" s="1">
        <f t="shared" si="56"/>
        <v>0</v>
      </c>
      <c r="D405" s="1">
        <f t="shared" si="57"/>
        <v>0</v>
      </c>
      <c r="E405" s="1">
        <f t="shared" si="58"/>
        <v>0</v>
      </c>
      <c r="F405" s="1">
        <f t="shared" si="59"/>
        <v>0</v>
      </c>
      <c r="G405" s="1">
        <f t="shared" si="60"/>
        <v>0</v>
      </c>
      <c r="H405" s="1">
        <f t="shared" si="61"/>
        <v>0</v>
      </c>
      <c r="J405" s="23"/>
      <c r="K405" s="18"/>
      <c r="L405" s="1">
        <f t="shared" si="62"/>
        <v>0</v>
      </c>
      <c r="M405" s="1">
        <f t="shared" si="63"/>
        <v>0</v>
      </c>
      <c r="N405" s="1">
        <f t="shared" si="64"/>
        <v>0</v>
      </c>
      <c r="O405" s="1">
        <f t="shared" si="65"/>
        <v>0</v>
      </c>
      <c r="P405" s="42">
        <f t="shared" si="66"/>
        <v>0</v>
      </c>
      <c r="Q405" s="1">
        <f t="shared" si="67"/>
        <v>0</v>
      </c>
      <c r="S405" s="40"/>
      <c r="T405" s="41"/>
      <c r="U405" s="1">
        <f t="shared" si="68"/>
        <v>0</v>
      </c>
      <c r="V405" s="1">
        <f t="shared" si="69"/>
        <v>0</v>
      </c>
      <c r="W405" s="1">
        <f t="shared" si="70"/>
        <v>0</v>
      </c>
      <c r="X405" s="1">
        <f t="shared" si="71"/>
        <v>0</v>
      </c>
      <c r="Y405" s="1">
        <f t="shared" si="72"/>
        <v>0</v>
      </c>
      <c r="Z405" s="1">
        <f t="shared" si="73"/>
        <v>0</v>
      </c>
      <c r="AB405" s="40"/>
      <c r="AC405" s="41"/>
      <c r="AD405" s="1">
        <f t="shared" si="74"/>
        <v>0</v>
      </c>
      <c r="AE405" s="1">
        <f t="shared" si="75"/>
        <v>0</v>
      </c>
      <c r="AF405" s="1">
        <f t="shared" si="76"/>
        <v>0</v>
      </c>
      <c r="AG405" s="1">
        <f t="shared" si="77"/>
        <v>0</v>
      </c>
      <c r="AH405" s="1">
        <f t="shared" si="78"/>
        <v>0</v>
      </c>
      <c r="AI405" s="1">
        <f t="shared" si="79"/>
        <v>0</v>
      </c>
      <c r="AK405" s="40"/>
      <c r="AL405" s="41"/>
      <c r="AM405" s="1">
        <f t="shared" si="80"/>
        <v>0</v>
      </c>
      <c r="AN405" s="1">
        <f t="shared" si="81"/>
        <v>0</v>
      </c>
      <c r="AO405" s="1">
        <f t="shared" si="82"/>
        <v>0</v>
      </c>
      <c r="AP405" s="1">
        <f t="shared" si="83"/>
        <v>0</v>
      </c>
      <c r="AQ405" s="1">
        <f t="shared" si="84"/>
        <v>0</v>
      </c>
      <c r="AR405" s="1">
        <f t="shared" si="85"/>
        <v>0</v>
      </c>
      <c r="AT405" s="40"/>
      <c r="AU405" s="41"/>
      <c r="AV405" s="1">
        <f t="shared" si="86"/>
        <v>0</v>
      </c>
      <c r="AW405" s="1">
        <f t="shared" si="87"/>
        <v>0</v>
      </c>
      <c r="AX405" s="1">
        <f t="shared" si="88"/>
        <v>0</v>
      </c>
      <c r="AY405" s="1">
        <f t="shared" si="89"/>
        <v>0</v>
      </c>
      <c r="AZ405" s="1">
        <f t="shared" si="90"/>
        <v>0</v>
      </c>
      <c r="BA405" s="1">
        <f t="shared" si="91"/>
        <v>0</v>
      </c>
      <c r="BC405" s="40"/>
      <c r="BD405" s="41"/>
      <c r="BE405" s="1">
        <f t="shared" si="92"/>
        <v>0</v>
      </c>
      <c r="BF405" s="1">
        <f t="shared" si="93"/>
        <v>0</v>
      </c>
      <c r="BG405" s="1">
        <f t="shared" si="94"/>
        <v>0</v>
      </c>
      <c r="BH405" s="1">
        <f t="shared" si="95"/>
        <v>0</v>
      </c>
      <c r="BI405" s="1">
        <f t="shared" si="96"/>
        <v>0</v>
      </c>
      <c r="BJ405" s="1">
        <f t="shared" si="97"/>
        <v>0</v>
      </c>
      <c r="BL405" s="40"/>
      <c r="BM405" s="41"/>
      <c r="BN405" s="1">
        <f t="shared" si="98"/>
        <v>0</v>
      </c>
      <c r="BO405" s="1">
        <f t="shared" si="99"/>
        <v>0</v>
      </c>
      <c r="BP405" s="1">
        <f t="shared" si="100"/>
        <v>0</v>
      </c>
      <c r="BQ405" s="1">
        <f t="shared" si="101"/>
        <v>0</v>
      </c>
      <c r="BR405" s="1">
        <f t="shared" si="102"/>
        <v>0</v>
      </c>
      <c r="BS405" s="1">
        <f t="shared" si="103"/>
        <v>0</v>
      </c>
    </row>
    <row r="406" spans="1:71" ht="12.75" x14ac:dyDescent="0.2">
      <c r="A406" s="40"/>
      <c r="B406" s="41"/>
      <c r="C406" s="1">
        <f t="shared" si="56"/>
        <v>0</v>
      </c>
      <c r="D406" s="1">
        <f t="shared" si="57"/>
        <v>0</v>
      </c>
      <c r="E406" s="1">
        <f t="shared" si="58"/>
        <v>0</v>
      </c>
      <c r="F406" s="1">
        <f t="shared" si="59"/>
        <v>0</v>
      </c>
      <c r="G406" s="1">
        <f t="shared" si="60"/>
        <v>0</v>
      </c>
      <c r="H406" s="1">
        <f t="shared" si="61"/>
        <v>0</v>
      </c>
      <c r="J406" s="23"/>
      <c r="K406" s="18"/>
      <c r="L406" s="1">
        <f t="shared" si="62"/>
        <v>0</v>
      </c>
      <c r="M406" s="1">
        <f t="shared" si="63"/>
        <v>0</v>
      </c>
      <c r="N406" s="1">
        <f t="shared" si="64"/>
        <v>0</v>
      </c>
      <c r="O406" s="1">
        <f t="shared" si="65"/>
        <v>0</v>
      </c>
      <c r="P406" s="42">
        <f t="shared" si="66"/>
        <v>0</v>
      </c>
      <c r="Q406" s="1">
        <f t="shared" si="67"/>
        <v>0</v>
      </c>
      <c r="S406" s="40"/>
      <c r="T406" s="41"/>
      <c r="U406" s="1">
        <f t="shared" si="68"/>
        <v>0</v>
      </c>
      <c r="V406" s="1">
        <f t="shared" si="69"/>
        <v>0</v>
      </c>
      <c r="W406" s="1">
        <f t="shared" si="70"/>
        <v>0</v>
      </c>
      <c r="X406" s="1">
        <f t="shared" si="71"/>
        <v>0</v>
      </c>
      <c r="Y406" s="1">
        <f t="shared" si="72"/>
        <v>0</v>
      </c>
      <c r="Z406" s="1">
        <f t="shared" si="73"/>
        <v>0</v>
      </c>
      <c r="AB406" s="40"/>
      <c r="AC406" s="41"/>
      <c r="AD406" s="1">
        <f t="shared" si="74"/>
        <v>0</v>
      </c>
      <c r="AE406" s="1">
        <f t="shared" si="75"/>
        <v>0</v>
      </c>
      <c r="AF406" s="1">
        <f t="shared" si="76"/>
        <v>0</v>
      </c>
      <c r="AG406" s="1">
        <f t="shared" si="77"/>
        <v>0</v>
      </c>
      <c r="AH406" s="1">
        <f t="shared" si="78"/>
        <v>0</v>
      </c>
      <c r="AI406" s="1">
        <f t="shared" si="79"/>
        <v>0</v>
      </c>
      <c r="AK406" s="40"/>
      <c r="AL406" s="41"/>
      <c r="AM406" s="1">
        <f t="shared" si="80"/>
        <v>0</v>
      </c>
      <c r="AN406" s="1">
        <f t="shared" si="81"/>
        <v>0</v>
      </c>
      <c r="AO406" s="1">
        <f t="shared" si="82"/>
        <v>0</v>
      </c>
      <c r="AP406" s="1">
        <f t="shared" si="83"/>
        <v>0</v>
      </c>
      <c r="AQ406" s="1">
        <f t="shared" si="84"/>
        <v>0</v>
      </c>
      <c r="AR406" s="1">
        <f t="shared" si="85"/>
        <v>0</v>
      </c>
      <c r="AT406" s="40"/>
      <c r="AU406" s="41"/>
      <c r="AV406" s="1">
        <f t="shared" si="86"/>
        <v>0</v>
      </c>
      <c r="AW406" s="1">
        <f t="shared" si="87"/>
        <v>0</v>
      </c>
      <c r="AX406" s="1">
        <f t="shared" si="88"/>
        <v>0</v>
      </c>
      <c r="AY406" s="1">
        <f t="shared" si="89"/>
        <v>0</v>
      </c>
      <c r="AZ406" s="1">
        <f t="shared" si="90"/>
        <v>0</v>
      </c>
      <c r="BA406" s="1">
        <f t="shared" si="91"/>
        <v>0</v>
      </c>
      <c r="BC406" s="40"/>
      <c r="BD406" s="41"/>
      <c r="BE406" s="1">
        <f t="shared" si="92"/>
        <v>0</v>
      </c>
      <c r="BF406" s="1">
        <f t="shared" si="93"/>
        <v>0</v>
      </c>
      <c r="BG406" s="1">
        <f t="shared" si="94"/>
        <v>0</v>
      </c>
      <c r="BH406" s="1">
        <f t="shared" si="95"/>
        <v>0</v>
      </c>
      <c r="BI406" s="1">
        <f t="shared" si="96"/>
        <v>0</v>
      </c>
      <c r="BJ406" s="1">
        <f t="shared" si="97"/>
        <v>0</v>
      </c>
      <c r="BL406" s="40"/>
      <c r="BM406" s="41"/>
      <c r="BN406" s="1">
        <f t="shared" si="98"/>
        <v>0</v>
      </c>
      <c r="BO406" s="1">
        <f t="shared" si="99"/>
        <v>0</v>
      </c>
      <c r="BP406" s="1">
        <f t="shared" si="100"/>
        <v>0</v>
      </c>
      <c r="BQ406" s="1">
        <f t="shared" si="101"/>
        <v>0</v>
      </c>
      <c r="BR406" s="1">
        <f t="shared" si="102"/>
        <v>0</v>
      </c>
      <c r="BS406" s="1">
        <f t="shared" si="103"/>
        <v>0</v>
      </c>
    </row>
    <row r="407" spans="1:71" ht="12.75" x14ac:dyDescent="0.2">
      <c r="A407" s="40"/>
      <c r="B407" s="41"/>
      <c r="C407" s="1">
        <f t="shared" si="56"/>
        <v>0</v>
      </c>
      <c r="D407" s="1">
        <f t="shared" si="57"/>
        <v>0</v>
      </c>
      <c r="E407" s="1">
        <f t="shared" si="58"/>
        <v>0</v>
      </c>
      <c r="F407" s="1">
        <f t="shared" si="59"/>
        <v>0</v>
      </c>
      <c r="G407" s="1">
        <f t="shared" si="60"/>
        <v>0</v>
      </c>
      <c r="H407" s="1">
        <f t="shared" si="61"/>
        <v>0</v>
      </c>
      <c r="J407" s="23"/>
      <c r="K407" s="18"/>
      <c r="L407" s="1">
        <f t="shared" si="62"/>
        <v>0</v>
      </c>
      <c r="M407" s="1">
        <f t="shared" si="63"/>
        <v>0</v>
      </c>
      <c r="N407" s="1">
        <f t="shared" si="64"/>
        <v>0</v>
      </c>
      <c r="O407" s="1">
        <f t="shared" si="65"/>
        <v>0</v>
      </c>
      <c r="P407" s="42">
        <f t="shared" si="66"/>
        <v>0</v>
      </c>
      <c r="Q407" s="1">
        <f t="shared" si="67"/>
        <v>0</v>
      </c>
      <c r="S407" s="40"/>
      <c r="T407" s="41"/>
      <c r="U407" s="1">
        <f t="shared" si="68"/>
        <v>0</v>
      </c>
      <c r="V407" s="1">
        <f t="shared" si="69"/>
        <v>0</v>
      </c>
      <c r="W407" s="1">
        <f t="shared" si="70"/>
        <v>0</v>
      </c>
      <c r="X407" s="1">
        <f t="shared" si="71"/>
        <v>0</v>
      </c>
      <c r="Y407" s="1">
        <f t="shared" si="72"/>
        <v>0</v>
      </c>
      <c r="Z407" s="1">
        <f t="shared" si="73"/>
        <v>0</v>
      </c>
      <c r="AB407" s="40"/>
      <c r="AC407" s="41"/>
      <c r="AD407" s="1">
        <f t="shared" si="74"/>
        <v>0</v>
      </c>
      <c r="AE407" s="1">
        <f t="shared" si="75"/>
        <v>0</v>
      </c>
      <c r="AF407" s="1">
        <f t="shared" si="76"/>
        <v>0</v>
      </c>
      <c r="AG407" s="1">
        <f t="shared" si="77"/>
        <v>0</v>
      </c>
      <c r="AH407" s="1">
        <f t="shared" si="78"/>
        <v>0</v>
      </c>
      <c r="AI407" s="1">
        <f t="shared" si="79"/>
        <v>0</v>
      </c>
      <c r="AK407" s="40"/>
      <c r="AL407" s="41"/>
      <c r="AM407" s="1">
        <f t="shared" si="80"/>
        <v>0</v>
      </c>
      <c r="AN407" s="1">
        <f t="shared" si="81"/>
        <v>0</v>
      </c>
      <c r="AO407" s="1">
        <f t="shared" si="82"/>
        <v>0</v>
      </c>
      <c r="AP407" s="1">
        <f t="shared" si="83"/>
        <v>0</v>
      </c>
      <c r="AQ407" s="1">
        <f t="shared" si="84"/>
        <v>0</v>
      </c>
      <c r="AR407" s="1">
        <f t="shared" si="85"/>
        <v>0</v>
      </c>
      <c r="AT407" s="40"/>
      <c r="AU407" s="41"/>
      <c r="AV407" s="1">
        <f t="shared" si="86"/>
        <v>0</v>
      </c>
      <c r="AW407" s="1">
        <f t="shared" si="87"/>
        <v>0</v>
      </c>
      <c r="AX407" s="1">
        <f t="shared" si="88"/>
        <v>0</v>
      </c>
      <c r="AY407" s="1">
        <f t="shared" si="89"/>
        <v>0</v>
      </c>
      <c r="AZ407" s="1">
        <f t="shared" si="90"/>
        <v>0</v>
      </c>
      <c r="BA407" s="1">
        <f t="shared" si="91"/>
        <v>0</v>
      </c>
      <c r="BC407" s="40"/>
      <c r="BD407" s="41"/>
      <c r="BE407" s="1">
        <f t="shared" si="92"/>
        <v>0</v>
      </c>
      <c r="BF407" s="1">
        <f t="shared" si="93"/>
        <v>0</v>
      </c>
      <c r="BG407" s="1">
        <f t="shared" si="94"/>
        <v>0</v>
      </c>
      <c r="BH407" s="1">
        <f t="shared" si="95"/>
        <v>0</v>
      </c>
      <c r="BI407" s="1">
        <f t="shared" si="96"/>
        <v>0</v>
      </c>
      <c r="BJ407" s="1">
        <f t="shared" si="97"/>
        <v>0</v>
      </c>
      <c r="BL407" s="40"/>
      <c r="BM407" s="41"/>
      <c r="BN407" s="1">
        <f t="shared" si="98"/>
        <v>0</v>
      </c>
      <c r="BO407" s="1">
        <f t="shared" si="99"/>
        <v>0</v>
      </c>
      <c r="BP407" s="1">
        <f t="shared" si="100"/>
        <v>0</v>
      </c>
      <c r="BQ407" s="1">
        <f t="shared" si="101"/>
        <v>0</v>
      </c>
      <c r="BR407" s="1">
        <f t="shared" si="102"/>
        <v>0</v>
      </c>
      <c r="BS407" s="1">
        <f t="shared" si="103"/>
        <v>0</v>
      </c>
    </row>
    <row r="408" spans="1:71" ht="12.75" x14ac:dyDescent="0.2">
      <c r="A408" s="40"/>
      <c r="B408" s="41"/>
      <c r="C408" s="1">
        <f t="shared" si="56"/>
        <v>0</v>
      </c>
      <c r="D408" s="1">
        <f t="shared" si="57"/>
        <v>0</v>
      </c>
      <c r="E408" s="1">
        <f t="shared" si="58"/>
        <v>0</v>
      </c>
      <c r="F408" s="1">
        <f t="shared" si="59"/>
        <v>0</v>
      </c>
      <c r="G408" s="1">
        <f t="shared" si="60"/>
        <v>0</v>
      </c>
      <c r="H408" s="1">
        <f t="shared" si="61"/>
        <v>0</v>
      </c>
      <c r="J408" s="23"/>
      <c r="K408" s="18"/>
      <c r="L408" s="1">
        <f t="shared" si="62"/>
        <v>0</v>
      </c>
      <c r="M408" s="1">
        <f t="shared" si="63"/>
        <v>0</v>
      </c>
      <c r="N408" s="1">
        <f t="shared" si="64"/>
        <v>0</v>
      </c>
      <c r="O408" s="1">
        <f t="shared" si="65"/>
        <v>0</v>
      </c>
      <c r="P408" s="42">
        <f t="shared" si="66"/>
        <v>0</v>
      </c>
      <c r="Q408" s="1">
        <f t="shared" si="67"/>
        <v>0</v>
      </c>
      <c r="S408" s="40"/>
      <c r="T408" s="41"/>
      <c r="U408" s="1">
        <f t="shared" si="68"/>
        <v>0</v>
      </c>
      <c r="V408" s="1">
        <f t="shared" si="69"/>
        <v>0</v>
      </c>
      <c r="W408" s="1">
        <f t="shared" si="70"/>
        <v>0</v>
      </c>
      <c r="X408" s="1">
        <f t="shared" si="71"/>
        <v>0</v>
      </c>
      <c r="Y408" s="1">
        <f t="shared" si="72"/>
        <v>0</v>
      </c>
      <c r="Z408" s="1">
        <f t="shared" si="73"/>
        <v>0</v>
      </c>
      <c r="AB408" s="40"/>
      <c r="AC408" s="41"/>
      <c r="AD408" s="1">
        <f t="shared" si="74"/>
        <v>0</v>
      </c>
      <c r="AE408" s="1">
        <f t="shared" si="75"/>
        <v>0</v>
      </c>
      <c r="AF408" s="1">
        <f t="shared" si="76"/>
        <v>0</v>
      </c>
      <c r="AG408" s="1">
        <f t="shared" si="77"/>
        <v>0</v>
      </c>
      <c r="AH408" s="1">
        <f t="shared" si="78"/>
        <v>0</v>
      </c>
      <c r="AI408" s="1">
        <f t="shared" si="79"/>
        <v>0</v>
      </c>
      <c r="AK408" s="40"/>
      <c r="AL408" s="41"/>
      <c r="AM408" s="1">
        <f t="shared" si="80"/>
        <v>0</v>
      </c>
      <c r="AN408" s="1">
        <f t="shared" si="81"/>
        <v>0</v>
      </c>
      <c r="AO408" s="1">
        <f t="shared" si="82"/>
        <v>0</v>
      </c>
      <c r="AP408" s="1">
        <f t="shared" si="83"/>
        <v>0</v>
      </c>
      <c r="AQ408" s="1">
        <f t="shared" si="84"/>
        <v>0</v>
      </c>
      <c r="AR408" s="1">
        <f t="shared" si="85"/>
        <v>0</v>
      </c>
      <c r="AT408" s="40"/>
      <c r="AU408" s="41"/>
      <c r="AV408" s="1">
        <f t="shared" si="86"/>
        <v>0</v>
      </c>
      <c r="AW408" s="1">
        <f t="shared" si="87"/>
        <v>0</v>
      </c>
      <c r="AX408" s="1">
        <f t="shared" si="88"/>
        <v>0</v>
      </c>
      <c r="AY408" s="1">
        <f t="shared" si="89"/>
        <v>0</v>
      </c>
      <c r="AZ408" s="1">
        <f t="shared" si="90"/>
        <v>0</v>
      </c>
      <c r="BA408" s="1">
        <f t="shared" si="91"/>
        <v>0</v>
      </c>
      <c r="BC408" s="40"/>
      <c r="BD408" s="41"/>
      <c r="BE408" s="1">
        <f t="shared" si="92"/>
        <v>0</v>
      </c>
      <c r="BF408" s="1">
        <f t="shared" si="93"/>
        <v>0</v>
      </c>
      <c r="BG408" s="1">
        <f t="shared" si="94"/>
        <v>0</v>
      </c>
      <c r="BH408" s="1">
        <f t="shared" si="95"/>
        <v>0</v>
      </c>
      <c r="BI408" s="1">
        <f t="shared" si="96"/>
        <v>0</v>
      </c>
      <c r="BJ408" s="1">
        <f t="shared" si="97"/>
        <v>0</v>
      </c>
      <c r="BL408" s="40"/>
      <c r="BM408" s="41"/>
      <c r="BN408" s="1">
        <f t="shared" si="98"/>
        <v>0</v>
      </c>
      <c r="BO408" s="1">
        <f t="shared" si="99"/>
        <v>0</v>
      </c>
      <c r="BP408" s="1">
        <f t="shared" si="100"/>
        <v>0</v>
      </c>
      <c r="BQ408" s="1">
        <f t="shared" si="101"/>
        <v>0</v>
      </c>
      <c r="BR408" s="1">
        <f t="shared" si="102"/>
        <v>0</v>
      </c>
      <c r="BS408" s="1">
        <f t="shared" si="103"/>
        <v>0</v>
      </c>
    </row>
    <row r="409" spans="1:71" ht="12.75" x14ac:dyDescent="0.2">
      <c r="A409" s="40"/>
      <c r="B409" s="41"/>
      <c r="C409" s="1">
        <f t="shared" si="56"/>
        <v>0</v>
      </c>
      <c r="D409" s="1">
        <f t="shared" si="57"/>
        <v>0</v>
      </c>
      <c r="E409" s="1">
        <f t="shared" si="58"/>
        <v>0</v>
      </c>
      <c r="F409" s="1">
        <f t="shared" si="59"/>
        <v>0</v>
      </c>
      <c r="G409" s="1">
        <f t="shared" si="60"/>
        <v>0</v>
      </c>
      <c r="H409" s="1">
        <f t="shared" si="61"/>
        <v>0</v>
      </c>
      <c r="J409" s="23"/>
      <c r="K409" s="18"/>
      <c r="L409" s="1">
        <f t="shared" si="62"/>
        <v>0</v>
      </c>
      <c r="M409" s="1">
        <f t="shared" si="63"/>
        <v>0</v>
      </c>
      <c r="N409" s="1">
        <f t="shared" si="64"/>
        <v>0</v>
      </c>
      <c r="O409" s="1">
        <f t="shared" si="65"/>
        <v>0</v>
      </c>
      <c r="P409" s="42">
        <f t="shared" si="66"/>
        <v>0</v>
      </c>
      <c r="Q409" s="1">
        <f t="shared" si="67"/>
        <v>0</v>
      </c>
      <c r="S409" s="40"/>
      <c r="T409" s="41"/>
      <c r="U409" s="1">
        <f t="shared" si="68"/>
        <v>0</v>
      </c>
      <c r="V409" s="1">
        <f t="shared" si="69"/>
        <v>0</v>
      </c>
      <c r="W409" s="1">
        <f t="shared" si="70"/>
        <v>0</v>
      </c>
      <c r="X409" s="1">
        <f t="shared" si="71"/>
        <v>0</v>
      </c>
      <c r="Y409" s="1">
        <f t="shared" si="72"/>
        <v>0</v>
      </c>
      <c r="Z409" s="1">
        <f t="shared" si="73"/>
        <v>0</v>
      </c>
      <c r="AB409" s="40"/>
      <c r="AC409" s="41"/>
      <c r="AD409" s="1">
        <f t="shared" si="74"/>
        <v>0</v>
      </c>
      <c r="AE409" s="1">
        <f t="shared" si="75"/>
        <v>0</v>
      </c>
      <c r="AF409" s="1">
        <f t="shared" si="76"/>
        <v>0</v>
      </c>
      <c r="AG409" s="1">
        <f t="shared" si="77"/>
        <v>0</v>
      </c>
      <c r="AH409" s="1">
        <f t="shared" si="78"/>
        <v>0</v>
      </c>
      <c r="AI409" s="1">
        <f t="shared" si="79"/>
        <v>0</v>
      </c>
      <c r="AK409" s="40"/>
      <c r="AL409" s="41"/>
      <c r="AM409" s="1">
        <f t="shared" si="80"/>
        <v>0</v>
      </c>
      <c r="AN409" s="1">
        <f t="shared" si="81"/>
        <v>0</v>
      </c>
      <c r="AO409" s="1">
        <f t="shared" si="82"/>
        <v>0</v>
      </c>
      <c r="AP409" s="1">
        <f t="shared" si="83"/>
        <v>0</v>
      </c>
      <c r="AQ409" s="1">
        <f t="shared" si="84"/>
        <v>0</v>
      </c>
      <c r="AR409" s="1">
        <f t="shared" si="85"/>
        <v>0</v>
      </c>
      <c r="AT409" s="40"/>
      <c r="AU409" s="41"/>
      <c r="AV409" s="1">
        <f t="shared" si="86"/>
        <v>0</v>
      </c>
      <c r="AW409" s="1">
        <f t="shared" si="87"/>
        <v>0</v>
      </c>
      <c r="AX409" s="1">
        <f t="shared" si="88"/>
        <v>0</v>
      </c>
      <c r="AY409" s="1">
        <f t="shared" si="89"/>
        <v>0</v>
      </c>
      <c r="AZ409" s="1">
        <f t="shared" si="90"/>
        <v>0</v>
      </c>
      <c r="BA409" s="1">
        <f t="shared" si="91"/>
        <v>0</v>
      </c>
      <c r="BC409" s="40"/>
      <c r="BD409" s="41"/>
      <c r="BE409" s="1">
        <f t="shared" si="92"/>
        <v>0</v>
      </c>
      <c r="BF409" s="1">
        <f t="shared" si="93"/>
        <v>0</v>
      </c>
      <c r="BG409" s="1">
        <f t="shared" si="94"/>
        <v>0</v>
      </c>
      <c r="BH409" s="1">
        <f t="shared" si="95"/>
        <v>0</v>
      </c>
      <c r="BI409" s="1">
        <f t="shared" si="96"/>
        <v>0</v>
      </c>
      <c r="BJ409" s="1">
        <f t="shared" si="97"/>
        <v>0</v>
      </c>
      <c r="BL409" s="40"/>
      <c r="BM409" s="41"/>
      <c r="BN409" s="1">
        <f t="shared" si="98"/>
        <v>0</v>
      </c>
      <c r="BO409" s="1">
        <f t="shared" si="99"/>
        <v>0</v>
      </c>
      <c r="BP409" s="1">
        <f t="shared" si="100"/>
        <v>0</v>
      </c>
      <c r="BQ409" s="1">
        <f t="shared" si="101"/>
        <v>0</v>
      </c>
      <c r="BR409" s="1">
        <f t="shared" si="102"/>
        <v>0</v>
      </c>
      <c r="BS409" s="1">
        <f t="shared" si="103"/>
        <v>0</v>
      </c>
    </row>
    <row r="410" spans="1:71" ht="12.75" x14ac:dyDescent="0.2">
      <c r="A410" s="40"/>
      <c r="B410" s="41"/>
      <c r="C410" s="1">
        <f t="shared" si="56"/>
        <v>0</v>
      </c>
      <c r="D410" s="1">
        <f t="shared" si="57"/>
        <v>0</v>
      </c>
      <c r="E410" s="1">
        <f t="shared" si="58"/>
        <v>0</v>
      </c>
      <c r="F410" s="1">
        <f t="shared" si="59"/>
        <v>0</v>
      </c>
      <c r="G410" s="1">
        <f t="shared" si="60"/>
        <v>0</v>
      </c>
      <c r="H410" s="1">
        <f t="shared" si="61"/>
        <v>0</v>
      </c>
      <c r="J410" s="23"/>
      <c r="K410" s="18"/>
      <c r="L410" s="1">
        <f t="shared" si="62"/>
        <v>0</v>
      </c>
      <c r="M410" s="1">
        <f t="shared" si="63"/>
        <v>0</v>
      </c>
      <c r="N410" s="1">
        <f t="shared" si="64"/>
        <v>0</v>
      </c>
      <c r="O410" s="1">
        <f t="shared" si="65"/>
        <v>0</v>
      </c>
      <c r="P410" s="42">
        <f t="shared" si="66"/>
        <v>0</v>
      </c>
      <c r="Q410" s="1">
        <f t="shared" si="67"/>
        <v>0</v>
      </c>
      <c r="S410" s="40"/>
      <c r="T410" s="41"/>
      <c r="U410" s="1">
        <f t="shared" si="68"/>
        <v>0</v>
      </c>
      <c r="V410" s="1">
        <f t="shared" si="69"/>
        <v>0</v>
      </c>
      <c r="W410" s="1">
        <f t="shared" si="70"/>
        <v>0</v>
      </c>
      <c r="X410" s="1">
        <f t="shared" si="71"/>
        <v>0</v>
      </c>
      <c r="Y410" s="1">
        <f t="shared" si="72"/>
        <v>0</v>
      </c>
      <c r="Z410" s="1">
        <f t="shared" si="73"/>
        <v>0</v>
      </c>
      <c r="AB410" s="40"/>
      <c r="AC410" s="41"/>
      <c r="AD410" s="1">
        <f t="shared" si="74"/>
        <v>0</v>
      </c>
      <c r="AE410" s="1">
        <f t="shared" si="75"/>
        <v>0</v>
      </c>
      <c r="AF410" s="1">
        <f t="shared" si="76"/>
        <v>0</v>
      </c>
      <c r="AG410" s="1">
        <f t="shared" si="77"/>
        <v>0</v>
      </c>
      <c r="AH410" s="1">
        <f t="shared" si="78"/>
        <v>0</v>
      </c>
      <c r="AI410" s="1">
        <f t="shared" si="79"/>
        <v>0</v>
      </c>
      <c r="AK410" s="40"/>
      <c r="AL410" s="41"/>
      <c r="AM410" s="1">
        <f t="shared" si="80"/>
        <v>0</v>
      </c>
      <c r="AN410" s="1">
        <f t="shared" si="81"/>
        <v>0</v>
      </c>
      <c r="AO410" s="1">
        <f t="shared" si="82"/>
        <v>0</v>
      </c>
      <c r="AP410" s="1">
        <f t="shared" si="83"/>
        <v>0</v>
      </c>
      <c r="AQ410" s="1">
        <f t="shared" si="84"/>
        <v>0</v>
      </c>
      <c r="AR410" s="1">
        <f t="shared" si="85"/>
        <v>0</v>
      </c>
      <c r="AT410" s="40"/>
      <c r="AU410" s="41"/>
      <c r="AV410" s="1">
        <f t="shared" si="86"/>
        <v>0</v>
      </c>
      <c r="AW410" s="1">
        <f t="shared" si="87"/>
        <v>0</v>
      </c>
      <c r="AX410" s="1">
        <f t="shared" si="88"/>
        <v>0</v>
      </c>
      <c r="AY410" s="1">
        <f t="shared" si="89"/>
        <v>0</v>
      </c>
      <c r="AZ410" s="1">
        <f t="shared" si="90"/>
        <v>0</v>
      </c>
      <c r="BA410" s="1">
        <f t="shared" si="91"/>
        <v>0</v>
      </c>
      <c r="BC410" s="40"/>
      <c r="BD410" s="41"/>
      <c r="BE410" s="1">
        <f t="shared" si="92"/>
        <v>0</v>
      </c>
      <c r="BF410" s="1">
        <f t="shared" si="93"/>
        <v>0</v>
      </c>
      <c r="BG410" s="1">
        <f t="shared" si="94"/>
        <v>0</v>
      </c>
      <c r="BH410" s="1">
        <f t="shared" si="95"/>
        <v>0</v>
      </c>
      <c r="BI410" s="1">
        <f t="shared" si="96"/>
        <v>0</v>
      </c>
      <c r="BJ410" s="1">
        <f t="shared" si="97"/>
        <v>0</v>
      </c>
      <c r="BL410" s="40"/>
      <c r="BM410" s="41"/>
      <c r="BN410" s="1">
        <f t="shared" si="98"/>
        <v>0</v>
      </c>
      <c r="BO410" s="1">
        <f t="shared" si="99"/>
        <v>0</v>
      </c>
      <c r="BP410" s="1">
        <f t="shared" si="100"/>
        <v>0</v>
      </c>
      <c r="BQ410" s="1">
        <f t="shared" si="101"/>
        <v>0</v>
      </c>
      <c r="BR410" s="1">
        <f t="shared" si="102"/>
        <v>0</v>
      </c>
      <c r="BS410" s="1">
        <f t="shared" si="103"/>
        <v>0</v>
      </c>
    </row>
    <row r="411" spans="1:71" ht="12.75" x14ac:dyDescent="0.2">
      <c r="A411" s="40"/>
      <c r="B411" s="41"/>
      <c r="C411" s="1">
        <f t="shared" si="56"/>
        <v>0</v>
      </c>
      <c r="D411" s="1">
        <f t="shared" si="57"/>
        <v>0</v>
      </c>
      <c r="E411" s="1">
        <f t="shared" si="58"/>
        <v>0</v>
      </c>
      <c r="F411" s="1">
        <f t="shared" si="59"/>
        <v>0</v>
      </c>
      <c r="G411" s="1">
        <f t="shared" si="60"/>
        <v>0</v>
      </c>
      <c r="H411" s="1">
        <f t="shared" si="61"/>
        <v>0</v>
      </c>
      <c r="J411" s="23"/>
      <c r="K411" s="18"/>
      <c r="L411" s="1">
        <f t="shared" si="62"/>
        <v>0</v>
      </c>
      <c r="M411" s="1">
        <f t="shared" si="63"/>
        <v>0</v>
      </c>
      <c r="N411" s="1">
        <f t="shared" si="64"/>
        <v>0</v>
      </c>
      <c r="O411" s="1">
        <f t="shared" si="65"/>
        <v>0</v>
      </c>
      <c r="P411" s="42">
        <f t="shared" si="66"/>
        <v>0</v>
      </c>
      <c r="Q411" s="1">
        <f t="shared" si="67"/>
        <v>0</v>
      </c>
      <c r="S411" s="40"/>
      <c r="T411" s="41"/>
      <c r="U411" s="1">
        <f t="shared" si="68"/>
        <v>0</v>
      </c>
      <c r="V411" s="1">
        <f t="shared" si="69"/>
        <v>0</v>
      </c>
      <c r="W411" s="1">
        <f t="shared" si="70"/>
        <v>0</v>
      </c>
      <c r="X411" s="1">
        <f t="shared" si="71"/>
        <v>0</v>
      </c>
      <c r="Y411" s="1">
        <f t="shared" si="72"/>
        <v>0</v>
      </c>
      <c r="Z411" s="1">
        <f t="shared" si="73"/>
        <v>0</v>
      </c>
      <c r="AB411" s="40"/>
      <c r="AC411" s="41"/>
      <c r="AD411" s="1">
        <f t="shared" si="74"/>
        <v>0</v>
      </c>
      <c r="AE411" s="1">
        <f t="shared" si="75"/>
        <v>0</v>
      </c>
      <c r="AF411" s="1">
        <f t="shared" si="76"/>
        <v>0</v>
      </c>
      <c r="AG411" s="1">
        <f t="shared" si="77"/>
        <v>0</v>
      </c>
      <c r="AH411" s="1">
        <f t="shared" si="78"/>
        <v>0</v>
      </c>
      <c r="AI411" s="1">
        <f t="shared" si="79"/>
        <v>0</v>
      </c>
      <c r="AK411" s="40"/>
      <c r="AL411" s="41"/>
      <c r="AM411" s="1">
        <f t="shared" si="80"/>
        <v>0</v>
      </c>
      <c r="AN411" s="1">
        <f t="shared" si="81"/>
        <v>0</v>
      </c>
      <c r="AO411" s="1">
        <f t="shared" si="82"/>
        <v>0</v>
      </c>
      <c r="AP411" s="1">
        <f t="shared" si="83"/>
        <v>0</v>
      </c>
      <c r="AQ411" s="1">
        <f t="shared" si="84"/>
        <v>0</v>
      </c>
      <c r="AR411" s="1">
        <f t="shared" si="85"/>
        <v>0</v>
      </c>
      <c r="AT411" s="40"/>
      <c r="AU411" s="41"/>
      <c r="AV411" s="1">
        <f t="shared" si="86"/>
        <v>0</v>
      </c>
      <c r="AW411" s="1">
        <f t="shared" si="87"/>
        <v>0</v>
      </c>
      <c r="AX411" s="1">
        <f t="shared" si="88"/>
        <v>0</v>
      </c>
      <c r="AY411" s="1">
        <f t="shared" si="89"/>
        <v>0</v>
      </c>
      <c r="AZ411" s="1">
        <f t="shared" si="90"/>
        <v>0</v>
      </c>
      <c r="BA411" s="1">
        <f t="shared" si="91"/>
        <v>0</v>
      </c>
      <c r="BC411" s="40"/>
      <c r="BD411" s="41"/>
      <c r="BE411" s="1">
        <f t="shared" si="92"/>
        <v>0</v>
      </c>
      <c r="BF411" s="1">
        <f t="shared" si="93"/>
        <v>0</v>
      </c>
      <c r="BG411" s="1">
        <f t="shared" si="94"/>
        <v>0</v>
      </c>
      <c r="BH411" s="1">
        <f t="shared" si="95"/>
        <v>0</v>
      </c>
      <c r="BI411" s="1">
        <f t="shared" si="96"/>
        <v>0</v>
      </c>
      <c r="BJ411" s="1">
        <f t="shared" si="97"/>
        <v>0</v>
      </c>
      <c r="BL411" s="40"/>
      <c r="BM411" s="41"/>
      <c r="BN411" s="1">
        <f t="shared" si="98"/>
        <v>0</v>
      </c>
      <c r="BO411" s="1">
        <f t="shared" si="99"/>
        <v>0</v>
      </c>
      <c r="BP411" s="1">
        <f t="shared" si="100"/>
        <v>0</v>
      </c>
      <c r="BQ411" s="1">
        <f t="shared" si="101"/>
        <v>0</v>
      </c>
      <c r="BR411" s="1">
        <f t="shared" si="102"/>
        <v>0</v>
      </c>
      <c r="BS411" s="1">
        <f t="shared" si="103"/>
        <v>0</v>
      </c>
    </row>
    <row r="412" spans="1:71" ht="12.75" x14ac:dyDescent="0.2">
      <c r="A412" s="40"/>
      <c r="B412" s="41"/>
      <c r="C412" s="1">
        <f t="shared" si="56"/>
        <v>0</v>
      </c>
      <c r="D412" s="1">
        <f t="shared" si="57"/>
        <v>0</v>
      </c>
      <c r="E412" s="1">
        <f t="shared" si="58"/>
        <v>0</v>
      </c>
      <c r="F412" s="1">
        <f t="shared" si="59"/>
        <v>0</v>
      </c>
      <c r="G412" s="1">
        <f t="shared" si="60"/>
        <v>0</v>
      </c>
      <c r="H412" s="1">
        <f t="shared" si="61"/>
        <v>0</v>
      </c>
      <c r="J412" s="23"/>
      <c r="K412" s="18"/>
      <c r="L412" s="1">
        <f t="shared" si="62"/>
        <v>0</v>
      </c>
      <c r="M412" s="1">
        <f t="shared" si="63"/>
        <v>0</v>
      </c>
      <c r="N412" s="1">
        <f t="shared" si="64"/>
        <v>0</v>
      </c>
      <c r="O412" s="1">
        <f t="shared" si="65"/>
        <v>0</v>
      </c>
      <c r="P412" s="42">
        <f t="shared" si="66"/>
        <v>0</v>
      </c>
      <c r="Q412" s="1">
        <f t="shared" si="67"/>
        <v>0</v>
      </c>
      <c r="S412" s="40"/>
      <c r="T412" s="41"/>
      <c r="U412" s="1">
        <f t="shared" si="68"/>
        <v>0</v>
      </c>
      <c r="V412" s="1">
        <f t="shared" si="69"/>
        <v>0</v>
      </c>
      <c r="W412" s="1">
        <f t="shared" si="70"/>
        <v>0</v>
      </c>
      <c r="X412" s="1">
        <f t="shared" si="71"/>
        <v>0</v>
      </c>
      <c r="Y412" s="1">
        <f t="shared" si="72"/>
        <v>0</v>
      </c>
      <c r="Z412" s="1">
        <f t="shared" si="73"/>
        <v>0</v>
      </c>
      <c r="AB412" s="40"/>
      <c r="AC412" s="41"/>
      <c r="AD412" s="1">
        <f t="shared" si="74"/>
        <v>0</v>
      </c>
      <c r="AE412" s="1">
        <f t="shared" si="75"/>
        <v>0</v>
      </c>
      <c r="AF412" s="1">
        <f t="shared" si="76"/>
        <v>0</v>
      </c>
      <c r="AG412" s="1">
        <f t="shared" si="77"/>
        <v>0</v>
      </c>
      <c r="AH412" s="1">
        <f t="shared" si="78"/>
        <v>0</v>
      </c>
      <c r="AI412" s="1">
        <f t="shared" si="79"/>
        <v>0</v>
      </c>
      <c r="AK412" s="40"/>
      <c r="AL412" s="41"/>
      <c r="AM412" s="1">
        <f t="shared" si="80"/>
        <v>0</v>
      </c>
      <c r="AN412" s="1">
        <f t="shared" si="81"/>
        <v>0</v>
      </c>
      <c r="AO412" s="1">
        <f t="shared" si="82"/>
        <v>0</v>
      </c>
      <c r="AP412" s="1">
        <f t="shared" si="83"/>
        <v>0</v>
      </c>
      <c r="AQ412" s="1">
        <f t="shared" si="84"/>
        <v>0</v>
      </c>
      <c r="AR412" s="1">
        <f t="shared" si="85"/>
        <v>0</v>
      </c>
      <c r="AT412" s="40"/>
      <c r="AU412" s="41"/>
      <c r="AV412" s="1">
        <f t="shared" si="86"/>
        <v>0</v>
      </c>
      <c r="AW412" s="1">
        <f t="shared" si="87"/>
        <v>0</v>
      </c>
      <c r="AX412" s="1">
        <f t="shared" si="88"/>
        <v>0</v>
      </c>
      <c r="AY412" s="1">
        <f t="shared" si="89"/>
        <v>0</v>
      </c>
      <c r="AZ412" s="1">
        <f t="shared" si="90"/>
        <v>0</v>
      </c>
      <c r="BA412" s="1">
        <f t="shared" si="91"/>
        <v>0</v>
      </c>
      <c r="BC412" s="40"/>
      <c r="BD412" s="41"/>
      <c r="BE412" s="1">
        <f t="shared" si="92"/>
        <v>0</v>
      </c>
      <c r="BF412" s="1">
        <f t="shared" si="93"/>
        <v>0</v>
      </c>
      <c r="BG412" s="1">
        <f t="shared" si="94"/>
        <v>0</v>
      </c>
      <c r="BH412" s="1">
        <f t="shared" si="95"/>
        <v>0</v>
      </c>
      <c r="BI412" s="1">
        <f t="shared" si="96"/>
        <v>0</v>
      </c>
      <c r="BJ412" s="1">
        <f t="shared" si="97"/>
        <v>0</v>
      </c>
      <c r="BL412" s="40"/>
      <c r="BM412" s="41"/>
      <c r="BN412" s="1">
        <f t="shared" si="98"/>
        <v>0</v>
      </c>
      <c r="BO412" s="1">
        <f t="shared" si="99"/>
        <v>0</v>
      </c>
      <c r="BP412" s="1">
        <f t="shared" si="100"/>
        <v>0</v>
      </c>
      <c r="BQ412" s="1">
        <f t="shared" si="101"/>
        <v>0</v>
      </c>
      <c r="BR412" s="1">
        <f t="shared" si="102"/>
        <v>0</v>
      </c>
      <c r="BS412" s="1">
        <f t="shared" si="103"/>
        <v>0</v>
      </c>
    </row>
    <row r="413" spans="1:71" ht="12.75" x14ac:dyDescent="0.2">
      <c r="A413" s="40"/>
      <c r="B413" s="41"/>
      <c r="C413" s="1">
        <f t="shared" si="56"/>
        <v>0</v>
      </c>
      <c r="D413" s="1">
        <f t="shared" si="57"/>
        <v>0</v>
      </c>
      <c r="E413" s="1">
        <f t="shared" si="58"/>
        <v>0</v>
      </c>
      <c r="F413" s="1">
        <f t="shared" si="59"/>
        <v>0</v>
      </c>
      <c r="G413" s="1">
        <f t="shared" si="60"/>
        <v>0</v>
      </c>
      <c r="H413" s="1">
        <f t="shared" si="61"/>
        <v>0</v>
      </c>
      <c r="J413" s="23"/>
      <c r="K413" s="18"/>
      <c r="L413" s="1">
        <f t="shared" si="62"/>
        <v>0</v>
      </c>
      <c r="M413" s="1">
        <f t="shared" si="63"/>
        <v>0</v>
      </c>
      <c r="N413" s="1">
        <f t="shared" si="64"/>
        <v>0</v>
      </c>
      <c r="O413" s="1">
        <f t="shared" si="65"/>
        <v>0</v>
      </c>
      <c r="P413" s="42">
        <f t="shared" si="66"/>
        <v>0</v>
      </c>
      <c r="Q413" s="1">
        <f t="shared" si="67"/>
        <v>0</v>
      </c>
      <c r="S413" s="40"/>
      <c r="T413" s="41"/>
      <c r="U413" s="1">
        <f t="shared" si="68"/>
        <v>0</v>
      </c>
      <c r="V413" s="1">
        <f t="shared" si="69"/>
        <v>0</v>
      </c>
      <c r="W413" s="1">
        <f t="shared" si="70"/>
        <v>0</v>
      </c>
      <c r="X413" s="1">
        <f t="shared" si="71"/>
        <v>0</v>
      </c>
      <c r="Y413" s="1">
        <f t="shared" si="72"/>
        <v>0</v>
      </c>
      <c r="Z413" s="1">
        <f t="shared" si="73"/>
        <v>0</v>
      </c>
      <c r="AB413" s="40"/>
      <c r="AC413" s="41"/>
      <c r="AD413" s="1">
        <f t="shared" si="74"/>
        <v>0</v>
      </c>
      <c r="AE413" s="1">
        <f t="shared" si="75"/>
        <v>0</v>
      </c>
      <c r="AF413" s="1">
        <f t="shared" si="76"/>
        <v>0</v>
      </c>
      <c r="AG413" s="1">
        <f t="shared" si="77"/>
        <v>0</v>
      </c>
      <c r="AH413" s="1">
        <f t="shared" si="78"/>
        <v>0</v>
      </c>
      <c r="AI413" s="1">
        <f t="shared" si="79"/>
        <v>0</v>
      </c>
      <c r="AK413" s="40"/>
      <c r="AL413" s="41"/>
      <c r="AM413" s="1">
        <f t="shared" si="80"/>
        <v>0</v>
      </c>
      <c r="AN413" s="1">
        <f t="shared" si="81"/>
        <v>0</v>
      </c>
      <c r="AO413" s="1">
        <f t="shared" si="82"/>
        <v>0</v>
      </c>
      <c r="AP413" s="1">
        <f t="shared" si="83"/>
        <v>0</v>
      </c>
      <c r="AQ413" s="1">
        <f t="shared" si="84"/>
        <v>0</v>
      </c>
      <c r="AR413" s="1">
        <f t="shared" si="85"/>
        <v>0</v>
      </c>
      <c r="AT413" s="40"/>
      <c r="AU413" s="41"/>
      <c r="AV413" s="1">
        <f t="shared" si="86"/>
        <v>0</v>
      </c>
      <c r="AW413" s="1">
        <f t="shared" si="87"/>
        <v>0</v>
      </c>
      <c r="AX413" s="1">
        <f t="shared" si="88"/>
        <v>0</v>
      </c>
      <c r="AY413" s="1">
        <f t="shared" si="89"/>
        <v>0</v>
      </c>
      <c r="AZ413" s="1">
        <f t="shared" si="90"/>
        <v>0</v>
      </c>
      <c r="BA413" s="1">
        <f t="shared" si="91"/>
        <v>0</v>
      </c>
      <c r="BC413" s="40"/>
      <c r="BD413" s="41"/>
      <c r="BE413" s="1">
        <f t="shared" si="92"/>
        <v>0</v>
      </c>
      <c r="BF413" s="1">
        <f t="shared" si="93"/>
        <v>0</v>
      </c>
      <c r="BG413" s="1">
        <f t="shared" si="94"/>
        <v>0</v>
      </c>
      <c r="BH413" s="1">
        <f t="shared" si="95"/>
        <v>0</v>
      </c>
      <c r="BI413" s="1">
        <f t="shared" si="96"/>
        <v>0</v>
      </c>
      <c r="BJ413" s="1">
        <f t="shared" si="97"/>
        <v>0</v>
      </c>
      <c r="BL413" s="40"/>
      <c r="BM413" s="41"/>
      <c r="BN413" s="1">
        <f t="shared" si="98"/>
        <v>0</v>
      </c>
      <c r="BO413" s="1">
        <f t="shared" si="99"/>
        <v>0</v>
      </c>
      <c r="BP413" s="1">
        <f t="shared" si="100"/>
        <v>0</v>
      </c>
      <c r="BQ413" s="1">
        <f t="shared" si="101"/>
        <v>0</v>
      </c>
      <c r="BR413" s="1">
        <f t="shared" si="102"/>
        <v>0</v>
      </c>
      <c r="BS413" s="1">
        <f t="shared" si="103"/>
        <v>0</v>
      </c>
    </row>
    <row r="414" spans="1:71" ht="12.75" x14ac:dyDescent="0.2">
      <c r="A414" s="40"/>
      <c r="B414" s="41"/>
      <c r="C414" s="1">
        <f t="shared" si="56"/>
        <v>0</v>
      </c>
      <c r="D414" s="1">
        <f t="shared" si="57"/>
        <v>0</v>
      </c>
      <c r="E414" s="1">
        <f t="shared" si="58"/>
        <v>0</v>
      </c>
      <c r="F414" s="1">
        <f t="shared" si="59"/>
        <v>0</v>
      </c>
      <c r="G414" s="1">
        <f t="shared" si="60"/>
        <v>0</v>
      </c>
      <c r="H414" s="1">
        <f t="shared" si="61"/>
        <v>0</v>
      </c>
      <c r="J414" s="23"/>
      <c r="K414" s="18"/>
      <c r="L414" s="1">
        <f t="shared" si="62"/>
        <v>0</v>
      </c>
      <c r="M414" s="1">
        <f t="shared" si="63"/>
        <v>0</v>
      </c>
      <c r="N414" s="1">
        <f t="shared" si="64"/>
        <v>0</v>
      </c>
      <c r="O414" s="1">
        <f t="shared" si="65"/>
        <v>0</v>
      </c>
      <c r="P414" s="42">
        <f t="shared" si="66"/>
        <v>0</v>
      </c>
      <c r="Q414" s="1">
        <f t="shared" si="67"/>
        <v>0</v>
      </c>
      <c r="S414" s="40"/>
      <c r="T414" s="41"/>
      <c r="U414" s="1">
        <f t="shared" si="68"/>
        <v>0</v>
      </c>
      <c r="V414" s="1">
        <f t="shared" si="69"/>
        <v>0</v>
      </c>
      <c r="W414" s="1">
        <f t="shared" si="70"/>
        <v>0</v>
      </c>
      <c r="X414" s="1">
        <f t="shared" si="71"/>
        <v>0</v>
      </c>
      <c r="Y414" s="1">
        <f t="shared" si="72"/>
        <v>0</v>
      </c>
      <c r="Z414" s="1">
        <f t="shared" si="73"/>
        <v>0</v>
      </c>
      <c r="AB414" s="40"/>
      <c r="AC414" s="41"/>
      <c r="AD414" s="1">
        <f t="shared" si="74"/>
        <v>0</v>
      </c>
      <c r="AE414" s="1">
        <f t="shared" si="75"/>
        <v>0</v>
      </c>
      <c r="AF414" s="1">
        <f t="shared" si="76"/>
        <v>0</v>
      </c>
      <c r="AG414" s="1">
        <f t="shared" si="77"/>
        <v>0</v>
      </c>
      <c r="AH414" s="1">
        <f t="shared" si="78"/>
        <v>0</v>
      </c>
      <c r="AI414" s="1">
        <f t="shared" si="79"/>
        <v>0</v>
      </c>
      <c r="AK414" s="40"/>
      <c r="AL414" s="41"/>
      <c r="AM414" s="1">
        <f t="shared" si="80"/>
        <v>0</v>
      </c>
      <c r="AN414" s="1">
        <f t="shared" si="81"/>
        <v>0</v>
      </c>
      <c r="AO414" s="1">
        <f t="shared" si="82"/>
        <v>0</v>
      </c>
      <c r="AP414" s="1">
        <f t="shared" si="83"/>
        <v>0</v>
      </c>
      <c r="AQ414" s="1">
        <f t="shared" si="84"/>
        <v>0</v>
      </c>
      <c r="AR414" s="1">
        <f t="shared" si="85"/>
        <v>0</v>
      </c>
      <c r="AT414" s="40"/>
      <c r="AU414" s="41"/>
      <c r="AV414" s="1">
        <f t="shared" si="86"/>
        <v>0</v>
      </c>
      <c r="AW414" s="1">
        <f t="shared" si="87"/>
        <v>0</v>
      </c>
      <c r="AX414" s="1">
        <f t="shared" si="88"/>
        <v>0</v>
      </c>
      <c r="AY414" s="1">
        <f t="shared" si="89"/>
        <v>0</v>
      </c>
      <c r="AZ414" s="1">
        <f t="shared" si="90"/>
        <v>0</v>
      </c>
      <c r="BA414" s="1">
        <f t="shared" si="91"/>
        <v>0</v>
      </c>
      <c r="BC414" s="40"/>
      <c r="BD414" s="41"/>
      <c r="BE414" s="1">
        <f t="shared" si="92"/>
        <v>0</v>
      </c>
      <c r="BF414" s="1">
        <f t="shared" si="93"/>
        <v>0</v>
      </c>
      <c r="BG414" s="1">
        <f t="shared" si="94"/>
        <v>0</v>
      </c>
      <c r="BH414" s="1">
        <f t="shared" si="95"/>
        <v>0</v>
      </c>
      <c r="BI414" s="1">
        <f t="shared" si="96"/>
        <v>0</v>
      </c>
      <c r="BJ414" s="1">
        <f t="shared" si="97"/>
        <v>0</v>
      </c>
      <c r="BL414" s="40"/>
      <c r="BM414" s="41"/>
      <c r="BN414" s="1">
        <f t="shared" si="98"/>
        <v>0</v>
      </c>
      <c r="BO414" s="1">
        <f t="shared" si="99"/>
        <v>0</v>
      </c>
      <c r="BP414" s="1">
        <f t="shared" si="100"/>
        <v>0</v>
      </c>
      <c r="BQ414" s="1">
        <f t="shared" si="101"/>
        <v>0</v>
      </c>
      <c r="BR414" s="1">
        <f t="shared" si="102"/>
        <v>0</v>
      </c>
      <c r="BS414" s="1">
        <f t="shared" si="103"/>
        <v>0</v>
      </c>
    </row>
    <row r="415" spans="1:71" ht="12.75" x14ac:dyDescent="0.2">
      <c r="A415" s="40"/>
      <c r="B415" s="41"/>
      <c r="C415" s="1">
        <f t="shared" si="56"/>
        <v>0</v>
      </c>
      <c r="D415" s="1">
        <f t="shared" si="57"/>
        <v>0</v>
      </c>
      <c r="E415" s="1">
        <f t="shared" si="58"/>
        <v>0</v>
      </c>
      <c r="F415" s="1">
        <f t="shared" si="59"/>
        <v>0</v>
      </c>
      <c r="G415" s="1">
        <f t="shared" si="60"/>
        <v>0</v>
      </c>
      <c r="H415" s="1">
        <f t="shared" si="61"/>
        <v>0</v>
      </c>
      <c r="J415" s="23"/>
      <c r="K415" s="18"/>
      <c r="L415" s="1">
        <f t="shared" si="62"/>
        <v>0</v>
      </c>
      <c r="M415" s="1">
        <f t="shared" si="63"/>
        <v>0</v>
      </c>
      <c r="N415" s="1">
        <f t="shared" si="64"/>
        <v>0</v>
      </c>
      <c r="O415" s="1">
        <f t="shared" si="65"/>
        <v>0</v>
      </c>
      <c r="P415" s="42">
        <f t="shared" si="66"/>
        <v>0</v>
      </c>
      <c r="Q415" s="1">
        <f t="shared" si="67"/>
        <v>0</v>
      </c>
      <c r="S415" s="40"/>
      <c r="T415" s="41"/>
      <c r="U415" s="1">
        <f t="shared" si="68"/>
        <v>0</v>
      </c>
      <c r="V415" s="1">
        <f t="shared" si="69"/>
        <v>0</v>
      </c>
      <c r="W415" s="1">
        <f t="shared" si="70"/>
        <v>0</v>
      </c>
      <c r="X415" s="1">
        <f t="shared" si="71"/>
        <v>0</v>
      </c>
      <c r="Y415" s="1">
        <f t="shared" si="72"/>
        <v>0</v>
      </c>
      <c r="Z415" s="1">
        <f t="shared" si="73"/>
        <v>0</v>
      </c>
      <c r="AB415" s="40"/>
      <c r="AC415" s="41"/>
      <c r="AD415" s="1">
        <f t="shared" si="74"/>
        <v>0</v>
      </c>
      <c r="AE415" s="1">
        <f t="shared" si="75"/>
        <v>0</v>
      </c>
      <c r="AF415" s="1">
        <f t="shared" si="76"/>
        <v>0</v>
      </c>
      <c r="AG415" s="1">
        <f t="shared" si="77"/>
        <v>0</v>
      </c>
      <c r="AH415" s="1">
        <f t="shared" si="78"/>
        <v>0</v>
      </c>
      <c r="AI415" s="1">
        <f t="shared" si="79"/>
        <v>0</v>
      </c>
      <c r="AK415" s="40"/>
      <c r="AL415" s="41"/>
      <c r="AM415" s="1">
        <f t="shared" si="80"/>
        <v>0</v>
      </c>
      <c r="AN415" s="1">
        <f t="shared" si="81"/>
        <v>0</v>
      </c>
      <c r="AO415" s="1">
        <f t="shared" si="82"/>
        <v>0</v>
      </c>
      <c r="AP415" s="1">
        <f t="shared" si="83"/>
        <v>0</v>
      </c>
      <c r="AQ415" s="1">
        <f t="shared" si="84"/>
        <v>0</v>
      </c>
      <c r="AR415" s="1">
        <f t="shared" si="85"/>
        <v>0</v>
      </c>
      <c r="AT415" s="40"/>
      <c r="AU415" s="41"/>
      <c r="AV415" s="1">
        <f t="shared" si="86"/>
        <v>0</v>
      </c>
      <c r="AW415" s="1">
        <f t="shared" si="87"/>
        <v>0</v>
      </c>
      <c r="AX415" s="1">
        <f t="shared" si="88"/>
        <v>0</v>
      </c>
      <c r="AY415" s="1">
        <f t="shared" si="89"/>
        <v>0</v>
      </c>
      <c r="AZ415" s="1">
        <f t="shared" si="90"/>
        <v>0</v>
      </c>
      <c r="BA415" s="1">
        <f t="shared" si="91"/>
        <v>0</v>
      </c>
      <c r="BC415" s="40"/>
      <c r="BD415" s="41"/>
      <c r="BE415" s="1">
        <f t="shared" si="92"/>
        <v>0</v>
      </c>
      <c r="BF415" s="1">
        <f t="shared" si="93"/>
        <v>0</v>
      </c>
      <c r="BG415" s="1">
        <f t="shared" si="94"/>
        <v>0</v>
      </c>
      <c r="BH415" s="1">
        <f t="shared" si="95"/>
        <v>0</v>
      </c>
      <c r="BI415" s="1">
        <f t="shared" si="96"/>
        <v>0</v>
      </c>
      <c r="BJ415" s="1">
        <f t="shared" si="97"/>
        <v>0</v>
      </c>
      <c r="BL415" s="40"/>
      <c r="BM415" s="41"/>
      <c r="BN415" s="1">
        <f t="shared" si="98"/>
        <v>0</v>
      </c>
      <c r="BO415" s="1">
        <f t="shared" si="99"/>
        <v>0</v>
      </c>
      <c r="BP415" s="1">
        <f t="shared" si="100"/>
        <v>0</v>
      </c>
      <c r="BQ415" s="1">
        <f t="shared" si="101"/>
        <v>0</v>
      </c>
      <c r="BR415" s="1">
        <f t="shared" si="102"/>
        <v>0</v>
      </c>
      <c r="BS415" s="1">
        <f t="shared" si="103"/>
        <v>0</v>
      </c>
    </row>
    <row r="416" spans="1:71" ht="12.75" x14ac:dyDescent="0.2">
      <c r="A416" s="40"/>
      <c r="B416" s="41"/>
      <c r="C416" s="1">
        <f t="shared" si="56"/>
        <v>0</v>
      </c>
      <c r="D416" s="1">
        <f t="shared" si="57"/>
        <v>0</v>
      </c>
      <c r="E416" s="1">
        <f t="shared" si="58"/>
        <v>0</v>
      </c>
      <c r="F416" s="1">
        <f t="shared" si="59"/>
        <v>0</v>
      </c>
      <c r="G416" s="1">
        <f t="shared" si="60"/>
        <v>0</v>
      </c>
      <c r="H416" s="1">
        <f t="shared" si="61"/>
        <v>0</v>
      </c>
      <c r="J416" s="23"/>
      <c r="K416" s="18"/>
      <c r="L416" s="1">
        <f t="shared" si="62"/>
        <v>0</v>
      </c>
      <c r="M416" s="1">
        <f t="shared" si="63"/>
        <v>0</v>
      </c>
      <c r="N416" s="1">
        <f t="shared" si="64"/>
        <v>0</v>
      </c>
      <c r="O416" s="1">
        <f t="shared" si="65"/>
        <v>0</v>
      </c>
      <c r="P416" s="42">
        <f t="shared" si="66"/>
        <v>0</v>
      </c>
      <c r="Q416" s="1">
        <f t="shared" si="67"/>
        <v>0</v>
      </c>
      <c r="S416" s="40"/>
      <c r="T416" s="41"/>
      <c r="U416" s="1">
        <f t="shared" si="68"/>
        <v>0</v>
      </c>
      <c r="V416" s="1">
        <f t="shared" si="69"/>
        <v>0</v>
      </c>
      <c r="W416" s="1">
        <f t="shared" si="70"/>
        <v>0</v>
      </c>
      <c r="X416" s="1">
        <f t="shared" si="71"/>
        <v>0</v>
      </c>
      <c r="Y416" s="1">
        <f t="shared" si="72"/>
        <v>0</v>
      </c>
      <c r="Z416" s="1">
        <f t="shared" si="73"/>
        <v>0</v>
      </c>
      <c r="AB416" s="40"/>
      <c r="AC416" s="41"/>
      <c r="AD416" s="1">
        <f t="shared" si="74"/>
        <v>0</v>
      </c>
      <c r="AE416" s="1">
        <f t="shared" si="75"/>
        <v>0</v>
      </c>
      <c r="AF416" s="1">
        <f t="shared" si="76"/>
        <v>0</v>
      </c>
      <c r="AG416" s="1">
        <f t="shared" si="77"/>
        <v>0</v>
      </c>
      <c r="AH416" s="1">
        <f t="shared" si="78"/>
        <v>0</v>
      </c>
      <c r="AI416" s="1">
        <f t="shared" si="79"/>
        <v>0</v>
      </c>
      <c r="AK416" s="40"/>
      <c r="AL416" s="41"/>
      <c r="AM416" s="1">
        <f t="shared" si="80"/>
        <v>0</v>
      </c>
      <c r="AN416" s="1">
        <f t="shared" si="81"/>
        <v>0</v>
      </c>
      <c r="AO416" s="1">
        <f t="shared" si="82"/>
        <v>0</v>
      </c>
      <c r="AP416" s="1">
        <f t="shared" si="83"/>
        <v>0</v>
      </c>
      <c r="AQ416" s="1">
        <f t="shared" si="84"/>
        <v>0</v>
      </c>
      <c r="AR416" s="1">
        <f t="shared" si="85"/>
        <v>0</v>
      </c>
      <c r="AT416" s="40"/>
      <c r="AU416" s="41"/>
      <c r="AV416" s="1">
        <f t="shared" si="86"/>
        <v>0</v>
      </c>
      <c r="AW416" s="1">
        <f t="shared" si="87"/>
        <v>0</v>
      </c>
      <c r="AX416" s="1">
        <f t="shared" si="88"/>
        <v>0</v>
      </c>
      <c r="AY416" s="1">
        <f t="shared" si="89"/>
        <v>0</v>
      </c>
      <c r="AZ416" s="1">
        <f t="shared" si="90"/>
        <v>0</v>
      </c>
      <c r="BA416" s="1">
        <f t="shared" si="91"/>
        <v>0</v>
      </c>
      <c r="BC416" s="40"/>
      <c r="BD416" s="41"/>
      <c r="BE416" s="1">
        <f t="shared" si="92"/>
        <v>0</v>
      </c>
      <c r="BF416" s="1">
        <f t="shared" si="93"/>
        <v>0</v>
      </c>
      <c r="BG416" s="1">
        <f t="shared" si="94"/>
        <v>0</v>
      </c>
      <c r="BH416" s="1">
        <f t="shared" si="95"/>
        <v>0</v>
      </c>
      <c r="BI416" s="1">
        <f t="shared" si="96"/>
        <v>0</v>
      </c>
      <c r="BJ416" s="1">
        <f t="shared" si="97"/>
        <v>0</v>
      </c>
      <c r="BL416" s="40"/>
      <c r="BM416" s="41"/>
      <c r="BN416" s="1">
        <f t="shared" si="98"/>
        <v>0</v>
      </c>
      <c r="BO416" s="1">
        <f t="shared" si="99"/>
        <v>0</v>
      </c>
      <c r="BP416" s="1">
        <f t="shared" si="100"/>
        <v>0</v>
      </c>
      <c r="BQ416" s="1">
        <f t="shared" si="101"/>
        <v>0</v>
      </c>
      <c r="BR416" s="1">
        <f t="shared" si="102"/>
        <v>0</v>
      </c>
      <c r="BS416" s="1">
        <f t="shared" si="103"/>
        <v>0</v>
      </c>
    </row>
    <row r="417" spans="1:71" ht="12.75" x14ac:dyDescent="0.2">
      <c r="A417" s="40"/>
      <c r="B417" s="41"/>
      <c r="C417" s="1">
        <f t="shared" si="56"/>
        <v>0</v>
      </c>
      <c r="D417" s="1">
        <f t="shared" si="57"/>
        <v>0</v>
      </c>
      <c r="E417" s="1">
        <f t="shared" si="58"/>
        <v>0</v>
      </c>
      <c r="F417" s="1">
        <f t="shared" si="59"/>
        <v>0</v>
      </c>
      <c r="G417" s="1">
        <f t="shared" si="60"/>
        <v>0</v>
      </c>
      <c r="H417" s="1">
        <f t="shared" si="61"/>
        <v>0</v>
      </c>
      <c r="J417" s="23"/>
      <c r="K417" s="18"/>
      <c r="L417" s="1">
        <f t="shared" si="62"/>
        <v>0</v>
      </c>
      <c r="M417" s="1">
        <f t="shared" si="63"/>
        <v>0</v>
      </c>
      <c r="N417" s="1">
        <f t="shared" si="64"/>
        <v>0</v>
      </c>
      <c r="O417" s="1">
        <f t="shared" si="65"/>
        <v>0</v>
      </c>
      <c r="P417" s="42">
        <f t="shared" si="66"/>
        <v>0</v>
      </c>
      <c r="Q417" s="1">
        <f t="shared" si="67"/>
        <v>0</v>
      </c>
      <c r="S417" s="40"/>
      <c r="T417" s="41"/>
      <c r="U417" s="1">
        <f t="shared" si="68"/>
        <v>0</v>
      </c>
      <c r="V417" s="1">
        <f t="shared" si="69"/>
        <v>0</v>
      </c>
      <c r="W417" s="1">
        <f t="shared" si="70"/>
        <v>0</v>
      </c>
      <c r="X417" s="1">
        <f t="shared" si="71"/>
        <v>0</v>
      </c>
      <c r="Y417" s="1">
        <f t="shared" si="72"/>
        <v>0</v>
      </c>
      <c r="Z417" s="1">
        <f t="shared" si="73"/>
        <v>0</v>
      </c>
      <c r="AB417" s="40"/>
      <c r="AC417" s="41"/>
      <c r="AD417" s="1">
        <f t="shared" si="74"/>
        <v>0</v>
      </c>
      <c r="AE417" s="1">
        <f t="shared" si="75"/>
        <v>0</v>
      </c>
      <c r="AF417" s="1">
        <f t="shared" si="76"/>
        <v>0</v>
      </c>
      <c r="AG417" s="1">
        <f t="shared" si="77"/>
        <v>0</v>
      </c>
      <c r="AH417" s="1">
        <f t="shared" si="78"/>
        <v>0</v>
      </c>
      <c r="AI417" s="1">
        <f t="shared" si="79"/>
        <v>0</v>
      </c>
      <c r="AK417" s="40"/>
      <c r="AL417" s="41"/>
      <c r="AM417" s="1">
        <f t="shared" si="80"/>
        <v>0</v>
      </c>
      <c r="AN417" s="1">
        <f t="shared" si="81"/>
        <v>0</v>
      </c>
      <c r="AO417" s="1">
        <f t="shared" si="82"/>
        <v>0</v>
      </c>
      <c r="AP417" s="1">
        <f t="shared" si="83"/>
        <v>0</v>
      </c>
      <c r="AQ417" s="1">
        <f t="shared" si="84"/>
        <v>0</v>
      </c>
      <c r="AR417" s="1">
        <f t="shared" si="85"/>
        <v>0</v>
      </c>
      <c r="AT417" s="40"/>
      <c r="AU417" s="41"/>
      <c r="AV417" s="1">
        <f t="shared" si="86"/>
        <v>0</v>
      </c>
      <c r="AW417" s="1">
        <f t="shared" si="87"/>
        <v>0</v>
      </c>
      <c r="AX417" s="1">
        <f t="shared" si="88"/>
        <v>0</v>
      </c>
      <c r="AY417" s="1">
        <f t="shared" si="89"/>
        <v>0</v>
      </c>
      <c r="AZ417" s="1">
        <f t="shared" si="90"/>
        <v>0</v>
      </c>
      <c r="BA417" s="1">
        <f t="shared" si="91"/>
        <v>0</v>
      </c>
      <c r="BC417" s="40"/>
      <c r="BD417" s="41"/>
      <c r="BE417" s="1">
        <f t="shared" si="92"/>
        <v>0</v>
      </c>
      <c r="BF417" s="1">
        <f t="shared" si="93"/>
        <v>0</v>
      </c>
      <c r="BG417" s="1">
        <f t="shared" si="94"/>
        <v>0</v>
      </c>
      <c r="BH417" s="1">
        <f t="shared" si="95"/>
        <v>0</v>
      </c>
      <c r="BI417" s="1">
        <f t="shared" si="96"/>
        <v>0</v>
      </c>
      <c r="BJ417" s="1">
        <f t="shared" si="97"/>
        <v>0</v>
      </c>
      <c r="BL417" s="40"/>
      <c r="BM417" s="41"/>
      <c r="BN417" s="1">
        <f t="shared" si="98"/>
        <v>0</v>
      </c>
      <c r="BO417" s="1">
        <f t="shared" si="99"/>
        <v>0</v>
      </c>
      <c r="BP417" s="1">
        <f t="shared" si="100"/>
        <v>0</v>
      </c>
      <c r="BQ417" s="1">
        <f t="shared" si="101"/>
        <v>0</v>
      </c>
      <c r="BR417" s="1">
        <f t="shared" si="102"/>
        <v>0</v>
      </c>
      <c r="BS417" s="1">
        <f t="shared" si="103"/>
        <v>0</v>
      </c>
    </row>
    <row r="418" spans="1:71" ht="12.75" x14ac:dyDescent="0.2">
      <c r="A418" s="40"/>
      <c r="B418" s="41"/>
      <c r="C418" s="1">
        <f t="shared" si="56"/>
        <v>0</v>
      </c>
      <c r="D418" s="1">
        <f t="shared" si="57"/>
        <v>0</v>
      </c>
      <c r="E418" s="1">
        <f t="shared" si="58"/>
        <v>0</v>
      </c>
      <c r="F418" s="1">
        <f t="shared" si="59"/>
        <v>0</v>
      </c>
      <c r="G418" s="1">
        <f t="shared" si="60"/>
        <v>0</v>
      </c>
      <c r="H418" s="1">
        <f t="shared" si="61"/>
        <v>0</v>
      </c>
      <c r="J418" s="23"/>
      <c r="K418" s="18"/>
      <c r="L418" s="1">
        <f t="shared" si="62"/>
        <v>0</v>
      </c>
      <c r="M418" s="1">
        <f t="shared" si="63"/>
        <v>0</v>
      </c>
      <c r="N418" s="1">
        <f t="shared" si="64"/>
        <v>0</v>
      </c>
      <c r="O418" s="1">
        <f t="shared" si="65"/>
        <v>0</v>
      </c>
      <c r="P418" s="42">
        <f t="shared" si="66"/>
        <v>0</v>
      </c>
      <c r="Q418" s="1">
        <f t="shared" si="67"/>
        <v>0</v>
      </c>
      <c r="S418" s="40"/>
      <c r="T418" s="41"/>
      <c r="U418" s="1">
        <f t="shared" si="68"/>
        <v>0</v>
      </c>
      <c r="V418" s="1">
        <f t="shared" si="69"/>
        <v>0</v>
      </c>
      <c r="W418" s="1">
        <f t="shared" si="70"/>
        <v>0</v>
      </c>
      <c r="X418" s="1">
        <f t="shared" si="71"/>
        <v>0</v>
      </c>
      <c r="Y418" s="1">
        <f t="shared" si="72"/>
        <v>0</v>
      </c>
      <c r="Z418" s="1">
        <f t="shared" si="73"/>
        <v>0</v>
      </c>
      <c r="AB418" s="40"/>
      <c r="AC418" s="41"/>
      <c r="AD418" s="1">
        <f t="shared" si="74"/>
        <v>0</v>
      </c>
      <c r="AE418" s="1">
        <f t="shared" si="75"/>
        <v>0</v>
      </c>
      <c r="AF418" s="1">
        <f t="shared" si="76"/>
        <v>0</v>
      </c>
      <c r="AG418" s="1">
        <f t="shared" si="77"/>
        <v>0</v>
      </c>
      <c r="AH418" s="1">
        <f t="shared" si="78"/>
        <v>0</v>
      </c>
      <c r="AI418" s="1">
        <f t="shared" si="79"/>
        <v>0</v>
      </c>
      <c r="AK418" s="40"/>
      <c r="AL418" s="41"/>
      <c r="AM418" s="1">
        <f t="shared" si="80"/>
        <v>0</v>
      </c>
      <c r="AN418" s="1">
        <f t="shared" si="81"/>
        <v>0</v>
      </c>
      <c r="AO418" s="1">
        <f t="shared" si="82"/>
        <v>0</v>
      </c>
      <c r="AP418" s="1">
        <f t="shared" si="83"/>
        <v>0</v>
      </c>
      <c r="AQ418" s="1">
        <f t="shared" si="84"/>
        <v>0</v>
      </c>
      <c r="AR418" s="1">
        <f t="shared" si="85"/>
        <v>0</v>
      </c>
      <c r="AT418" s="40"/>
      <c r="AU418" s="41"/>
      <c r="AV418" s="1">
        <f t="shared" si="86"/>
        <v>0</v>
      </c>
      <c r="AW418" s="1">
        <f t="shared" si="87"/>
        <v>0</v>
      </c>
      <c r="AX418" s="1">
        <f t="shared" si="88"/>
        <v>0</v>
      </c>
      <c r="AY418" s="1">
        <f t="shared" si="89"/>
        <v>0</v>
      </c>
      <c r="AZ418" s="1">
        <f t="shared" si="90"/>
        <v>0</v>
      </c>
      <c r="BA418" s="1">
        <f t="shared" si="91"/>
        <v>0</v>
      </c>
      <c r="BC418" s="40"/>
      <c r="BD418" s="41"/>
      <c r="BE418" s="1">
        <f t="shared" si="92"/>
        <v>0</v>
      </c>
      <c r="BF418" s="1">
        <f t="shared" si="93"/>
        <v>0</v>
      </c>
      <c r="BG418" s="1">
        <f t="shared" si="94"/>
        <v>0</v>
      </c>
      <c r="BH418" s="1">
        <f t="shared" si="95"/>
        <v>0</v>
      </c>
      <c r="BI418" s="1">
        <f t="shared" si="96"/>
        <v>0</v>
      </c>
      <c r="BJ418" s="1">
        <f t="shared" si="97"/>
        <v>0</v>
      </c>
      <c r="BL418" s="40"/>
      <c r="BM418" s="41"/>
      <c r="BN418" s="1">
        <f t="shared" si="98"/>
        <v>0</v>
      </c>
      <c r="BO418" s="1">
        <f t="shared" si="99"/>
        <v>0</v>
      </c>
      <c r="BP418" s="1">
        <f t="shared" si="100"/>
        <v>0</v>
      </c>
      <c r="BQ418" s="1">
        <f t="shared" si="101"/>
        <v>0</v>
      </c>
      <c r="BR418" s="1">
        <f t="shared" si="102"/>
        <v>0</v>
      </c>
      <c r="BS418" s="1">
        <f t="shared" si="103"/>
        <v>0</v>
      </c>
    </row>
    <row r="419" spans="1:71" ht="12.75" x14ac:dyDescent="0.2">
      <c r="A419" s="40"/>
      <c r="B419" s="41"/>
      <c r="C419" s="1">
        <f t="shared" si="56"/>
        <v>0</v>
      </c>
      <c r="D419" s="1">
        <f t="shared" si="57"/>
        <v>0</v>
      </c>
      <c r="E419" s="1">
        <f t="shared" si="58"/>
        <v>0</v>
      </c>
      <c r="F419" s="1">
        <f t="shared" si="59"/>
        <v>0</v>
      </c>
      <c r="G419" s="1">
        <f t="shared" si="60"/>
        <v>0</v>
      </c>
      <c r="H419" s="1">
        <f t="shared" si="61"/>
        <v>0</v>
      </c>
      <c r="J419" s="23"/>
      <c r="K419" s="18"/>
      <c r="L419" s="1">
        <f t="shared" si="62"/>
        <v>0</v>
      </c>
      <c r="M419" s="1">
        <f t="shared" si="63"/>
        <v>0</v>
      </c>
      <c r="N419" s="1">
        <f t="shared" si="64"/>
        <v>0</v>
      </c>
      <c r="O419" s="1">
        <f t="shared" si="65"/>
        <v>0</v>
      </c>
      <c r="P419" s="42">
        <f t="shared" si="66"/>
        <v>0</v>
      </c>
      <c r="Q419" s="1">
        <f t="shared" si="67"/>
        <v>0</v>
      </c>
      <c r="S419" s="40"/>
      <c r="T419" s="41"/>
      <c r="U419" s="1">
        <f t="shared" si="68"/>
        <v>0</v>
      </c>
      <c r="V419" s="1">
        <f t="shared" si="69"/>
        <v>0</v>
      </c>
      <c r="W419" s="1">
        <f t="shared" si="70"/>
        <v>0</v>
      </c>
      <c r="X419" s="1">
        <f t="shared" si="71"/>
        <v>0</v>
      </c>
      <c r="Y419" s="1">
        <f t="shared" si="72"/>
        <v>0</v>
      </c>
      <c r="Z419" s="1">
        <f t="shared" si="73"/>
        <v>0</v>
      </c>
      <c r="AB419" s="40"/>
      <c r="AC419" s="41"/>
      <c r="AD419" s="1">
        <f t="shared" si="74"/>
        <v>0</v>
      </c>
      <c r="AE419" s="1">
        <f t="shared" si="75"/>
        <v>0</v>
      </c>
      <c r="AF419" s="1">
        <f t="shared" si="76"/>
        <v>0</v>
      </c>
      <c r="AG419" s="1">
        <f t="shared" si="77"/>
        <v>0</v>
      </c>
      <c r="AH419" s="1">
        <f t="shared" si="78"/>
        <v>0</v>
      </c>
      <c r="AI419" s="1">
        <f t="shared" si="79"/>
        <v>0</v>
      </c>
      <c r="AK419" s="40"/>
      <c r="AL419" s="41"/>
      <c r="AM419" s="1">
        <f t="shared" si="80"/>
        <v>0</v>
      </c>
      <c r="AN419" s="1">
        <f t="shared" si="81"/>
        <v>0</v>
      </c>
      <c r="AO419" s="1">
        <f t="shared" si="82"/>
        <v>0</v>
      </c>
      <c r="AP419" s="1">
        <f t="shared" si="83"/>
        <v>0</v>
      </c>
      <c r="AQ419" s="1">
        <f t="shared" si="84"/>
        <v>0</v>
      </c>
      <c r="AR419" s="1">
        <f t="shared" si="85"/>
        <v>0</v>
      </c>
      <c r="AT419" s="40"/>
      <c r="AU419" s="41"/>
      <c r="AV419" s="1">
        <f t="shared" si="86"/>
        <v>0</v>
      </c>
      <c r="AW419" s="1">
        <f t="shared" si="87"/>
        <v>0</v>
      </c>
      <c r="AX419" s="1">
        <f t="shared" si="88"/>
        <v>0</v>
      </c>
      <c r="AY419" s="1">
        <f t="shared" si="89"/>
        <v>0</v>
      </c>
      <c r="AZ419" s="1">
        <f t="shared" si="90"/>
        <v>0</v>
      </c>
      <c r="BA419" s="1">
        <f t="shared" si="91"/>
        <v>0</v>
      </c>
      <c r="BC419" s="40"/>
      <c r="BD419" s="41"/>
      <c r="BE419" s="1">
        <f t="shared" si="92"/>
        <v>0</v>
      </c>
      <c r="BF419" s="1">
        <f t="shared" si="93"/>
        <v>0</v>
      </c>
      <c r="BG419" s="1">
        <f t="shared" si="94"/>
        <v>0</v>
      </c>
      <c r="BH419" s="1">
        <f t="shared" si="95"/>
        <v>0</v>
      </c>
      <c r="BI419" s="1">
        <f t="shared" si="96"/>
        <v>0</v>
      </c>
      <c r="BJ419" s="1">
        <f t="shared" si="97"/>
        <v>0</v>
      </c>
      <c r="BL419" s="40"/>
      <c r="BM419" s="41"/>
      <c r="BN419" s="1">
        <f t="shared" si="98"/>
        <v>0</v>
      </c>
      <c r="BO419" s="1">
        <f t="shared" si="99"/>
        <v>0</v>
      </c>
      <c r="BP419" s="1">
        <f t="shared" si="100"/>
        <v>0</v>
      </c>
      <c r="BQ419" s="1">
        <f t="shared" si="101"/>
        <v>0</v>
      </c>
      <c r="BR419" s="1">
        <f t="shared" si="102"/>
        <v>0</v>
      </c>
      <c r="BS419" s="1">
        <f t="shared" si="103"/>
        <v>0</v>
      </c>
    </row>
    <row r="420" spans="1:71" ht="12.75" x14ac:dyDescent="0.2">
      <c r="A420" s="40"/>
      <c r="B420" s="41"/>
      <c r="C420" s="1">
        <f t="shared" si="56"/>
        <v>0</v>
      </c>
      <c r="D420" s="1">
        <f t="shared" si="57"/>
        <v>0</v>
      </c>
      <c r="E420" s="1">
        <f t="shared" si="58"/>
        <v>0</v>
      </c>
      <c r="F420" s="1">
        <f t="shared" si="59"/>
        <v>0</v>
      </c>
      <c r="G420" s="1">
        <f t="shared" si="60"/>
        <v>0</v>
      </c>
      <c r="H420" s="1">
        <f t="shared" si="61"/>
        <v>0</v>
      </c>
      <c r="J420" s="23"/>
      <c r="K420" s="18"/>
      <c r="L420" s="1">
        <f t="shared" si="62"/>
        <v>0</v>
      </c>
      <c r="M420" s="1">
        <f t="shared" si="63"/>
        <v>0</v>
      </c>
      <c r="N420" s="1">
        <f t="shared" si="64"/>
        <v>0</v>
      </c>
      <c r="O420" s="1">
        <f t="shared" si="65"/>
        <v>0</v>
      </c>
      <c r="P420" s="42">
        <f t="shared" si="66"/>
        <v>0</v>
      </c>
      <c r="Q420" s="1">
        <f t="shared" si="67"/>
        <v>0</v>
      </c>
      <c r="S420" s="40"/>
      <c r="T420" s="41"/>
      <c r="U420" s="1">
        <f t="shared" si="68"/>
        <v>0</v>
      </c>
      <c r="V420" s="1">
        <f t="shared" si="69"/>
        <v>0</v>
      </c>
      <c r="W420" s="1">
        <f t="shared" si="70"/>
        <v>0</v>
      </c>
      <c r="X420" s="1">
        <f t="shared" si="71"/>
        <v>0</v>
      </c>
      <c r="Y420" s="1">
        <f t="shared" si="72"/>
        <v>0</v>
      </c>
      <c r="Z420" s="1">
        <f t="shared" si="73"/>
        <v>0</v>
      </c>
      <c r="AB420" s="40"/>
      <c r="AC420" s="41"/>
      <c r="AD420" s="1">
        <f t="shared" si="74"/>
        <v>0</v>
      </c>
      <c r="AE420" s="1">
        <f t="shared" si="75"/>
        <v>0</v>
      </c>
      <c r="AF420" s="1">
        <f t="shared" si="76"/>
        <v>0</v>
      </c>
      <c r="AG420" s="1">
        <f t="shared" si="77"/>
        <v>0</v>
      </c>
      <c r="AH420" s="1">
        <f t="shared" si="78"/>
        <v>0</v>
      </c>
      <c r="AI420" s="1">
        <f t="shared" si="79"/>
        <v>0</v>
      </c>
      <c r="AK420" s="40"/>
      <c r="AL420" s="41"/>
      <c r="AM420" s="1">
        <f t="shared" si="80"/>
        <v>0</v>
      </c>
      <c r="AN420" s="1">
        <f t="shared" si="81"/>
        <v>0</v>
      </c>
      <c r="AO420" s="1">
        <f t="shared" si="82"/>
        <v>0</v>
      </c>
      <c r="AP420" s="1">
        <f t="shared" si="83"/>
        <v>0</v>
      </c>
      <c r="AQ420" s="1">
        <f t="shared" si="84"/>
        <v>0</v>
      </c>
      <c r="AR420" s="1">
        <f t="shared" si="85"/>
        <v>0</v>
      </c>
      <c r="AT420" s="40"/>
      <c r="AU420" s="41"/>
      <c r="AV420" s="1">
        <f t="shared" si="86"/>
        <v>0</v>
      </c>
      <c r="AW420" s="1">
        <f t="shared" si="87"/>
        <v>0</v>
      </c>
      <c r="AX420" s="1">
        <f t="shared" si="88"/>
        <v>0</v>
      </c>
      <c r="AY420" s="1">
        <f t="shared" si="89"/>
        <v>0</v>
      </c>
      <c r="AZ420" s="1">
        <f t="shared" si="90"/>
        <v>0</v>
      </c>
      <c r="BA420" s="1">
        <f t="shared" si="91"/>
        <v>0</v>
      </c>
      <c r="BC420" s="40"/>
      <c r="BD420" s="41"/>
      <c r="BE420" s="1">
        <f t="shared" si="92"/>
        <v>0</v>
      </c>
      <c r="BF420" s="1">
        <f t="shared" si="93"/>
        <v>0</v>
      </c>
      <c r="BG420" s="1">
        <f t="shared" si="94"/>
        <v>0</v>
      </c>
      <c r="BH420" s="1">
        <f t="shared" si="95"/>
        <v>0</v>
      </c>
      <c r="BI420" s="1">
        <f t="shared" si="96"/>
        <v>0</v>
      </c>
      <c r="BJ420" s="1">
        <f t="shared" si="97"/>
        <v>0</v>
      </c>
      <c r="BL420" s="40"/>
      <c r="BM420" s="41"/>
      <c r="BN420" s="1">
        <f t="shared" si="98"/>
        <v>0</v>
      </c>
      <c r="BO420" s="1">
        <f t="shared" si="99"/>
        <v>0</v>
      </c>
      <c r="BP420" s="1">
        <f t="shared" si="100"/>
        <v>0</v>
      </c>
      <c r="BQ420" s="1">
        <f t="shared" si="101"/>
        <v>0</v>
      </c>
      <c r="BR420" s="1">
        <f t="shared" si="102"/>
        <v>0</v>
      </c>
      <c r="BS420" s="1">
        <f t="shared" si="103"/>
        <v>0</v>
      </c>
    </row>
    <row r="421" spans="1:71" ht="12.75" x14ac:dyDescent="0.2">
      <c r="A421" s="40"/>
      <c r="B421" s="41"/>
      <c r="C421" s="1">
        <f t="shared" si="56"/>
        <v>0</v>
      </c>
      <c r="D421" s="1">
        <f t="shared" si="57"/>
        <v>0</v>
      </c>
      <c r="E421" s="1">
        <f t="shared" si="58"/>
        <v>0</v>
      </c>
      <c r="F421" s="1">
        <f t="shared" si="59"/>
        <v>0</v>
      </c>
      <c r="G421" s="1">
        <f t="shared" si="60"/>
        <v>0</v>
      </c>
      <c r="H421" s="1">
        <f t="shared" si="61"/>
        <v>0</v>
      </c>
      <c r="J421" s="23"/>
      <c r="K421" s="18"/>
      <c r="L421" s="1">
        <f t="shared" si="62"/>
        <v>0</v>
      </c>
      <c r="M421" s="1">
        <f t="shared" si="63"/>
        <v>0</v>
      </c>
      <c r="N421" s="1">
        <f t="shared" si="64"/>
        <v>0</v>
      </c>
      <c r="O421" s="1">
        <f t="shared" si="65"/>
        <v>0</v>
      </c>
      <c r="P421" s="42">
        <f t="shared" si="66"/>
        <v>0</v>
      </c>
      <c r="Q421" s="1">
        <f t="shared" si="67"/>
        <v>0</v>
      </c>
      <c r="S421" s="40"/>
      <c r="T421" s="41"/>
      <c r="U421" s="1">
        <f t="shared" si="68"/>
        <v>0</v>
      </c>
      <c r="V421" s="1">
        <f t="shared" si="69"/>
        <v>0</v>
      </c>
      <c r="W421" s="1">
        <f t="shared" si="70"/>
        <v>0</v>
      </c>
      <c r="X421" s="1">
        <f t="shared" si="71"/>
        <v>0</v>
      </c>
      <c r="Y421" s="1">
        <f t="shared" si="72"/>
        <v>0</v>
      </c>
      <c r="Z421" s="1">
        <f t="shared" si="73"/>
        <v>0</v>
      </c>
      <c r="AB421" s="40"/>
      <c r="AC421" s="41"/>
      <c r="AD421" s="1">
        <f t="shared" si="74"/>
        <v>0</v>
      </c>
      <c r="AE421" s="1">
        <f t="shared" si="75"/>
        <v>0</v>
      </c>
      <c r="AF421" s="1">
        <f t="shared" si="76"/>
        <v>0</v>
      </c>
      <c r="AG421" s="1">
        <f t="shared" si="77"/>
        <v>0</v>
      </c>
      <c r="AH421" s="1">
        <f t="shared" si="78"/>
        <v>0</v>
      </c>
      <c r="AI421" s="1">
        <f t="shared" si="79"/>
        <v>0</v>
      </c>
      <c r="AK421" s="40"/>
      <c r="AL421" s="41"/>
      <c r="AM421" s="1">
        <f t="shared" si="80"/>
        <v>0</v>
      </c>
      <c r="AN421" s="1">
        <f t="shared" si="81"/>
        <v>0</v>
      </c>
      <c r="AO421" s="1">
        <f t="shared" si="82"/>
        <v>0</v>
      </c>
      <c r="AP421" s="1">
        <f t="shared" si="83"/>
        <v>0</v>
      </c>
      <c r="AQ421" s="1">
        <f t="shared" si="84"/>
        <v>0</v>
      </c>
      <c r="AR421" s="1">
        <f t="shared" si="85"/>
        <v>0</v>
      </c>
      <c r="AT421" s="40"/>
      <c r="AU421" s="41"/>
      <c r="AV421" s="1">
        <f t="shared" si="86"/>
        <v>0</v>
      </c>
      <c r="AW421" s="1">
        <f t="shared" si="87"/>
        <v>0</v>
      </c>
      <c r="AX421" s="1">
        <f t="shared" si="88"/>
        <v>0</v>
      </c>
      <c r="AY421" s="1">
        <f t="shared" si="89"/>
        <v>0</v>
      </c>
      <c r="AZ421" s="1">
        <f t="shared" si="90"/>
        <v>0</v>
      </c>
      <c r="BA421" s="1">
        <f t="shared" si="91"/>
        <v>0</v>
      </c>
      <c r="BC421" s="40"/>
      <c r="BD421" s="41"/>
      <c r="BE421" s="1">
        <f t="shared" si="92"/>
        <v>0</v>
      </c>
      <c r="BF421" s="1">
        <f t="shared" si="93"/>
        <v>0</v>
      </c>
      <c r="BG421" s="1">
        <f t="shared" si="94"/>
        <v>0</v>
      </c>
      <c r="BH421" s="1">
        <f t="shared" si="95"/>
        <v>0</v>
      </c>
      <c r="BI421" s="1">
        <f t="shared" si="96"/>
        <v>0</v>
      </c>
      <c r="BJ421" s="1">
        <f t="shared" si="97"/>
        <v>0</v>
      </c>
      <c r="BL421" s="40"/>
      <c r="BM421" s="41"/>
      <c r="BN421" s="1">
        <f t="shared" si="98"/>
        <v>0</v>
      </c>
      <c r="BO421" s="1">
        <f t="shared" si="99"/>
        <v>0</v>
      </c>
      <c r="BP421" s="1">
        <f t="shared" si="100"/>
        <v>0</v>
      </c>
      <c r="BQ421" s="1">
        <f t="shared" si="101"/>
        <v>0</v>
      </c>
      <c r="BR421" s="1">
        <f t="shared" si="102"/>
        <v>0</v>
      </c>
      <c r="BS421" s="1">
        <f t="shared" si="103"/>
        <v>0</v>
      </c>
    </row>
    <row r="422" spans="1:71" ht="12.75" x14ac:dyDescent="0.2">
      <c r="A422" s="40"/>
      <c r="B422" s="41"/>
      <c r="C422" s="1">
        <f t="shared" si="56"/>
        <v>0</v>
      </c>
      <c r="D422" s="1">
        <f t="shared" si="57"/>
        <v>0</v>
      </c>
      <c r="E422" s="1">
        <f t="shared" si="58"/>
        <v>0</v>
      </c>
      <c r="F422" s="1">
        <f t="shared" si="59"/>
        <v>0</v>
      </c>
      <c r="G422" s="1">
        <f t="shared" si="60"/>
        <v>0</v>
      </c>
      <c r="H422" s="1">
        <f t="shared" si="61"/>
        <v>0</v>
      </c>
      <c r="J422" s="23"/>
      <c r="K422" s="18"/>
      <c r="L422" s="1">
        <f t="shared" si="62"/>
        <v>0</v>
      </c>
      <c r="M422" s="1">
        <f t="shared" si="63"/>
        <v>0</v>
      </c>
      <c r="N422" s="1">
        <f t="shared" si="64"/>
        <v>0</v>
      </c>
      <c r="O422" s="1">
        <f t="shared" si="65"/>
        <v>0</v>
      </c>
      <c r="P422" s="42">
        <f t="shared" si="66"/>
        <v>0</v>
      </c>
      <c r="Q422" s="1">
        <f t="shared" si="67"/>
        <v>0</v>
      </c>
      <c r="S422" s="40"/>
      <c r="T422" s="41"/>
      <c r="U422" s="1">
        <f t="shared" si="68"/>
        <v>0</v>
      </c>
      <c r="V422" s="1">
        <f t="shared" si="69"/>
        <v>0</v>
      </c>
      <c r="W422" s="1">
        <f t="shared" si="70"/>
        <v>0</v>
      </c>
      <c r="X422" s="1">
        <f t="shared" si="71"/>
        <v>0</v>
      </c>
      <c r="Y422" s="1">
        <f t="shared" si="72"/>
        <v>0</v>
      </c>
      <c r="Z422" s="1">
        <f t="shared" si="73"/>
        <v>0</v>
      </c>
      <c r="AB422" s="40"/>
      <c r="AC422" s="41"/>
      <c r="AD422" s="1">
        <f t="shared" si="74"/>
        <v>0</v>
      </c>
      <c r="AE422" s="1">
        <f t="shared" si="75"/>
        <v>0</v>
      </c>
      <c r="AF422" s="1">
        <f t="shared" si="76"/>
        <v>0</v>
      </c>
      <c r="AG422" s="1">
        <f t="shared" si="77"/>
        <v>0</v>
      </c>
      <c r="AH422" s="1">
        <f t="shared" si="78"/>
        <v>0</v>
      </c>
      <c r="AI422" s="1">
        <f t="shared" si="79"/>
        <v>0</v>
      </c>
      <c r="AK422" s="40"/>
      <c r="AL422" s="41"/>
      <c r="AM422" s="1">
        <f t="shared" si="80"/>
        <v>0</v>
      </c>
      <c r="AN422" s="1">
        <f t="shared" si="81"/>
        <v>0</v>
      </c>
      <c r="AO422" s="1">
        <f t="shared" si="82"/>
        <v>0</v>
      </c>
      <c r="AP422" s="1">
        <f t="shared" si="83"/>
        <v>0</v>
      </c>
      <c r="AQ422" s="1">
        <f t="shared" si="84"/>
        <v>0</v>
      </c>
      <c r="AR422" s="1">
        <f t="shared" si="85"/>
        <v>0</v>
      </c>
      <c r="AT422" s="40"/>
      <c r="AU422" s="41"/>
      <c r="AV422" s="1">
        <f t="shared" si="86"/>
        <v>0</v>
      </c>
      <c r="AW422" s="1">
        <f t="shared" si="87"/>
        <v>0</v>
      </c>
      <c r="AX422" s="1">
        <f t="shared" si="88"/>
        <v>0</v>
      </c>
      <c r="AY422" s="1">
        <f t="shared" si="89"/>
        <v>0</v>
      </c>
      <c r="AZ422" s="1">
        <f t="shared" si="90"/>
        <v>0</v>
      </c>
      <c r="BA422" s="1">
        <f t="shared" si="91"/>
        <v>0</v>
      </c>
      <c r="BC422" s="40"/>
      <c r="BD422" s="41"/>
      <c r="BE422" s="1">
        <f t="shared" si="92"/>
        <v>0</v>
      </c>
      <c r="BF422" s="1">
        <f t="shared" si="93"/>
        <v>0</v>
      </c>
      <c r="BG422" s="1">
        <f t="shared" si="94"/>
        <v>0</v>
      </c>
      <c r="BH422" s="1">
        <f t="shared" si="95"/>
        <v>0</v>
      </c>
      <c r="BI422" s="1">
        <f t="shared" si="96"/>
        <v>0</v>
      </c>
      <c r="BJ422" s="1">
        <f t="shared" si="97"/>
        <v>0</v>
      </c>
      <c r="BL422" s="40"/>
      <c r="BM422" s="41"/>
      <c r="BN422" s="1">
        <f t="shared" si="98"/>
        <v>0</v>
      </c>
      <c r="BO422" s="1">
        <f t="shared" si="99"/>
        <v>0</v>
      </c>
      <c r="BP422" s="1">
        <f t="shared" si="100"/>
        <v>0</v>
      </c>
      <c r="BQ422" s="1">
        <f t="shared" si="101"/>
        <v>0</v>
      </c>
      <c r="BR422" s="1">
        <f t="shared" si="102"/>
        <v>0</v>
      </c>
      <c r="BS422" s="1">
        <f t="shared" si="103"/>
        <v>0</v>
      </c>
    </row>
    <row r="423" spans="1:71" ht="12.75" x14ac:dyDescent="0.2">
      <c r="A423" s="40"/>
      <c r="B423" s="41"/>
      <c r="C423" s="1">
        <f t="shared" si="56"/>
        <v>0</v>
      </c>
      <c r="D423" s="1">
        <f t="shared" si="57"/>
        <v>0</v>
      </c>
      <c r="E423" s="1">
        <f t="shared" si="58"/>
        <v>0</v>
      </c>
      <c r="F423" s="1">
        <f t="shared" si="59"/>
        <v>0</v>
      </c>
      <c r="G423" s="1">
        <f t="shared" si="60"/>
        <v>0</v>
      </c>
      <c r="H423" s="1">
        <f t="shared" si="61"/>
        <v>0</v>
      </c>
      <c r="J423" s="23"/>
      <c r="K423" s="18"/>
      <c r="L423" s="1">
        <f t="shared" si="62"/>
        <v>0</v>
      </c>
      <c r="M423" s="1">
        <f t="shared" si="63"/>
        <v>0</v>
      </c>
      <c r="N423" s="1">
        <f t="shared" si="64"/>
        <v>0</v>
      </c>
      <c r="O423" s="1">
        <f t="shared" si="65"/>
        <v>0</v>
      </c>
      <c r="P423" s="42">
        <f t="shared" si="66"/>
        <v>0</v>
      </c>
      <c r="Q423" s="1">
        <f t="shared" si="67"/>
        <v>0</v>
      </c>
      <c r="S423" s="40"/>
      <c r="T423" s="41"/>
      <c r="U423" s="1">
        <f t="shared" si="68"/>
        <v>0</v>
      </c>
      <c r="V423" s="1">
        <f t="shared" si="69"/>
        <v>0</v>
      </c>
      <c r="W423" s="1">
        <f t="shared" si="70"/>
        <v>0</v>
      </c>
      <c r="X423" s="1">
        <f t="shared" si="71"/>
        <v>0</v>
      </c>
      <c r="Y423" s="1">
        <f t="shared" si="72"/>
        <v>0</v>
      </c>
      <c r="Z423" s="1">
        <f t="shared" si="73"/>
        <v>0</v>
      </c>
      <c r="AB423" s="40"/>
      <c r="AC423" s="41"/>
      <c r="AD423" s="1">
        <f t="shared" si="74"/>
        <v>0</v>
      </c>
      <c r="AE423" s="1">
        <f t="shared" si="75"/>
        <v>0</v>
      </c>
      <c r="AF423" s="1">
        <f t="shared" si="76"/>
        <v>0</v>
      </c>
      <c r="AG423" s="1">
        <f t="shared" si="77"/>
        <v>0</v>
      </c>
      <c r="AH423" s="1">
        <f t="shared" si="78"/>
        <v>0</v>
      </c>
      <c r="AI423" s="1">
        <f t="shared" si="79"/>
        <v>0</v>
      </c>
      <c r="AK423" s="40"/>
      <c r="AL423" s="41"/>
      <c r="AM423" s="1">
        <f t="shared" si="80"/>
        <v>0</v>
      </c>
      <c r="AN423" s="1">
        <f t="shared" si="81"/>
        <v>0</v>
      </c>
      <c r="AO423" s="1">
        <f t="shared" si="82"/>
        <v>0</v>
      </c>
      <c r="AP423" s="1">
        <f t="shared" si="83"/>
        <v>0</v>
      </c>
      <c r="AQ423" s="1">
        <f t="shared" si="84"/>
        <v>0</v>
      </c>
      <c r="AR423" s="1">
        <f t="shared" si="85"/>
        <v>0</v>
      </c>
      <c r="AT423" s="40"/>
      <c r="AU423" s="41"/>
      <c r="AV423" s="1">
        <f t="shared" si="86"/>
        <v>0</v>
      </c>
      <c r="AW423" s="1">
        <f t="shared" si="87"/>
        <v>0</v>
      </c>
      <c r="AX423" s="1">
        <f t="shared" si="88"/>
        <v>0</v>
      </c>
      <c r="AY423" s="1">
        <f t="shared" si="89"/>
        <v>0</v>
      </c>
      <c r="AZ423" s="1">
        <f t="shared" si="90"/>
        <v>0</v>
      </c>
      <c r="BA423" s="1">
        <f t="shared" si="91"/>
        <v>0</v>
      </c>
      <c r="BC423" s="40"/>
      <c r="BD423" s="41"/>
      <c r="BE423" s="1">
        <f t="shared" si="92"/>
        <v>0</v>
      </c>
      <c r="BF423" s="1">
        <f t="shared" si="93"/>
        <v>0</v>
      </c>
      <c r="BG423" s="1">
        <f t="shared" si="94"/>
        <v>0</v>
      </c>
      <c r="BH423" s="1">
        <f t="shared" si="95"/>
        <v>0</v>
      </c>
      <c r="BI423" s="1">
        <f t="shared" si="96"/>
        <v>0</v>
      </c>
      <c r="BJ423" s="1">
        <f t="shared" si="97"/>
        <v>0</v>
      </c>
      <c r="BL423" s="40"/>
      <c r="BM423" s="41"/>
      <c r="BN423" s="1">
        <f t="shared" si="98"/>
        <v>0</v>
      </c>
      <c r="BO423" s="1">
        <f t="shared" si="99"/>
        <v>0</v>
      </c>
      <c r="BP423" s="1">
        <f t="shared" si="100"/>
        <v>0</v>
      </c>
      <c r="BQ423" s="1">
        <f t="shared" si="101"/>
        <v>0</v>
      </c>
      <c r="BR423" s="1">
        <f t="shared" si="102"/>
        <v>0</v>
      </c>
      <c r="BS423" s="1">
        <f t="shared" si="103"/>
        <v>0</v>
      </c>
    </row>
    <row r="424" spans="1:71" ht="12.75" x14ac:dyDescent="0.2">
      <c r="A424" s="40"/>
      <c r="B424" s="41"/>
      <c r="C424" s="1">
        <f t="shared" si="56"/>
        <v>0</v>
      </c>
      <c r="D424" s="1">
        <f t="shared" si="57"/>
        <v>0</v>
      </c>
      <c r="E424" s="1">
        <f t="shared" si="58"/>
        <v>0</v>
      </c>
      <c r="F424" s="1">
        <f t="shared" si="59"/>
        <v>0</v>
      </c>
      <c r="G424" s="1">
        <f t="shared" si="60"/>
        <v>0</v>
      </c>
      <c r="H424" s="1">
        <f t="shared" si="61"/>
        <v>0</v>
      </c>
      <c r="J424" s="23"/>
      <c r="K424" s="18"/>
      <c r="L424" s="1">
        <f t="shared" si="62"/>
        <v>0</v>
      </c>
      <c r="M424" s="1">
        <f t="shared" si="63"/>
        <v>0</v>
      </c>
      <c r="N424" s="1">
        <f t="shared" si="64"/>
        <v>0</v>
      </c>
      <c r="O424" s="1">
        <f t="shared" si="65"/>
        <v>0</v>
      </c>
      <c r="P424" s="42">
        <f t="shared" si="66"/>
        <v>0</v>
      </c>
      <c r="Q424" s="1">
        <f t="shared" si="67"/>
        <v>0</v>
      </c>
      <c r="S424" s="40"/>
      <c r="T424" s="41"/>
      <c r="U424" s="1">
        <f t="shared" si="68"/>
        <v>0</v>
      </c>
      <c r="V424" s="1">
        <f t="shared" si="69"/>
        <v>0</v>
      </c>
      <c r="W424" s="1">
        <f t="shared" si="70"/>
        <v>0</v>
      </c>
      <c r="X424" s="1">
        <f t="shared" si="71"/>
        <v>0</v>
      </c>
      <c r="Y424" s="1">
        <f t="shared" si="72"/>
        <v>0</v>
      </c>
      <c r="Z424" s="1">
        <f t="shared" si="73"/>
        <v>0</v>
      </c>
      <c r="AB424" s="40"/>
      <c r="AC424" s="41"/>
      <c r="AD424" s="1">
        <f t="shared" si="74"/>
        <v>0</v>
      </c>
      <c r="AE424" s="1">
        <f t="shared" si="75"/>
        <v>0</v>
      </c>
      <c r="AF424" s="1">
        <f t="shared" si="76"/>
        <v>0</v>
      </c>
      <c r="AG424" s="1">
        <f t="shared" si="77"/>
        <v>0</v>
      </c>
      <c r="AH424" s="1">
        <f t="shared" si="78"/>
        <v>0</v>
      </c>
      <c r="AI424" s="1">
        <f t="shared" si="79"/>
        <v>0</v>
      </c>
      <c r="AK424" s="40"/>
      <c r="AL424" s="41"/>
      <c r="AM424" s="1">
        <f t="shared" si="80"/>
        <v>0</v>
      </c>
      <c r="AN424" s="1">
        <f t="shared" si="81"/>
        <v>0</v>
      </c>
      <c r="AO424" s="1">
        <f t="shared" si="82"/>
        <v>0</v>
      </c>
      <c r="AP424" s="1">
        <f t="shared" si="83"/>
        <v>0</v>
      </c>
      <c r="AQ424" s="1">
        <f t="shared" si="84"/>
        <v>0</v>
      </c>
      <c r="AR424" s="1">
        <f t="shared" si="85"/>
        <v>0</v>
      </c>
      <c r="AT424" s="40"/>
      <c r="AU424" s="41"/>
      <c r="AV424" s="1">
        <f t="shared" si="86"/>
        <v>0</v>
      </c>
      <c r="AW424" s="1">
        <f t="shared" si="87"/>
        <v>0</v>
      </c>
      <c r="AX424" s="1">
        <f t="shared" si="88"/>
        <v>0</v>
      </c>
      <c r="AY424" s="1">
        <f t="shared" si="89"/>
        <v>0</v>
      </c>
      <c r="AZ424" s="1">
        <f t="shared" si="90"/>
        <v>0</v>
      </c>
      <c r="BA424" s="1">
        <f t="shared" si="91"/>
        <v>0</v>
      </c>
      <c r="BC424" s="40"/>
      <c r="BD424" s="41"/>
      <c r="BE424" s="1">
        <f t="shared" si="92"/>
        <v>0</v>
      </c>
      <c r="BF424" s="1">
        <f t="shared" si="93"/>
        <v>0</v>
      </c>
      <c r="BG424" s="1">
        <f t="shared" si="94"/>
        <v>0</v>
      </c>
      <c r="BH424" s="1">
        <f t="shared" si="95"/>
        <v>0</v>
      </c>
      <c r="BI424" s="1">
        <f t="shared" si="96"/>
        <v>0</v>
      </c>
      <c r="BJ424" s="1">
        <f t="shared" si="97"/>
        <v>0</v>
      </c>
      <c r="BL424" s="40"/>
      <c r="BM424" s="41"/>
      <c r="BN424" s="1">
        <f t="shared" si="98"/>
        <v>0</v>
      </c>
      <c r="BO424" s="1">
        <f t="shared" si="99"/>
        <v>0</v>
      </c>
      <c r="BP424" s="1">
        <f t="shared" si="100"/>
        <v>0</v>
      </c>
      <c r="BQ424" s="1">
        <f t="shared" si="101"/>
        <v>0</v>
      </c>
      <c r="BR424" s="1">
        <f t="shared" si="102"/>
        <v>0</v>
      </c>
      <c r="BS424" s="1">
        <f t="shared" si="103"/>
        <v>0</v>
      </c>
    </row>
    <row r="425" spans="1:71" ht="12.75" x14ac:dyDescent="0.2">
      <c r="A425" s="40"/>
      <c r="B425" s="41"/>
      <c r="C425" s="1">
        <f t="shared" si="56"/>
        <v>0</v>
      </c>
      <c r="D425" s="1">
        <f t="shared" si="57"/>
        <v>0</v>
      </c>
      <c r="E425" s="1">
        <f t="shared" si="58"/>
        <v>0</v>
      </c>
      <c r="F425" s="1">
        <f t="shared" si="59"/>
        <v>0</v>
      </c>
      <c r="G425" s="1">
        <f t="shared" si="60"/>
        <v>0</v>
      </c>
      <c r="H425" s="1">
        <f t="shared" si="61"/>
        <v>0</v>
      </c>
      <c r="J425" s="23"/>
      <c r="K425" s="18"/>
      <c r="L425" s="1">
        <f t="shared" si="62"/>
        <v>0</v>
      </c>
      <c r="M425" s="1">
        <f t="shared" si="63"/>
        <v>0</v>
      </c>
      <c r="N425" s="1">
        <f t="shared" si="64"/>
        <v>0</v>
      </c>
      <c r="O425" s="1">
        <f t="shared" si="65"/>
        <v>0</v>
      </c>
      <c r="P425" s="42">
        <f t="shared" si="66"/>
        <v>0</v>
      </c>
      <c r="Q425" s="1">
        <f t="shared" si="67"/>
        <v>0</v>
      </c>
      <c r="S425" s="40"/>
      <c r="T425" s="41"/>
      <c r="U425" s="1">
        <f t="shared" si="68"/>
        <v>0</v>
      </c>
      <c r="V425" s="1">
        <f t="shared" si="69"/>
        <v>0</v>
      </c>
      <c r="W425" s="1">
        <f t="shared" si="70"/>
        <v>0</v>
      </c>
      <c r="X425" s="1">
        <f t="shared" si="71"/>
        <v>0</v>
      </c>
      <c r="Y425" s="1">
        <f t="shared" si="72"/>
        <v>0</v>
      </c>
      <c r="Z425" s="1">
        <f t="shared" si="73"/>
        <v>0</v>
      </c>
      <c r="AB425" s="40"/>
      <c r="AC425" s="41"/>
      <c r="AD425" s="1">
        <f t="shared" si="74"/>
        <v>0</v>
      </c>
      <c r="AE425" s="1">
        <f t="shared" si="75"/>
        <v>0</v>
      </c>
      <c r="AF425" s="1">
        <f t="shared" si="76"/>
        <v>0</v>
      </c>
      <c r="AG425" s="1">
        <f t="shared" si="77"/>
        <v>0</v>
      </c>
      <c r="AH425" s="1">
        <f t="shared" si="78"/>
        <v>0</v>
      </c>
      <c r="AI425" s="1">
        <f t="shared" si="79"/>
        <v>0</v>
      </c>
      <c r="AK425" s="40"/>
      <c r="AL425" s="41"/>
      <c r="AM425" s="1">
        <f t="shared" si="80"/>
        <v>0</v>
      </c>
      <c r="AN425" s="1">
        <f t="shared" si="81"/>
        <v>0</v>
      </c>
      <c r="AO425" s="1">
        <f t="shared" si="82"/>
        <v>0</v>
      </c>
      <c r="AP425" s="1">
        <f t="shared" si="83"/>
        <v>0</v>
      </c>
      <c r="AQ425" s="1">
        <f t="shared" si="84"/>
        <v>0</v>
      </c>
      <c r="AR425" s="1">
        <f t="shared" si="85"/>
        <v>0</v>
      </c>
      <c r="AT425" s="40"/>
      <c r="AU425" s="41"/>
      <c r="AV425" s="1">
        <f t="shared" si="86"/>
        <v>0</v>
      </c>
      <c r="AW425" s="1">
        <f t="shared" si="87"/>
        <v>0</v>
      </c>
      <c r="AX425" s="1">
        <f t="shared" si="88"/>
        <v>0</v>
      </c>
      <c r="AY425" s="1">
        <f t="shared" si="89"/>
        <v>0</v>
      </c>
      <c r="AZ425" s="1">
        <f t="shared" si="90"/>
        <v>0</v>
      </c>
      <c r="BA425" s="1">
        <f t="shared" si="91"/>
        <v>0</v>
      </c>
      <c r="BC425" s="40"/>
      <c r="BD425" s="41"/>
      <c r="BE425" s="1">
        <f t="shared" si="92"/>
        <v>0</v>
      </c>
      <c r="BF425" s="1">
        <f t="shared" si="93"/>
        <v>0</v>
      </c>
      <c r="BG425" s="1">
        <f t="shared" si="94"/>
        <v>0</v>
      </c>
      <c r="BH425" s="1">
        <f t="shared" si="95"/>
        <v>0</v>
      </c>
      <c r="BI425" s="1">
        <f t="shared" si="96"/>
        <v>0</v>
      </c>
      <c r="BJ425" s="1">
        <f t="shared" si="97"/>
        <v>0</v>
      </c>
      <c r="BL425" s="40"/>
      <c r="BM425" s="41"/>
      <c r="BN425" s="1">
        <f t="shared" si="98"/>
        <v>0</v>
      </c>
      <c r="BO425" s="1">
        <f t="shared" si="99"/>
        <v>0</v>
      </c>
      <c r="BP425" s="1">
        <f t="shared" si="100"/>
        <v>0</v>
      </c>
      <c r="BQ425" s="1">
        <f t="shared" si="101"/>
        <v>0</v>
      </c>
      <c r="BR425" s="1">
        <f t="shared" si="102"/>
        <v>0</v>
      </c>
      <c r="BS425" s="1">
        <f t="shared" si="103"/>
        <v>0</v>
      </c>
    </row>
    <row r="426" spans="1:71" ht="12.75" x14ac:dyDescent="0.2">
      <c r="A426" s="40"/>
      <c r="B426" s="41"/>
      <c r="C426" s="1">
        <f t="shared" si="56"/>
        <v>0</v>
      </c>
      <c r="D426" s="1">
        <f t="shared" si="57"/>
        <v>0</v>
      </c>
      <c r="E426" s="1">
        <f t="shared" si="58"/>
        <v>0</v>
      </c>
      <c r="F426" s="1">
        <f t="shared" si="59"/>
        <v>0</v>
      </c>
      <c r="G426" s="1">
        <f t="shared" si="60"/>
        <v>0</v>
      </c>
      <c r="H426" s="1">
        <f t="shared" si="61"/>
        <v>0</v>
      </c>
      <c r="J426" s="23"/>
      <c r="K426" s="18"/>
      <c r="L426" s="1">
        <f t="shared" si="62"/>
        <v>0</v>
      </c>
      <c r="M426" s="1">
        <f t="shared" si="63"/>
        <v>0</v>
      </c>
      <c r="N426" s="1">
        <f t="shared" si="64"/>
        <v>0</v>
      </c>
      <c r="O426" s="1">
        <f t="shared" si="65"/>
        <v>0</v>
      </c>
      <c r="P426" s="42">
        <f t="shared" si="66"/>
        <v>0</v>
      </c>
      <c r="Q426" s="1">
        <f t="shared" si="67"/>
        <v>0</v>
      </c>
      <c r="S426" s="40"/>
      <c r="T426" s="41"/>
      <c r="U426" s="1">
        <f t="shared" si="68"/>
        <v>0</v>
      </c>
      <c r="V426" s="1">
        <f t="shared" si="69"/>
        <v>0</v>
      </c>
      <c r="W426" s="1">
        <f t="shared" si="70"/>
        <v>0</v>
      </c>
      <c r="X426" s="1">
        <f t="shared" si="71"/>
        <v>0</v>
      </c>
      <c r="Y426" s="1">
        <f t="shared" si="72"/>
        <v>0</v>
      </c>
      <c r="Z426" s="1">
        <f t="shared" si="73"/>
        <v>0</v>
      </c>
      <c r="AB426" s="40"/>
      <c r="AC426" s="41"/>
      <c r="AD426" s="1">
        <f t="shared" si="74"/>
        <v>0</v>
      </c>
      <c r="AE426" s="1">
        <f t="shared" si="75"/>
        <v>0</v>
      </c>
      <c r="AF426" s="1">
        <f t="shared" si="76"/>
        <v>0</v>
      </c>
      <c r="AG426" s="1">
        <f t="shared" si="77"/>
        <v>0</v>
      </c>
      <c r="AH426" s="1">
        <f t="shared" si="78"/>
        <v>0</v>
      </c>
      <c r="AI426" s="1">
        <f t="shared" si="79"/>
        <v>0</v>
      </c>
      <c r="AK426" s="40"/>
      <c r="AL426" s="41"/>
      <c r="AM426" s="1">
        <f t="shared" si="80"/>
        <v>0</v>
      </c>
      <c r="AN426" s="1">
        <f t="shared" si="81"/>
        <v>0</v>
      </c>
      <c r="AO426" s="1">
        <f t="shared" si="82"/>
        <v>0</v>
      </c>
      <c r="AP426" s="1">
        <f t="shared" si="83"/>
        <v>0</v>
      </c>
      <c r="AQ426" s="1">
        <f t="shared" si="84"/>
        <v>0</v>
      </c>
      <c r="AR426" s="1">
        <f t="shared" si="85"/>
        <v>0</v>
      </c>
      <c r="AT426" s="40"/>
      <c r="AU426" s="41"/>
      <c r="AV426" s="1">
        <f t="shared" si="86"/>
        <v>0</v>
      </c>
      <c r="AW426" s="1">
        <f t="shared" si="87"/>
        <v>0</v>
      </c>
      <c r="AX426" s="1">
        <f t="shared" si="88"/>
        <v>0</v>
      </c>
      <c r="AY426" s="1">
        <f t="shared" si="89"/>
        <v>0</v>
      </c>
      <c r="AZ426" s="1">
        <f t="shared" si="90"/>
        <v>0</v>
      </c>
      <c r="BA426" s="1">
        <f t="shared" si="91"/>
        <v>0</v>
      </c>
      <c r="BC426" s="40"/>
      <c r="BD426" s="41"/>
      <c r="BE426" s="1">
        <f t="shared" si="92"/>
        <v>0</v>
      </c>
      <c r="BF426" s="1">
        <f t="shared" si="93"/>
        <v>0</v>
      </c>
      <c r="BG426" s="1">
        <f t="shared" si="94"/>
        <v>0</v>
      </c>
      <c r="BH426" s="1">
        <f t="shared" si="95"/>
        <v>0</v>
      </c>
      <c r="BI426" s="1">
        <f t="shared" si="96"/>
        <v>0</v>
      </c>
      <c r="BJ426" s="1">
        <f t="shared" si="97"/>
        <v>0</v>
      </c>
      <c r="BL426" s="40"/>
      <c r="BM426" s="41"/>
      <c r="BN426" s="1">
        <f t="shared" si="98"/>
        <v>0</v>
      </c>
      <c r="BO426" s="1">
        <f t="shared" si="99"/>
        <v>0</v>
      </c>
      <c r="BP426" s="1">
        <f t="shared" si="100"/>
        <v>0</v>
      </c>
      <c r="BQ426" s="1">
        <f t="shared" si="101"/>
        <v>0</v>
      </c>
      <c r="BR426" s="1">
        <f t="shared" si="102"/>
        <v>0</v>
      </c>
      <c r="BS426" s="1">
        <f t="shared" si="103"/>
        <v>0</v>
      </c>
    </row>
    <row r="427" spans="1:71" ht="12.75" x14ac:dyDescent="0.2">
      <c r="A427" s="40"/>
      <c r="B427" s="41"/>
      <c r="C427" s="1">
        <f t="shared" si="56"/>
        <v>0</v>
      </c>
      <c r="D427" s="1">
        <f t="shared" si="57"/>
        <v>0</v>
      </c>
      <c r="E427" s="1">
        <f t="shared" si="58"/>
        <v>0</v>
      </c>
      <c r="F427" s="1">
        <f t="shared" si="59"/>
        <v>0</v>
      </c>
      <c r="G427" s="1">
        <f t="shared" si="60"/>
        <v>0</v>
      </c>
      <c r="H427" s="1">
        <f t="shared" si="61"/>
        <v>0</v>
      </c>
      <c r="J427" s="23"/>
      <c r="K427" s="18"/>
      <c r="L427" s="1">
        <f t="shared" si="62"/>
        <v>0</v>
      </c>
      <c r="M427" s="1">
        <f t="shared" si="63"/>
        <v>0</v>
      </c>
      <c r="N427" s="1">
        <f t="shared" si="64"/>
        <v>0</v>
      </c>
      <c r="O427" s="1">
        <f t="shared" si="65"/>
        <v>0</v>
      </c>
      <c r="P427" s="42">
        <f t="shared" si="66"/>
        <v>0</v>
      </c>
      <c r="Q427" s="1">
        <f t="shared" si="67"/>
        <v>0</v>
      </c>
      <c r="S427" s="40"/>
      <c r="T427" s="41"/>
      <c r="U427" s="1">
        <f t="shared" si="68"/>
        <v>0</v>
      </c>
      <c r="V427" s="1">
        <f t="shared" si="69"/>
        <v>0</v>
      </c>
      <c r="W427" s="1">
        <f t="shared" si="70"/>
        <v>0</v>
      </c>
      <c r="X427" s="1">
        <f t="shared" si="71"/>
        <v>0</v>
      </c>
      <c r="Y427" s="1">
        <f t="shared" si="72"/>
        <v>0</v>
      </c>
      <c r="Z427" s="1">
        <f t="shared" si="73"/>
        <v>0</v>
      </c>
      <c r="AB427" s="40"/>
      <c r="AC427" s="41"/>
      <c r="AD427" s="1">
        <f t="shared" si="74"/>
        <v>0</v>
      </c>
      <c r="AE427" s="1">
        <f t="shared" si="75"/>
        <v>0</v>
      </c>
      <c r="AF427" s="1">
        <f t="shared" si="76"/>
        <v>0</v>
      </c>
      <c r="AG427" s="1">
        <f t="shared" si="77"/>
        <v>0</v>
      </c>
      <c r="AH427" s="1">
        <f t="shared" si="78"/>
        <v>0</v>
      </c>
      <c r="AI427" s="1">
        <f t="shared" si="79"/>
        <v>0</v>
      </c>
      <c r="AK427" s="40"/>
      <c r="AL427" s="41"/>
      <c r="AM427" s="1">
        <f t="shared" si="80"/>
        <v>0</v>
      </c>
      <c r="AN427" s="1">
        <f t="shared" si="81"/>
        <v>0</v>
      </c>
      <c r="AO427" s="1">
        <f t="shared" si="82"/>
        <v>0</v>
      </c>
      <c r="AP427" s="1">
        <f t="shared" si="83"/>
        <v>0</v>
      </c>
      <c r="AQ427" s="1">
        <f t="shared" si="84"/>
        <v>0</v>
      </c>
      <c r="AR427" s="1">
        <f t="shared" si="85"/>
        <v>0</v>
      </c>
      <c r="AT427" s="40"/>
      <c r="AU427" s="41"/>
      <c r="AV427" s="1">
        <f t="shared" si="86"/>
        <v>0</v>
      </c>
      <c r="AW427" s="1">
        <f t="shared" si="87"/>
        <v>0</v>
      </c>
      <c r="AX427" s="1">
        <f t="shared" si="88"/>
        <v>0</v>
      </c>
      <c r="AY427" s="1">
        <f t="shared" si="89"/>
        <v>0</v>
      </c>
      <c r="AZ427" s="1">
        <f t="shared" si="90"/>
        <v>0</v>
      </c>
      <c r="BA427" s="1">
        <f t="shared" si="91"/>
        <v>0</v>
      </c>
      <c r="BC427" s="40"/>
      <c r="BD427" s="41"/>
      <c r="BE427" s="1">
        <f t="shared" si="92"/>
        <v>0</v>
      </c>
      <c r="BF427" s="1">
        <f t="shared" si="93"/>
        <v>0</v>
      </c>
      <c r="BG427" s="1">
        <f t="shared" si="94"/>
        <v>0</v>
      </c>
      <c r="BH427" s="1">
        <f t="shared" si="95"/>
        <v>0</v>
      </c>
      <c r="BI427" s="1">
        <f t="shared" si="96"/>
        <v>0</v>
      </c>
      <c r="BJ427" s="1">
        <f t="shared" si="97"/>
        <v>0</v>
      </c>
      <c r="BL427" s="40"/>
      <c r="BM427" s="41"/>
      <c r="BN427" s="1">
        <f t="shared" si="98"/>
        <v>0</v>
      </c>
      <c r="BO427" s="1">
        <f t="shared" si="99"/>
        <v>0</v>
      </c>
      <c r="BP427" s="1">
        <f t="shared" si="100"/>
        <v>0</v>
      </c>
      <c r="BQ427" s="1">
        <f t="shared" si="101"/>
        <v>0</v>
      </c>
      <c r="BR427" s="1">
        <f t="shared" si="102"/>
        <v>0</v>
      </c>
      <c r="BS427" s="1">
        <f t="shared" si="103"/>
        <v>0</v>
      </c>
    </row>
    <row r="428" spans="1:71" ht="12.75" x14ac:dyDescent="0.2">
      <c r="A428" s="40"/>
      <c r="B428" s="41"/>
      <c r="C428" s="1">
        <f t="shared" si="56"/>
        <v>0</v>
      </c>
      <c r="D428" s="1">
        <f t="shared" si="57"/>
        <v>0</v>
      </c>
      <c r="E428" s="1">
        <f t="shared" si="58"/>
        <v>0</v>
      </c>
      <c r="F428" s="1">
        <f t="shared" si="59"/>
        <v>0</v>
      </c>
      <c r="G428" s="1">
        <f t="shared" si="60"/>
        <v>0</v>
      </c>
      <c r="H428" s="1">
        <f t="shared" si="61"/>
        <v>0</v>
      </c>
      <c r="J428" s="23"/>
      <c r="K428" s="18"/>
      <c r="L428" s="1">
        <f t="shared" si="62"/>
        <v>0</v>
      </c>
      <c r="M428" s="1">
        <f t="shared" si="63"/>
        <v>0</v>
      </c>
      <c r="N428" s="1">
        <f t="shared" si="64"/>
        <v>0</v>
      </c>
      <c r="O428" s="1">
        <f t="shared" si="65"/>
        <v>0</v>
      </c>
      <c r="P428" s="42">
        <f t="shared" si="66"/>
        <v>0</v>
      </c>
      <c r="Q428" s="1">
        <f t="shared" si="67"/>
        <v>0</v>
      </c>
      <c r="S428" s="40"/>
      <c r="T428" s="41"/>
      <c r="U428" s="1">
        <f t="shared" si="68"/>
        <v>0</v>
      </c>
      <c r="V428" s="1">
        <f t="shared" si="69"/>
        <v>0</v>
      </c>
      <c r="W428" s="1">
        <f t="shared" si="70"/>
        <v>0</v>
      </c>
      <c r="X428" s="1">
        <f t="shared" si="71"/>
        <v>0</v>
      </c>
      <c r="Y428" s="1">
        <f t="shared" si="72"/>
        <v>0</v>
      </c>
      <c r="Z428" s="1">
        <f t="shared" si="73"/>
        <v>0</v>
      </c>
      <c r="AB428" s="40"/>
      <c r="AC428" s="41"/>
      <c r="AD428" s="1">
        <f t="shared" si="74"/>
        <v>0</v>
      </c>
      <c r="AE428" s="1">
        <f t="shared" si="75"/>
        <v>0</v>
      </c>
      <c r="AF428" s="1">
        <f t="shared" si="76"/>
        <v>0</v>
      </c>
      <c r="AG428" s="1">
        <f t="shared" si="77"/>
        <v>0</v>
      </c>
      <c r="AH428" s="1">
        <f t="shared" si="78"/>
        <v>0</v>
      </c>
      <c r="AI428" s="1">
        <f t="shared" si="79"/>
        <v>0</v>
      </c>
      <c r="AK428" s="40"/>
      <c r="AL428" s="41"/>
      <c r="AM428" s="1">
        <f t="shared" si="80"/>
        <v>0</v>
      </c>
      <c r="AN428" s="1">
        <f t="shared" si="81"/>
        <v>0</v>
      </c>
      <c r="AO428" s="1">
        <f t="shared" si="82"/>
        <v>0</v>
      </c>
      <c r="AP428" s="1">
        <f t="shared" si="83"/>
        <v>0</v>
      </c>
      <c r="AQ428" s="1">
        <f t="shared" si="84"/>
        <v>0</v>
      </c>
      <c r="AR428" s="1">
        <f t="shared" si="85"/>
        <v>0</v>
      </c>
      <c r="AT428" s="40"/>
      <c r="AU428" s="41"/>
      <c r="AV428" s="1">
        <f t="shared" si="86"/>
        <v>0</v>
      </c>
      <c r="AW428" s="1">
        <f t="shared" si="87"/>
        <v>0</v>
      </c>
      <c r="AX428" s="1">
        <f t="shared" si="88"/>
        <v>0</v>
      </c>
      <c r="AY428" s="1">
        <f t="shared" si="89"/>
        <v>0</v>
      </c>
      <c r="AZ428" s="1">
        <f t="shared" si="90"/>
        <v>0</v>
      </c>
      <c r="BA428" s="1">
        <f t="shared" si="91"/>
        <v>0</v>
      </c>
      <c r="BC428" s="40"/>
      <c r="BD428" s="41"/>
      <c r="BE428" s="1">
        <f t="shared" si="92"/>
        <v>0</v>
      </c>
      <c r="BF428" s="1">
        <f t="shared" si="93"/>
        <v>0</v>
      </c>
      <c r="BG428" s="1">
        <f t="shared" si="94"/>
        <v>0</v>
      </c>
      <c r="BH428" s="1">
        <f t="shared" si="95"/>
        <v>0</v>
      </c>
      <c r="BI428" s="1">
        <f t="shared" si="96"/>
        <v>0</v>
      </c>
      <c r="BJ428" s="1">
        <f t="shared" si="97"/>
        <v>0</v>
      </c>
      <c r="BL428" s="40"/>
      <c r="BM428" s="41"/>
      <c r="BN428" s="1">
        <f t="shared" si="98"/>
        <v>0</v>
      </c>
      <c r="BO428" s="1">
        <f t="shared" si="99"/>
        <v>0</v>
      </c>
      <c r="BP428" s="1">
        <f t="shared" si="100"/>
        <v>0</v>
      </c>
      <c r="BQ428" s="1">
        <f t="shared" si="101"/>
        <v>0</v>
      </c>
      <c r="BR428" s="1">
        <f t="shared" si="102"/>
        <v>0</v>
      </c>
      <c r="BS428" s="1">
        <f t="shared" si="103"/>
        <v>0</v>
      </c>
    </row>
    <row r="429" spans="1:71" ht="12.75" x14ac:dyDescent="0.2">
      <c r="A429" s="40"/>
      <c r="B429" s="41"/>
      <c r="C429" s="1">
        <f t="shared" si="56"/>
        <v>0</v>
      </c>
      <c r="D429" s="1">
        <f t="shared" si="57"/>
        <v>0</v>
      </c>
      <c r="E429" s="1">
        <f t="shared" si="58"/>
        <v>0</v>
      </c>
      <c r="F429" s="1">
        <f t="shared" si="59"/>
        <v>0</v>
      </c>
      <c r="G429" s="1">
        <f t="shared" si="60"/>
        <v>0</v>
      </c>
      <c r="H429" s="1">
        <f t="shared" si="61"/>
        <v>0</v>
      </c>
      <c r="J429" s="23"/>
      <c r="K429" s="18"/>
      <c r="L429" s="1">
        <f t="shared" si="62"/>
        <v>0</v>
      </c>
      <c r="M429" s="1">
        <f t="shared" si="63"/>
        <v>0</v>
      </c>
      <c r="N429" s="1">
        <f t="shared" si="64"/>
        <v>0</v>
      </c>
      <c r="O429" s="1">
        <f t="shared" si="65"/>
        <v>0</v>
      </c>
      <c r="P429" s="42">
        <f t="shared" si="66"/>
        <v>0</v>
      </c>
      <c r="Q429" s="1">
        <f t="shared" si="67"/>
        <v>0</v>
      </c>
      <c r="S429" s="40"/>
      <c r="T429" s="41"/>
      <c r="U429" s="1">
        <f t="shared" si="68"/>
        <v>0</v>
      </c>
      <c r="V429" s="1">
        <f t="shared" si="69"/>
        <v>0</v>
      </c>
      <c r="W429" s="1">
        <f t="shared" si="70"/>
        <v>0</v>
      </c>
      <c r="X429" s="1">
        <f t="shared" si="71"/>
        <v>0</v>
      </c>
      <c r="Y429" s="1">
        <f t="shared" si="72"/>
        <v>0</v>
      </c>
      <c r="Z429" s="1">
        <f t="shared" si="73"/>
        <v>0</v>
      </c>
      <c r="AB429" s="40"/>
      <c r="AC429" s="41"/>
      <c r="AD429" s="1">
        <f t="shared" si="74"/>
        <v>0</v>
      </c>
      <c r="AE429" s="1">
        <f t="shared" si="75"/>
        <v>0</v>
      </c>
      <c r="AF429" s="1">
        <f t="shared" si="76"/>
        <v>0</v>
      </c>
      <c r="AG429" s="1">
        <f t="shared" si="77"/>
        <v>0</v>
      </c>
      <c r="AH429" s="1">
        <f t="shared" si="78"/>
        <v>0</v>
      </c>
      <c r="AI429" s="1">
        <f t="shared" si="79"/>
        <v>0</v>
      </c>
      <c r="AK429" s="40"/>
      <c r="AL429" s="41"/>
      <c r="AM429" s="1">
        <f t="shared" si="80"/>
        <v>0</v>
      </c>
      <c r="AN429" s="1">
        <f t="shared" si="81"/>
        <v>0</v>
      </c>
      <c r="AO429" s="1">
        <f t="shared" si="82"/>
        <v>0</v>
      </c>
      <c r="AP429" s="1">
        <f t="shared" si="83"/>
        <v>0</v>
      </c>
      <c r="AQ429" s="1">
        <f t="shared" si="84"/>
        <v>0</v>
      </c>
      <c r="AR429" s="1">
        <f t="shared" si="85"/>
        <v>0</v>
      </c>
      <c r="AT429" s="40"/>
      <c r="AU429" s="41"/>
      <c r="AV429" s="1">
        <f t="shared" si="86"/>
        <v>0</v>
      </c>
      <c r="AW429" s="1">
        <f t="shared" si="87"/>
        <v>0</v>
      </c>
      <c r="AX429" s="1">
        <f t="shared" si="88"/>
        <v>0</v>
      </c>
      <c r="AY429" s="1">
        <f t="shared" si="89"/>
        <v>0</v>
      </c>
      <c r="AZ429" s="1">
        <f t="shared" si="90"/>
        <v>0</v>
      </c>
      <c r="BA429" s="1">
        <f t="shared" si="91"/>
        <v>0</v>
      </c>
      <c r="BC429" s="40"/>
      <c r="BD429" s="41"/>
      <c r="BE429" s="1">
        <f t="shared" si="92"/>
        <v>0</v>
      </c>
      <c r="BF429" s="1">
        <f t="shared" si="93"/>
        <v>0</v>
      </c>
      <c r="BG429" s="1">
        <f t="shared" si="94"/>
        <v>0</v>
      </c>
      <c r="BH429" s="1">
        <f t="shared" si="95"/>
        <v>0</v>
      </c>
      <c r="BI429" s="1">
        <f t="shared" si="96"/>
        <v>0</v>
      </c>
      <c r="BJ429" s="1">
        <f t="shared" si="97"/>
        <v>0</v>
      </c>
      <c r="BL429" s="40"/>
      <c r="BM429" s="41"/>
      <c r="BN429" s="1">
        <f t="shared" si="98"/>
        <v>0</v>
      </c>
      <c r="BO429" s="1">
        <f t="shared" si="99"/>
        <v>0</v>
      </c>
      <c r="BP429" s="1">
        <f t="shared" si="100"/>
        <v>0</v>
      </c>
      <c r="BQ429" s="1">
        <f t="shared" si="101"/>
        <v>0</v>
      </c>
      <c r="BR429" s="1">
        <f t="shared" si="102"/>
        <v>0</v>
      </c>
      <c r="BS429" s="1">
        <f t="shared" si="103"/>
        <v>0</v>
      </c>
    </row>
    <row r="430" spans="1:71" ht="12.75" x14ac:dyDescent="0.2">
      <c r="A430" s="40"/>
      <c r="B430" s="41"/>
      <c r="C430" s="1">
        <f t="shared" si="56"/>
        <v>0</v>
      </c>
      <c r="D430" s="1">
        <f t="shared" si="57"/>
        <v>0</v>
      </c>
      <c r="E430" s="1">
        <f t="shared" si="58"/>
        <v>0</v>
      </c>
      <c r="F430" s="1">
        <f t="shared" si="59"/>
        <v>0</v>
      </c>
      <c r="G430" s="1">
        <f t="shared" si="60"/>
        <v>0</v>
      </c>
      <c r="H430" s="1">
        <f t="shared" si="61"/>
        <v>0</v>
      </c>
      <c r="J430" s="23"/>
      <c r="K430" s="18"/>
      <c r="L430" s="1">
        <f t="shared" si="62"/>
        <v>0</v>
      </c>
      <c r="M430" s="1">
        <f t="shared" si="63"/>
        <v>0</v>
      </c>
      <c r="N430" s="1">
        <f t="shared" si="64"/>
        <v>0</v>
      </c>
      <c r="O430" s="1">
        <f t="shared" si="65"/>
        <v>0</v>
      </c>
      <c r="P430" s="42">
        <f t="shared" si="66"/>
        <v>0</v>
      </c>
      <c r="Q430" s="1">
        <f t="shared" si="67"/>
        <v>0</v>
      </c>
      <c r="S430" s="40"/>
      <c r="T430" s="41"/>
      <c r="U430" s="1">
        <f t="shared" si="68"/>
        <v>0</v>
      </c>
      <c r="V430" s="1">
        <f t="shared" si="69"/>
        <v>0</v>
      </c>
      <c r="W430" s="1">
        <f t="shared" si="70"/>
        <v>0</v>
      </c>
      <c r="X430" s="1">
        <f t="shared" si="71"/>
        <v>0</v>
      </c>
      <c r="Y430" s="1">
        <f t="shared" si="72"/>
        <v>0</v>
      </c>
      <c r="Z430" s="1">
        <f t="shared" si="73"/>
        <v>0</v>
      </c>
      <c r="AB430" s="40"/>
      <c r="AC430" s="41"/>
      <c r="AD430" s="1">
        <f t="shared" si="74"/>
        <v>0</v>
      </c>
      <c r="AE430" s="1">
        <f t="shared" si="75"/>
        <v>0</v>
      </c>
      <c r="AF430" s="1">
        <f t="shared" si="76"/>
        <v>0</v>
      </c>
      <c r="AG430" s="1">
        <f t="shared" si="77"/>
        <v>0</v>
      </c>
      <c r="AH430" s="1">
        <f t="shared" si="78"/>
        <v>0</v>
      </c>
      <c r="AI430" s="1">
        <f t="shared" si="79"/>
        <v>0</v>
      </c>
      <c r="AK430" s="40"/>
      <c r="AL430" s="41"/>
      <c r="AM430" s="1">
        <f t="shared" si="80"/>
        <v>0</v>
      </c>
      <c r="AN430" s="1">
        <f t="shared" si="81"/>
        <v>0</v>
      </c>
      <c r="AO430" s="1">
        <f t="shared" si="82"/>
        <v>0</v>
      </c>
      <c r="AP430" s="1">
        <f t="shared" si="83"/>
        <v>0</v>
      </c>
      <c r="AQ430" s="1">
        <f t="shared" si="84"/>
        <v>0</v>
      </c>
      <c r="AR430" s="1">
        <f t="shared" si="85"/>
        <v>0</v>
      </c>
      <c r="AT430" s="40"/>
      <c r="AU430" s="41"/>
      <c r="AV430" s="1">
        <f t="shared" si="86"/>
        <v>0</v>
      </c>
      <c r="AW430" s="1">
        <f t="shared" si="87"/>
        <v>0</v>
      </c>
      <c r="AX430" s="1">
        <f t="shared" si="88"/>
        <v>0</v>
      </c>
      <c r="AY430" s="1">
        <f t="shared" si="89"/>
        <v>0</v>
      </c>
      <c r="AZ430" s="1">
        <f t="shared" si="90"/>
        <v>0</v>
      </c>
      <c r="BA430" s="1">
        <f t="shared" si="91"/>
        <v>0</v>
      </c>
      <c r="BC430" s="40"/>
      <c r="BD430" s="41"/>
      <c r="BE430" s="1">
        <f t="shared" si="92"/>
        <v>0</v>
      </c>
      <c r="BF430" s="1">
        <f t="shared" si="93"/>
        <v>0</v>
      </c>
      <c r="BG430" s="1">
        <f t="shared" si="94"/>
        <v>0</v>
      </c>
      <c r="BH430" s="1">
        <f t="shared" si="95"/>
        <v>0</v>
      </c>
      <c r="BI430" s="1">
        <f t="shared" si="96"/>
        <v>0</v>
      </c>
      <c r="BJ430" s="1">
        <f t="shared" si="97"/>
        <v>0</v>
      </c>
      <c r="BL430" s="40"/>
      <c r="BM430" s="41"/>
      <c r="BN430" s="1">
        <f t="shared" si="98"/>
        <v>0</v>
      </c>
      <c r="BO430" s="1">
        <f t="shared" si="99"/>
        <v>0</v>
      </c>
      <c r="BP430" s="1">
        <f t="shared" si="100"/>
        <v>0</v>
      </c>
      <c r="BQ430" s="1">
        <f t="shared" si="101"/>
        <v>0</v>
      </c>
      <c r="BR430" s="1">
        <f t="shared" si="102"/>
        <v>0</v>
      </c>
      <c r="BS430" s="1">
        <f t="shared" si="103"/>
        <v>0</v>
      </c>
    </row>
    <row r="431" spans="1:71" ht="12.75" x14ac:dyDescent="0.2">
      <c r="A431" s="40"/>
      <c r="B431" s="41"/>
      <c r="C431" s="1">
        <f t="shared" si="56"/>
        <v>0</v>
      </c>
      <c r="D431" s="1">
        <f t="shared" si="57"/>
        <v>0</v>
      </c>
      <c r="E431" s="1">
        <f t="shared" si="58"/>
        <v>0</v>
      </c>
      <c r="F431" s="1">
        <f t="shared" si="59"/>
        <v>0</v>
      </c>
      <c r="G431" s="1">
        <f t="shared" si="60"/>
        <v>0</v>
      </c>
      <c r="H431" s="1">
        <f t="shared" si="61"/>
        <v>0</v>
      </c>
      <c r="J431" s="23"/>
      <c r="K431" s="18"/>
      <c r="L431" s="1">
        <f t="shared" si="62"/>
        <v>0</v>
      </c>
      <c r="M431" s="1">
        <f t="shared" si="63"/>
        <v>0</v>
      </c>
      <c r="N431" s="1">
        <f t="shared" si="64"/>
        <v>0</v>
      </c>
      <c r="O431" s="1">
        <f t="shared" si="65"/>
        <v>0</v>
      </c>
      <c r="P431" s="42">
        <f t="shared" si="66"/>
        <v>0</v>
      </c>
      <c r="Q431" s="1">
        <f t="shared" si="67"/>
        <v>0</v>
      </c>
      <c r="S431" s="40"/>
      <c r="T431" s="41"/>
      <c r="U431" s="1">
        <f t="shared" si="68"/>
        <v>0</v>
      </c>
      <c r="V431" s="1">
        <f t="shared" si="69"/>
        <v>0</v>
      </c>
      <c r="W431" s="1">
        <f t="shared" si="70"/>
        <v>0</v>
      </c>
      <c r="X431" s="1">
        <f t="shared" si="71"/>
        <v>0</v>
      </c>
      <c r="Y431" s="1">
        <f t="shared" si="72"/>
        <v>0</v>
      </c>
      <c r="Z431" s="1">
        <f t="shared" si="73"/>
        <v>0</v>
      </c>
      <c r="AB431" s="40"/>
      <c r="AC431" s="41"/>
      <c r="AD431" s="1">
        <f t="shared" si="74"/>
        <v>0</v>
      </c>
      <c r="AE431" s="1">
        <f t="shared" si="75"/>
        <v>0</v>
      </c>
      <c r="AF431" s="1">
        <f t="shared" si="76"/>
        <v>0</v>
      </c>
      <c r="AG431" s="1">
        <f t="shared" si="77"/>
        <v>0</v>
      </c>
      <c r="AH431" s="1">
        <f t="shared" si="78"/>
        <v>0</v>
      </c>
      <c r="AI431" s="1">
        <f t="shared" si="79"/>
        <v>0</v>
      </c>
      <c r="AK431" s="40"/>
      <c r="AL431" s="41"/>
      <c r="AM431" s="1">
        <f t="shared" si="80"/>
        <v>0</v>
      </c>
      <c r="AN431" s="1">
        <f t="shared" si="81"/>
        <v>0</v>
      </c>
      <c r="AO431" s="1">
        <f t="shared" si="82"/>
        <v>0</v>
      </c>
      <c r="AP431" s="1">
        <f t="shared" si="83"/>
        <v>0</v>
      </c>
      <c r="AQ431" s="1">
        <f t="shared" si="84"/>
        <v>0</v>
      </c>
      <c r="AR431" s="1">
        <f t="shared" si="85"/>
        <v>0</v>
      </c>
      <c r="AT431" s="40"/>
      <c r="AU431" s="41"/>
      <c r="AV431" s="1">
        <f t="shared" si="86"/>
        <v>0</v>
      </c>
      <c r="AW431" s="1">
        <f t="shared" si="87"/>
        <v>0</v>
      </c>
      <c r="AX431" s="1">
        <f t="shared" si="88"/>
        <v>0</v>
      </c>
      <c r="AY431" s="1">
        <f t="shared" si="89"/>
        <v>0</v>
      </c>
      <c r="AZ431" s="1">
        <f t="shared" si="90"/>
        <v>0</v>
      </c>
      <c r="BA431" s="1">
        <f t="shared" si="91"/>
        <v>0</v>
      </c>
      <c r="BC431" s="40"/>
      <c r="BD431" s="41"/>
      <c r="BE431" s="1">
        <f t="shared" si="92"/>
        <v>0</v>
      </c>
      <c r="BF431" s="1">
        <f t="shared" si="93"/>
        <v>0</v>
      </c>
      <c r="BG431" s="1">
        <f t="shared" si="94"/>
        <v>0</v>
      </c>
      <c r="BH431" s="1">
        <f t="shared" si="95"/>
        <v>0</v>
      </c>
      <c r="BI431" s="1">
        <f t="shared" si="96"/>
        <v>0</v>
      </c>
      <c r="BJ431" s="1">
        <f t="shared" si="97"/>
        <v>0</v>
      </c>
      <c r="BL431" s="40"/>
      <c r="BM431" s="41"/>
      <c r="BN431" s="1">
        <f t="shared" si="98"/>
        <v>0</v>
      </c>
      <c r="BO431" s="1">
        <f t="shared" si="99"/>
        <v>0</v>
      </c>
      <c r="BP431" s="1">
        <f t="shared" si="100"/>
        <v>0</v>
      </c>
      <c r="BQ431" s="1">
        <f t="shared" si="101"/>
        <v>0</v>
      </c>
      <c r="BR431" s="1">
        <f t="shared" si="102"/>
        <v>0</v>
      </c>
      <c r="BS431" s="1">
        <f t="shared" si="103"/>
        <v>0</v>
      </c>
    </row>
    <row r="432" spans="1:71" ht="12.75" x14ac:dyDescent="0.2">
      <c r="A432" s="40"/>
      <c r="B432" s="41"/>
      <c r="C432" s="1">
        <f t="shared" si="56"/>
        <v>0</v>
      </c>
      <c r="D432" s="1">
        <f t="shared" si="57"/>
        <v>0</v>
      </c>
      <c r="E432" s="1">
        <f t="shared" si="58"/>
        <v>0</v>
      </c>
      <c r="F432" s="1">
        <f t="shared" si="59"/>
        <v>0</v>
      </c>
      <c r="G432" s="1">
        <f t="shared" si="60"/>
        <v>0</v>
      </c>
      <c r="H432" s="1">
        <f t="shared" si="61"/>
        <v>0</v>
      </c>
      <c r="J432" s="23"/>
      <c r="K432" s="18"/>
      <c r="L432" s="1">
        <f t="shared" si="62"/>
        <v>0</v>
      </c>
      <c r="M432" s="1">
        <f t="shared" si="63"/>
        <v>0</v>
      </c>
      <c r="N432" s="1">
        <f t="shared" si="64"/>
        <v>0</v>
      </c>
      <c r="O432" s="1">
        <f t="shared" si="65"/>
        <v>0</v>
      </c>
      <c r="P432" s="42">
        <f t="shared" si="66"/>
        <v>0</v>
      </c>
      <c r="Q432" s="1">
        <f t="shared" si="67"/>
        <v>0</v>
      </c>
      <c r="S432" s="40"/>
      <c r="T432" s="41"/>
      <c r="U432" s="1">
        <f t="shared" si="68"/>
        <v>0</v>
      </c>
      <c r="V432" s="1">
        <f t="shared" si="69"/>
        <v>0</v>
      </c>
      <c r="W432" s="1">
        <f t="shared" si="70"/>
        <v>0</v>
      </c>
      <c r="X432" s="1">
        <f t="shared" si="71"/>
        <v>0</v>
      </c>
      <c r="Y432" s="1">
        <f t="shared" si="72"/>
        <v>0</v>
      </c>
      <c r="Z432" s="1">
        <f t="shared" si="73"/>
        <v>0</v>
      </c>
      <c r="AB432" s="40"/>
      <c r="AC432" s="41"/>
      <c r="AD432" s="1">
        <f t="shared" si="74"/>
        <v>0</v>
      </c>
      <c r="AE432" s="1">
        <f t="shared" si="75"/>
        <v>0</v>
      </c>
      <c r="AF432" s="1">
        <f t="shared" si="76"/>
        <v>0</v>
      </c>
      <c r="AG432" s="1">
        <f t="shared" si="77"/>
        <v>0</v>
      </c>
      <c r="AH432" s="1">
        <f t="shared" si="78"/>
        <v>0</v>
      </c>
      <c r="AI432" s="1">
        <f t="shared" si="79"/>
        <v>0</v>
      </c>
      <c r="AK432" s="40"/>
      <c r="AL432" s="41"/>
      <c r="AM432" s="1">
        <f t="shared" si="80"/>
        <v>0</v>
      </c>
      <c r="AN432" s="1">
        <f t="shared" si="81"/>
        <v>0</v>
      </c>
      <c r="AO432" s="1">
        <f t="shared" si="82"/>
        <v>0</v>
      </c>
      <c r="AP432" s="1">
        <f t="shared" si="83"/>
        <v>0</v>
      </c>
      <c r="AQ432" s="1">
        <f t="shared" si="84"/>
        <v>0</v>
      </c>
      <c r="AR432" s="1">
        <f t="shared" si="85"/>
        <v>0</v>
      </c>
      <c r="AT432" s="40"/>
      <c r="AU432" s="41"/>
      <c r="AV432" s="1">
        <f t="shared" si="86"/>
        <v>0</v>
      </c>
      <c r="AW432" s="1">
        <f t="shared" si="87"/>
        <v>0</v>
      </c>
      <c r="AX432" s="1">
        <f t="shared" si="88"/>
        <v>0</v>
      </c>
      <c r="AY432" s="1">
        <f t="shared" si="89"/>
        <v>0</v>
      </c>
      <c r="AZ432" s="1">
        <f t="shared" si="90"/>
        <v>0</v>
      </c>
      <c r="BA432" s="1">
        <f t="shared" si="91"/>
        <v>0</v>
      </c>
      <c r="BC432" s="40"/>
      <c r="BD432" s="41"/>
      <c r="BE432" s="1">
        <f t="shared" si="92"/>
        <v>0</v>
      </c>
      <c r="BF432" s="1">
        <f t="shared" si="93"/>
        <v>0</v>
      </c>
      <c r="BG432" s="1">
        <f t="shared" si="94"/>
        <v>0</v>
      </c>
      <c r="BH432" s="1">
        <f t="shared" si="95"/>
        <v>0</v>
      </c>
      <c r="BI432" s="1">
        <f t="shared" si="96"/>
        <v>0</v>
      </c>
      <c r="BJ432" s="1">
        <f t="shared" si="97"/>
        <v>0</v>
      </c>
      <c r="BL432" s="40"/>
      <c r="BM432" s="41"/>
      <c r="BN432" s="1">
        <f t="shared" si="98"/>
        <v>0</v>
      </c>
      <c r="BO432" s="1">
        <f t="shared" si="99"/>
        <v>0</v>
      </c>
      <c r="BP432" s="1">
        <f t="shared" si="100"/>
        <v>0</v>
      </c>
      <c r="BQ432" s="1">
        <f t="shared" si="101"/>
        <v>0</v>
      </c>
      <c r="BR432" s="1">
        <f t="shared" si="102"/>
        <v>0</v>
      </c>
      <c r="BS432" s="1">
        <f t="shared" si="103"/>
        <v>0</v>
      </c>
    </row>
    <row r="433" spans="1:71" ht="12.75" x14ac:dyDescent="0.2">
      <c r="A433" s="40"/>
      <c r="B433" s="41"/>
      <c r="C433" s="1">
        <f t="shared" si="56"/>
        <v>0</v>
      </c>
      <c r="D433" s="1">
        <f t="shared" si="57"/>
        <v>0</v>
      </c>
      <c r="E433" s="1">
        <f t="shared" si="58"/>
        <v>0</v>
      </c>
      <c r="F433" s="1">
        <f t="shared" si="59"/>
        <v>0</v>
      </c>
      <c r="G433" s="1">
        <f t="shared" si="60"/>
        <v>0</v>
      </c>
      <c r="H433" s="1">
        <f t="shared" si="61"/>
        <v>0</v>
      </c>
      <c r="J433" s="23"/>
      <c r="K433" s="18"/>
      <c r="L433" s="1">
        <f t="shared" si="62"/>
        <v>0</v>
      </c>
      <c r="M433" s="1">
        <f t="shared" si="63"/>
        <v>0</v>
      </c>
      <c r="N433" s="1">
        <f t="shared" si="64"/>
        <v>0</v>
      </c>
      <c r="O433" s="1">
        <f t="shared" si="65"/>
        <v>0</v>
      </c>
      <c r="P433" s="42">
        <f t="shared" si="66"/>
        <v>0</v>
      </c>
      <c r="Q433" s="1">
        <f t="shared" si="67"/>
        <v>0</v>
      </c>
      <c r="S433" s="40"/>
      <c r="T433" s="41"/>
      <c r="U433" s="1">
        <f t="shared" si="68"/>
        <v>0</v>
      </c>
      <c r="V433" s="1">
        <f t="shared" si="69"/>
        <v>0</v>
      </c>
      <c r="W433" s="1">
        <f t="shared" si="70"/>
        <v>0</v>
      </c>
      <c r="X433" s="1">
        <f t="shared" si="71"/>
        <v>0</v>
      </c>
      <c r="Y433" s="1">
        <f t="shared" si="72"/>
        <v>0</v>
      </c>
      <c r="Z433" s="1">
        <f t="shared" si="73"/>
        <v>0</v>
      </c>
      <c r="AB433" s="40"/>
      <c r="AC433" s="41"/>
      <c r="AD433" s="1">
        <f t="shared" si="74"/>
        <v>0</v>
      </c>
      <c r="AE433" s="1">
        <f t="shared" si="75"/>
        <v>0</v>
      </c>
      <c r="AF433" s="1">
        <f t="shared" si="76"/>
        <v>0</v>
      </c>
      <c r="AG433" s="1">
        <f t="shared" si="77"/>
        <v>0</v>
      </c>
      <c r="AH433" s="1">
        <f t="shared" si="78"/>
        <v>0</v>
      </c>
      <c r="AI433" s="1">
        <f t="shared" si="79"/>
        <v>0</v>
      </c>
      <c r="AK433" s="40"/>
      <c r="AL433" s="41"/>
      <c r="AM433" s="1">
        <f t="shared" si="80"/>
        <v>0</v>
      </c>
      <c r="AN433" s="1">
        <f t="shared" si="81"/>
        <v>0</v>
      </c>
      <c r="AO433" s="1">
        <f t="shared" si="82"/>
        <v>0</v>
      </c>
      <c r="AP433" s="1">
        <f t="shared" si="83"/>
        <v>0</v>
      </c>
      <c r="AQ433" s="1">
        <f t="shared" si="84"/>
        <v>0</v>
      </c>
      <c r="AR433" s="1">
        <f t="shared" si="85"/>
        <v>0</v>
      </c>
      <c r="AT433" s="40"/>
      <c r="AU433" s="41"/>
      <c r="AV433" s="1">
        <f t="shared" si="86"/>
        <v>0</v>
      </c>
      <c r="AW433" s="1">
        <f t="shared" si="87"/>
        <v>0</v>
      </c>
      <c r="AX433" s="1">
        <f t="shared" si="88"/>
        <v>0</v>
      </c>
      <c r="AY433" s="1">
        <f t="shared" si="89"/>
        <v>0</v>
      </c>
      <c r="AZ433" s="1">
        <f t="shared" si="90"/>
        <v>0</v>
      </c>
      <c r="BA433" s="1">
        <f t="shared" si="91"/>
        <v>0</v>
      </c>
      <c r="BC433" s="40"/>
      <c r="BD433" s="41"/>
      <c r="BE433" s="1">
        <f t="shared" si="92"/>
        <v>0</v>
      </c>
      <c r="BF433" s="1">
        <f t="shared" si="93"/>
        <v>0</v>
      </c>
      <c r="BG433" s="1">
        <f t="shared" si="94"/>
        <v>0</v>
      </c>
      <c r="BH433" s="1">
        <f t="shared" si="95"/>
        <v>0</v>
      </c>
      <c r="BI433" s="1">
        <f t="shared" si="96"/>
        <v>0</v>
      </c>
      <c r="BJ433" s="1">
        <f t="shared" si="97"/>
        <v>0</v>
      </c>
      <c r="BL433" s="40"/>
      <c r="BM433" s="41"/>
      <c r="BN433" s="1">
        <f t="shared" si="98"/>
        <v>0</v>
      </c>
      <c r="BO433" s="1">
        <f t="shared" si="99"/>
        <v>0</v>
      </c>
      <c r="BP433" s="1">
        <f t="shared" si="100"/>
        <v>0</v>
      </c>
      <c r="BQ433" s="1">
        <f t="shared" si="101"/>
        <v>0</v>
      </c>
      <c r="BR433" s="1">
        <f t="shared" si="102"/>
        <v>0</v>
      </c>
      <c r="BS433" s="1">
        <f t="shared" si="103"/>
        <v>0</v>
      </c>
    </row>
    <row r="434" spans="1:71" ht="12.75" x14ac:dyDescent="0.2">
      <c r="A434" s="40"/>
      <c r="B434" s="41"/>
      <c r="C434" s="1">
        <f t="shared" si="56"/>
        <v>0</v>
      </c>
      <c r="D434" s="1">
        <f t="shared" si="57"/>
        <v>0</v>
      </c>
      <c r="E434" s="1">
        <f t="shared" si="58"/>
        <v>0</v>
      </c>
      <c r="F434" s="1">
        <f t="shared" si="59"/>
        <v>0</v>
      </c>
      <c r="G434" s="1">
        <f t="shared" si="60"/>
        <v>0</v>
      </c>
      <c r="H434" s="1">
        <f t="shared" si="61"/>
        <v>0</v>
      </c>
      <c r="J434" s="23"/>
      <c r="K434" s="18"/>
      <c r="L434" s="1">
        <f t="shared" si="62"/>
        <v>0</v>
      </c>
      <c r="M434" s="1">
        <f t="shared" si="63"/>
        <v>0</v>
      </c>
      <c r="N434" s="1">
        <f t="shared" si="64"/>
        <v>0</v>
      </c>
      <c r="O434" s="1">
        <f t="shared" si="65"/>
        <v>0</v>
      </c>
      <c r="P434" s="42">
        <f t="shared" si="66"/>
        <v>0</v>
      </c>
      <c r="Q434" s="1">
        <f t="shared" si="67"/>
        <v>0</v>
      </c>
      <c r="S434" s="40"/>
      <c r="T434" s="41"/>
      <c r="U434" s="1">
        <f t="shared" si="68"/>
        <v>0</v>
      </c>
      <c r="V434" s="1">
        <f t="shared" si="69"/>
        <v>0</v>
      </c>
      <c r="W434" s="1">
        <f t="shared" si="70"/>
        <v>0</v>
      </c>
      <c r="X434" s="1">
        <f t="shared" si="71"/>
        <v>0</v>
      </c>
      <c r="Y434" s="1">
        <f t="shared" si="72"/>
        <v>0</v>
      </c>
      <c r="Z434" s="1">
        <f t="shared" si="73"/>
        <v>0</v>
      </c>
      <c r="AB434" s="40"/>
      <c r="AC434" s="41"/>
      <c r="AD434" s="1">
        <f t="shared" si="74"/>
        <v>0</v>
      </c>
      <c r="AE434" s="1">
        <f t="shared" si="75"/>
        <v>0</v>
      </c>
      <c r="AF434" s="1">
        <f t="shared" si="76"/>
        <v>0</v>
      </c>
      <c r="AG434" s="1">
        <f t="shared" si="77"/>
        <v>0</v>
      </c>
      <c r="AH434" s="1">
        <f t="shared" si="78"/>
        <v>0</v>
      </c>
      <c r="AI434" s="1">
        <f t="shared" si="79"/>
        <v>0</v>
      </c>
      <c r="AK434" s="40"/>
      <c r="AL434" s="41"/>
      <c r="AM434" s="1">
        <f t="shared" si="80"/>
        <v>0</v>
      </c>
      <c r="AN434" s="1">
        <f t="shared" si="81"/>
        <v>0</v>
      </c>
      <c r="AO434" s="1">
        <f t="shared" si="82"/>
        <v>0</v>
      </c>
      <c r="AP434" s="1">
        <f t="shared" si="83"/>
        <v>0</v>
      </c>
      <c r="AQ434" s="1">
        <f t="shared" si="84"/>
        <v>0</v>
      </c>
      <c r="AR434" s="1">
        <f t="shared" si="85"/>
        <v>0</v>
      </c>
      <c r="AT434" s="40"/>
      <c r="AU434" s="41"/>
      <c r="AV434" s="1">
        <f t="shared" si="86"/>
        <v>0</v>
      </c>
      <c r="AW434" s="1">
        <f t="shared" si="87"/>
        <v>0</v>
      </c>
      <c r="AX434" s="1">
        <f t="shared" si="88"/>
        <v>0</v>
      </c>
      <c r="AY434" s="1">
        <f t="shared" si="89"/>
        <v>0</v>
      </c>
      <c r="AZ434" s="1">
        <f t="shared" si="90"/>
        <v>0</v>
      </c>
      <c r="BA434" s="1">
        <f t="shared" si="91"/>
        <v>0</v>
      </c>
      <c r="BC434" s="40"/>
      <c r="BD434" s="41"/>
      <c r="BE434" s="1">
        <f t="shared" si="92"/>
        <v>0</v>
      </c>
      <c r="BF434" s="1">
        <f t="shared" si="93"/>
        <v>0</v>
      </c>
      <c r="BG434" s="1">
        <f t="shared" si="94"/>
        <v>0</v>
      </c>
      <c r="BH434" s="1">
        <f t="shared" si="95"/>
        <v>0</v>
      </c>
      <c r="BI434" s="1">
        <f t="shared" si="96"/>
        <v>0</v>
      </c>
      <c r="BJ434" s="1">
        <f t="shared" si="97"/>
        <v>0</v>
      </c>
      <c r="BL434" s="40"/>
      <c r="BM434" s="41"/>
      <c r="BN434" s="1">
        <f t="shared" si="98"/>
        <v>0</v>
      </c>
      <c r="BO434" s="1">
        <f t="shared" si="99"/>
        <v>0</v>
      </c>
      <c r="BP434" s="1">
        <f t="shared" si="100"/>
        <v>0</v>
      </c>
      <c r="BQ434" s="1">
        <f t="shared" si="101"/>
        <v>0</v>
      </c>
      <c r="BR434" s="1">
        <f t="shared" si="102"/>
        <v>0</v>
      </c>
      <c r="BS434" s="1">
        <f t="shared" si="103"/>
        <v>0</v>
      </c>
    </row>
    <row r="435" spans="1:71" ht="12.75" x14ac:dyDescent="0.2">
      <c r="A435" s="40"/>
      <c r="B435" s="41"/>
      <c r="C435" s="1">
        <f t="shared" si="56"/>
        <v>0</v>
      </c>
      <c r="D435" s="1">
        <f t="shared" si="57"/>
        <v>0</v>
      </c>
      <c r="E435" s="1">
        <f t="shared" si="58"/>
        <v>0</v>
      </c>
      <c r="F435" s="1">
        <f t="shared" si="59"/>
        <v>0</v>
      </c>
      <c r="G435" s="1">
        <f t="shared" si="60"/>
        <v>0</v>
      </c>
      <c r="H435" s="1">
        <f t="shared" si="61"/>
        <v>0</v>
      </c>
      <c r="J435" s="23"/>
      <c r="K435" s="18"/>
      <c r="L435" s="1">
        <f t="shared" si="62"/>
        <v>0</v>
      </c>
      <c r="M435" s="1">
        <f t="shared" si="63"/>
        <v>0</v>
      </c>
      <c r="N435" s="1">
        <f t="shared" si="64"/>
        <v>0</v>
      </c>
      <c r="O435" s="1">
        <f t="shared" si="65"/>
        <v>0</v>
      </c>
      <c r="P435" s="42">
        <f t="shared" si="66"/>
        <v>0</v>
      </c>
      <c r="Q435" s="1">
        <f t="shared" si="67"/>
        <v>0</v>
      </c>
      <c r="S435" s="40"/>
      <c r="T435" s="41"/>
      <c r="U435" s="1">
        <f t="shared" si="68"/>
        <v>0</v>
      </c>
      <c r="V435" s="1">
        <f t="shared" si="69"/>
        <v>0</v>
      </c>
      <c r="W435" s="1">
        <f t="shared" si="70"/>
        <v>0</v>
      </c>
      <c r="X435" s="1">
        <f t="shared" si="71"/>
        <v>0</v>
      </c>
      <c r="Y435" s="1">
        <f t="shared" si="72"/>
        <v>0</v>
      </c>
      <c r="Z435" s="1">
        <f t="shared" si="73"/>
        <v>0</v>
      </c>
      <c r="AB435" s="40"/>
      <c r="AC435" s="41"/>
      <c r="AD435" s="1">
        <f t="shared" si="74"/>
        <v>0</v>
      </c>
      <c r="AE435" s="1">
        <f t="shared" si="75"/>
        <v>0</v>
      </c>
      <c r="AF435" s="1">
        <f t="shared" si="76"/>
        <v>0</v>
      </c>
      <c r="AG435" s="1">
        <f t="shared" si="77"/>
        <v>0</v>
      </c>
      <c r="AH435" s="1">
        <f t="shared" si="78"/>
        <v>0</v>
      </c>
      <c r="AI435" s="1">
        <f t="shared" si="79"/>
        <v>0</v>
      </c>
      <c r="AK435" s="40"/>
      <c r="AL435" s="41"/>
      <c r="AM435" s="1">
        <f t="shared" si="80"/>
        <v>0</v>
      </c>
      <c r="AN435" s="1">
        <f t="shared" si="81"/>
        <v>0</v>
      </c>
      <c r="AO435" s="1">
        <f t="shared" si="82"/>
        <v>0</v>
      </c>
      <c r="AP435" s="1">
        <f t="shared" si="83"/>
        <v>0</v>
      </c>
      <c r="AQ435" s="1">
        <f t="shared" si="84"/>
        <v>0</v>
      </c>
      <c r="AR435" s="1">
        <f t="shared" si="85"/>
        <v>0</v>
      </c>
      <c r="AT435" s="40"/>
      <c r="AU435" s="41"/>
      <c r="AV435" s="1">
        <f t="shared" si="86"/>
        <v>0</v>
      </c>
      <c r="AW435" s="1">
        <f t="shared" si="87"/>
        <v>0</v>
      </c>
      <c r="AX435" s="1">
        <f t="shared" si="88"/>
        <v>0</v>
      </c>
      <c r="AY435" s="1">
        <f t="shared" si="89"/>
        <v>0</v>
      </c>
      <c r="AZ435" s="1">
        <f t="shared" si="90"/>
        <v>0</v>
      </c>
      <c r="BA435" s="1">
        <f t="shared" si="91"/>
        <v>0</v>
      </c>
      <c r="BC435" s="40"/>
      <c r="BD435" s="41"/>
      <c r="BE435" s="1">
        <f t="shared" si="92"/>
        <v>0</v>
      </c>
      <c r="BF435" s="1">
        <f t="shared" si="93"/>
        <v>0</v>
      </c>
      <c r="BG435" s="1">
        <f t="shared" si="94"/>
        <v>0</v>
      </c>
      <c r="BH435" s="1">
        <f t="shared" si="95"/>
        <v>0</v>
      </c>
      <c r="BI435" s="1">
        <f t="shared" si="96"/>
        <v>0</v>
      </c>
      <c r="BJ435" s="1">
        <f t="shared" si="97"/>
        <v>0</v>
      </c>
      <c r="BL435" s="40"/>
      <c r="BM435" s="41"/>
      <c r="BN435" s="1">
        <f t="shared" si="98"/>
        <v>0</v>
      </c>
      <c r="BO435" s="1">
        <f t="shared" si="99"/>
        <v>0</v>
      </c>
      <c r="BP435" s="1">
        <f t="shared" si="100"/>
        <v>0</v>
      </c>
      <c r="BQ435" s="1">
        <f t="shared" si="101"/>
        <v>0</v>
      </c>
      <c r="BR435" s="1">
        <f t="shared" si="102"/>
        <v>0</v>
      </c>
      <c r="BS435" s="1">
        <f t="shared" si="103"/>
        <v>0</v>
      </c>
    </row>
    <row r="436" spans="1:71" ht="12.75" x14ac:dyDescent="0.2">
      <c r="A436" s="40"/>
      <c r="B436" s="41"/>
      <c r="C436" s="1">
        <f t="shared" si="56"/>
        <v>0</v>
      </c>
      <c r="D436" s="1">
        <f t="shared" si="57"/>
        <v>0</v>
      </c>
      <c r="E436" s="1">
        <f t="shared" si="58"/>
        <v>0</v>
      </c>
      <c r="F436" s="1">
        <f t="shared" si="59"/>
        <v>0</v>
      </c>
      <c r="G436" s="1">
        <f t="shared" si="60"/>
        <v>0</v>
      </c>
      <c r="H436" s="1">
        <f t="shared" si="61"/>
        <v>0</v>
      </c>
      <c r="J436" s="23"/>
      <c r="K436" s="18"/>
      <c r="L436" s="1">
        <f t="shared" si="62"/>
        <v>0</v>
      </c>
      <c r="M436" s="1">
        <f t="shared" si="63"/>
        <v>0</v>
      </c>
      <c r="N436" s="1">
        <f t="shared" si="64"/>
        <v>0</v>
      </c>
      <c r="O436" s="1">
        <f t="shared" si="65"/>
        <v>0</v>
      </c>
      <c r="P436" s="42">
        <f t="shared" si="66"/>
        <v>0</v>
      </c>
      <c r="Q436" s="1">
        <f t="shared" si="67"/>
        <v>0</v>
      </c>
      <c r="S436" s="40"/>
      <c r="T436" s="41"/>
      <c r="U436" s="1">
        <f t="shared" si="68"/>
        <v>0</v>
      </c>
      <c r="V436" s="1">
        <f t="shared" si="69"/>
        <v>0</v>
      </c>
      <c r="W436" s="1">
        <f t="shared" si="70"/>
        <v>0</v>
      </c>
      <c r="X436" s="1">
        <f t="shared" si="71"/>
        <v>0</v>
      </c>
      <c r="Y436" s="1">
        <f t="shared" si="72"/>
        <v>0</v>
      </c>
      <c r="Z436" s="1">
        <f t="shared" si="73"/>
        <v>0</v>
      </c>
      <c r="AB436" s="40"/>
      <c r="AC436" s="41"/>
      <c r="AD436" s="1">
        <f t="shared" si="74"/>
        <v>0</v>
      </c>
      <c r="AE436" s="1">
        <f t="shared" si="75"/>
        <v>0</v>
      </c>
      <c r="AF436" s="1">
        <f t="shared" si="76"/>
        <v>0</v>
      </c>
      <c r="AG436" s="1">
        <f t="shared" si="77"/>
        <v>0</v>
      </c>
      <c r="AH436" s="1">
        <f t="shared" si="78"/>
        <v>0</v>
      </c>
      <c r="AI436" s="1">
        <f t="shared" si="79"/>
        <v>0</v>
      </c>
      <c r="AK436" s="40"/>
      <c r="AL436" s="41"/>
      <c r="AM436" s="1">
        <f t="shared" si="80"/>
        <v>0</v>
      </c>
      <c r="AN436" s="1">
        <f t="shared" si="81"/>
        <v>0</v>
      </c>
      <c r="AO436" s="1">
        <f t="shared" si="82"/>
        <v>0</v>
      </c>
      <c r="AP436" s="1">
        <f t="shared" si="83"/>
        <v>0</v>
      </c>
      <c r="AQ436" s="1">
        <f t="shared" si="84"/>
        <v>0</v>
      </c>
      <c r="AR436" s="1">
        <f t="shared" si="85"/>
        <v>0</v>
      </c>
      <c r="AT436" s="40"/>
      <c r="AU436" s="41"/>
      <c r="AV436" s="1">
        <f t="shared" si="86"/>
        <v>0</v>
      </c>
      <c r="AW436" s="1">
        <f t="shared" si="87"/>
        <v>0</v>
      </c>
      <c r="AX436" s="1">
        <f t="shared" si="88"/>
        <v>0</v>
      </c>
      <c r="AY436" s="1">
        <f t="shared" si="89"/>
        <v>0</v>
      </c>
      <c r="AZ436" s="1">
        <f t="shared" si="90"/>
        <v>0</v>
      </c>
      <c r="BA436" s="1">
        <f t="shared" si="91"/>
        <v>0</v>
      </c>
      <c r="BC436" s="40"/>
      <c r="BD436" s="41"/>
      <c r="BE436" s="1">
        <f t="shared" si="92"/>
        <v>0</v>
      </c>
      <c r="BF436" s="1">
        <f t="shared" si="93"/>
        <v>0</v>
      </c>
      <c r="BG436" s="1">
        <f t="shared" si="94"/>
        <v>0</v>
      </c>
      <c r="BH436" s="1">
        <f t="shared" si="95"/>
        <v>0</v>
      </c>
      <c r="BI436" s="1">
        <f t="shared" si="96"/>
        <v>0</v>
      </c>
      <c r="BJ436" s="1">
        <f t="shared" si="97"/>
        <v>0</v>
      </c>
      <c r="BL436" s="40"/>
      <c r="BM436" s="41"/>
      <c r="BN436" s="1">
        <f t="shared" si="98"/>
        <v>0</v>
      </c>
      <c r="BO436" s="1">
        <f t="shared" si="99"/>
        <v>0</v>
      </c>
      <c r="BP436" s="1">
        <f t="shared" si="100"/>
        <v>0</v>
      </c>
      <c r="BQ436" s="1">
        <f t="shared" si="101"/>
        <v>0</v>
      </c>
      <c r="BR436" s="1">
        <f t="shared" si="102"/>
        <v>0</v>
      </c>
      <c r="BS436" s="1">
        <f t="shared" si="103"/>
        <v>0</v>
      </c>
    </row>
    <row r="437" spans="1:71" ht="12.75" x14ac:dyDescent="0.2">
      <c r="A437" s="40"/>
      <c r="B437" s="41"/>
      <c r="C437" s="1">
        <f t="shared" si="56"/>
        <v>0</v>
      </c>
      <c r="D437" s="1">
        <f t="shared" si="57"/>
        <v>0</v>
      </c>
      <c r="E437" s="1">
        <f t="shared" si="58"/>
        <v>0</v>
      </c>
      <c r="F437" s="1">
        <f t="shared" si="59"/>
        <v>0</v>
      </c>
      <c r="G437" s="1">
        <f t="shared" si="60"/>
        <v>0</v>
      </c>
      <c r="H437" s="1">
        <f t="shared" si="61"/>
        <v>0</v>
      </c>
      <c r="J437" s="23"/>
      <c r="K437" s="18"/>
      <c r="L437" s="1">
        <f t="shared" si="62"/>
        <v>0</v>
      </c>
      <c r="M437" s="1">
        <f t="shared" si="63"/>
        <v>0</v>
      </c>
      <c r="N437" s="1">
        <f t="shared" si="64"/>
        <v>0</v>
      </c>
      <c r="O437" s="1">
        <f t="shared" si="65"/>
        <v>0</v>
      </c>
      <c r="P437" s="42">
        <f t="shared" si="66"/>
        <v>0</v>
      </c>
      <c r="Q437" s="1">
        <f t="shared" si="67"/>
        <v>0</v>
      </c>
      <c r="S437" s="40"/>
      <c r="T437" s="41"/>
      <c r="U437" s="1">
        <f t="shared" si="68"/>
        <v>0</v>
      </c>
      <c r="V437" s="1">
        <f t="shared" si="69"/>
        <v>0</v>
      </c>
      <c r="W437" s="1">
        <f t="shared" si="70"/>
        <v>0</v>
      </c>
      <c r="X437" s="1">
        <f t="shared" si="71"/>
        <v>0</v>
      </c>
      <c r="Y437" s="1">
        <f t="shared" si="72"/>
        <v>0</v>
      </c>
      <c r="Z437" s="1">
        <f t="shared" si="73"/>
        <v>0</v>
      </c>
      <c r="AB437" s="40"/>
      <c r="AC437" s="41"/>
      <c r="AD437" s="1">
        <f t="shared" si="74"/>
        <v>0</v>
      </c>
      <c r="AE437" s="1">
        <f t="shared" si="75"/>
        <v>0</v>
      </c>
      <c r="AF437" s="1">
        <f t="shared" si="76"/>
        <v>0</v>
      </c>
      <c r="AG437" s="1">
        <f t="shared" si="77"/>
        <v>0</v>
      </c>
      <c r="AH437" s="1">
        <f t="shared" si="78"/>
        <v>0</v>
      </c>
      <c r="AI437" s="1">
        <f t="shared" si="79"/>
        <v>0</v>
      </c>
      <c r="AK437" s="40"/>
      <c r="AL437" s="41"/>
      <c r="AM437" s="1">
        <f t="shared" si="80"/>
        <v>0</v>
      </c>
      <c r="AN437" s="1">
        <f t="shared" si="81"/>
        <v>0</v>
      </c>
      <c r="AO437" s="1">
        <f t="shared" si="82"/>
        <v>0</v>
      </c>
      <c r="AP437" s="1">
        <f t="shared" si="83"/>
        <v>0</v>
      </c>
      <c r="AQ437" s="1">
        <f t="shared" si="84"/>
        <v>0</v>
      </c>
      <c r="AR437" s="1">
        <f t="shared" si="85"/>
        <v>0</v>
      </c>
      <c r="AT437" s="40"/>
      <c r="AU437" s="41"/>
      <c r="AV437" s="1">
        <f t="shared" si="86"/>
        <v>0</v>
      </c>
      <c r="AW437" s="1">
        <f t="shared" si="87"/>
        <v>0</v>
      </c>
      <c r="AX437" s="1">
        <f t="shared" si="88"/>
        <v>0</v>
      </c>
      <c r="AY437" s="1">
        <f t="shared" si="89"/>
        <v>0</v>
      </c>
      <c r="AZ437" s="1">
        <f t="shared" si="90"/>
        <v>0</v>
      </c>
      <c r="BA437" s="1">
        <f t="shared" si="91"/>
        <v>0</v>
      </c>
      <c r="BC437" s="40"/>
      <c r="BD437" s="41"/>
      <c r="BE437" s="1">
        <f t="shared" si="92"/>
        <v>0</v>
      </c>
      <c r="BF437" s="1">
        <f t="shared" si="93"/>
        <v>0</v>
      </c>
      <c r="BG437" s="1">
        <f t="shared" si="94"/>
        <v>0</v>
      </c>
      <c r="BH437" s="1">
        <f t="shared" si="95"/>
        <v>0</v>
      </c>
      <c r="BI437" s="1">
        <f t="shared" si="96"/>
        <v>0</v>
      </c>
      <c r="BJ437" s="1">
        <f t="shared" si="97"/>
        <v>0</v>
      </c>
      <c r="BL437" s="40"/>
      <c r="BM437" s="41"/>
      <c r="BN437" s="1">
        <f t="shared" si="98"/>
        <v>0</v>
      </c>
      <c r="BO437" s="1">
        <f t="shared" si="99"/>
        <v>0</v>
      </c>
      <c r="BP437" s="1">
        <f t="shared" si="100"/>
        <v>0</v>
      </c>
      <c r="BQ437" s="1">
        <f t="shared" si="101"/>
        <v>0</v>
      </c>
      <c r="BR437" s="1">
        <f t="shared" si="102"/>
        <v>0</v>
      </c>
      <c r="BS437" s="1">
        <f t="shared" si="103"/>
        <v>0</v>
      </c>
    </row>
    <row r="438" spans="1:71" ht="12.75" x14ac:dyDescent="0.2">
      <c r="A438" s="40"/>
      <c r="B438" s="41"/>
      <c r="C438" s="1">
        <f t="shared" si="56"/>
        <v>0</v>
      </c>
      <c r="D438" s="1">
        <f t="shared" si="57"/>
        <v>0</v>
      </c>
      <c r="E438" s="1">
        <f t="shared" si="58"/>
        <v>0</v>
      </c>
      <c r="F438" s="1">
        <f t="shared" si="59"/>
        <v>0</v>
      </c>
      <c r="G438" s="1">
        <f t="shared" si="60"/>
        <v>0</v>
      </c>
      <c r="H438" s="1">
        <f t="shared" si="61"/>
        <v>0</v>
      </c>
      <c r="J438" s="23"/>
      <c r="K438" s="18"/>
      <c r="L438" s="1">
        <f t="shared" si="62"/>
        <v>0</v>
      </c>
      <c r="M438" s="1">
        <f t="shared" si="63"/>
        <v>0</v>
      </c>
      <c r="N438" s="1">
        <f t="shared" si="64"/>
        <v>0</v>
      </c>
      <c r="O438" s="1">
        <f t="shared" si="65"/>
        <v>0</v>
      </c>
      <c r="P438" s="42">
        <f t="shared" si="66"/>
        <v>0</v>
      </c>
      <c r="Q438" s="1">
        <f t="shared" si="67"/>
        <v>0</v>
      </c>
      <c r="S438" s="40"/>
      <c r="T438" s="41"/>
      <c r="U438" s="1">
        <f t="shared" si="68"/>
        <v>0</v>
      </c>
      <c r="V438" s="1">
        <f t="shared" si="69"/>
        <v>0</v>
      </c>
      <c r="W438" s="1">
        <f t="shared" si="70"/>
        <v>0</v>
      </c>
      <c r="X438" s="1">
        <f t="shared" si="71"/>
        <v>0</v>
      </c>
      <c r="Y438" s="1">
        <f t="shared" si="72"/>
        <v>0</v>
      </c>
      <c r="Z438" s="1">
        <f t="shared" si="73"/>
        <v>0</v>
      </c>
      <c r="AB438" s="40"/>
      <c r="AC438" s="41"/>
      <c r="AD438" s="1">
        <f t="shared" si="74"/>
        <v>0</v>
      </c>
      <c r="AE438" s="1">
        <f t="shared" si="75"/>
        <v>0</v>
      </c>
      <c r="AF438" s="1">
        <f t="shared" si="76"/>
        <v>0</v>
      </c>
      <c r="AG438" s="1">
        <f t="shared" si="77"/>
        <v>0</v>
      </c>
      <c r="AH438" s="1">
        <f t="shared" si="78"/>
        <v>0</v>
      </c>
      <c r="AI438" s="1">
        <f t="shared" si="79"/>
        <v>0</v>
      </c>
      <c r="AK438" s="40"/>
      <c r="AL438" s="41"/>
      <c r="AM438" s="1">
        <f t="shared" si="80"/>
        <v>0</v>
      </c>
      <c r="AN438" s="1">
        <f t="shared" si="81"/>
        <v>0</v>
      </c>
      <c r="AO438" s="1">
        <f t="shared" si="82"/>
        <v>0</v>
      </c>
      <c r="AP438" s="1">
        <f t="shared" si="83"/>
        <v>0</v>
      </c>
      <c r="AQ438" s="1">
        <f t="shared" si="84"/>
        <v>0</v>
      </c>
      <c r="AR438" s="1">
        <f t="shared" si="85"/>
        <v>0</v>
      </c>
      <c r="AT438" s="40"/>
      <c r="AU438" s="41"/>
      <c r="AV438" s="1">
        <f t="shared" si="86"/>
        <v>0</v>
      </c>
      <c r="AW438" s="1">
        <f t="shared" si="87"/>
        <v>0</v>
      </c>
      <c r="AX438" s="1">
        <f t="shared" si="88"/>
        <v>0</v>
      </c>
      <c r="AY438" s="1">
        <f t="shared" si="89"/>
        <v>0</v>
      </c>
      <c r="AZ438" s="1">
        <f t="shared" si="90"/>
        <v>0</v>
      </c>
      <c r="BA438" s="1">
        <f t="shared" si="91"/>
        <v>0</v>
      </c>
      <c r="BC438" s="40"/>
      <c r="BD438" s="41"/>
      <c r="BE438" s="1">
        <f t="shared" si="92"/>
        <v>0</v>
      </c>
      <c r="BF438" s="1">
        <f t="shared" si="93"/>
        <v>0</v>
      </c>
      <c r="BG438" s="1">
        <f t="shared" si="94"/>
        <v>0</v>
      </c>
      <c r="BH438" s="1">
        <f t="shared" si="95"/>
        <v>0</v>
      </c>
      <c r="BI438" s="1">
        <f t="shared" si="96"/>
        <v>0</v>
      </c>
      <c r="BJ438" s="1">
        <f t="shared" si="97"/>
        <v>0</v>
      </c>
      <c r="BL438" s="40"/>
      <c r="BM438" s="41"/>
      <c r="BN438" s="1">
        <f t="shared" si="98"/>
        <v>0</v>
      </c>
      <c r="BO438" s="1">
        <f t="shared" si="99"/>
        <v>0</v>
      </c>
      <c r="BP438" s="1">
        <f t="shared" si="100"/>
        <v>0</v>
      </c>
      <c r="BQ438" s="1">
        <f t="shared" si="101"/>
        <v>0</v>
      </c>
      <c r="BR438" s="1">
        <f t="shared" si="102"/>
        <v>0</v>
      </c>
      <c r="BS438" s="1">
        <f t="shared" si="103"/>
        <v>0</v>
      </c>
    </row>
    <row r="439" spans="1:71" ht="12.75" x14ac:dyDescent="0.2">
      <c r="A439" s="40"/>
      <c r="B439" s="41"/>
      <c r="C439" s="1">
        <f t="shared" si="56"/>
        <v>0</v>
      </c>
      <c r="D439" s="1">
        <f t="shared" si="57"/>
        <v>0</v>
      </c>
      <c r="E439" s="1">
        <f t="shared" si="58"/>
        <v>0</v>
      </c>
      <c r="F439" s="1">
        <f t="shared" si="59"/>
        <v>0</v>
      </c>
      <c r="G439" s="1">
        <f t="shared" si="60"/>
        <v>0</v>
      </c>
      <c r="H439" s="1">
        <f t="shared" si="61"/>
        <v>0</v>
      </c>
      <c r="J439" s="23"/>
      <c r="K439" s="18"/>
      <c r="L439" s="1">
        <f t="shared" si="62"/>
        <v>0</v>
      </c>
      <c r="M439" s="1">
        <f t="shared" si="63"/>
        <v>0</v>
      </c>
      <c r="N439" s="1">
        <f t="shared" si="64"/>
        <v>0</v>
      </c>
      <c r="O439" s="1">
        <f t="shared" si="65"/>
        <v>0</v>
      </c>
      <c r="P439" s="42">
        <f t="shared" si="66"/>
        <v>0</v>
      </c>
      <c r="Q439" s="1">
        <f t="shared" si="67"/>
        <v>0</v>
      </c>
      <c r="S439" s="40"/>
      <c r="T439" s="41"/>
      <c r="U439" s="1">
        <f t="shared" si="68"/>
        <v>0</v>
      </c>
      <c r="V439" s="1">
        <f t="shared" si="69"/>
        <v>0</v>
      </c>
      <c r="W439" s="1">
        <f t="shared" si="70"/>
        <v>0</v>
      </c>
      <c r="X439" s="1">
        <f t="shared" si="71"/>
        <v>0</v>
      </c>
      <c r="Y439" s="1">
        <f t="shared" si="72"/>
        <v>0</v>
      </c>
      <c r="Z439" s="1">
        <f t="shared" si="73"/>
        <v>0</v>
      </c>
      <c r="AB439" s="40"/>
      <c r="AC439" s="41"/>
      <c r="AD439" s="1">
        <f t="shared" si="74"/>
        <v>0</v>
      </c>
      <c r="AE439" s="1">
        <f t="shared" si="75"/>
        <v>0</v>
      </c>
      <c r="AF439" s="1">
        <f t="shared" si="76"/>
        <v>0</v>
      </c>
      <c r="AG439" s="1">
        <f t="shared" si="77"/>
        <v>0</v>
      </c>
      <c r="AH439" s="1">
        <f t="shared" si="78"/>
        <v>0</v>
      </c>
      <c r="AI439" s="1">
        <f t="shared" si="79"/>
        <v>0</v>
      </c>
      <c r="AK439" s="40"/>
      <c r="AL439" s="41"/>
      <c r="AM439" s="1">
        <f t="shared" si="80"/>
        <v>0</v>
      </c>
      <c r="AN439" s="1">
        <f t="shared" si="81"/>
        <v>0</v>
      </c>
      <c r="AO439" s="1">
        <f t="shared" si="82"/>
        <v>0</v>
      </c>
      <c r="AP439" s="1">
        <f t="shared" si="83"/>
        <v>0</v>
      </c>
      <c r="AQ439" s="1">
        <f t="shared" si="84"/>
        <v>0</v>
      </c>
      <c r="AR439" s="1">
        <f t="shared" si="85"/>
        <v>0</v>
      </c>
      <c r="AT439" s="40"/>
      <c r="AU439" s="41"/>
      <c r="AV439" s="1">
        <f t="shared" si="86"/>
        <v>0</v>
      </c>
      <c r="AW439" s="1">
        <f t="shared" si="87"/>
        <v>0</v>
      </c>
      <c r="AX439" s="1">
        <f t="shared" si="88"/>
        <v>0</v>
      </c>
      <c r="AY439" s="1">
        <f t="shared" si="89"/>
        <v>0</v>
      </c>
      <c r="AZ439" s="1">
        <f t="shared" si="90"/>
        <v>0</v>
      </c>
      <c r="BA439" s="1">
        <f t="shared" si="91"/>
        <v>0</v>
      </c>
      <c r="BC439" s="40"/>
      <c r="BD439" s="41"/>
      <c r="BE439" s="1">
        <f t="shared" si="92"/>
        <v>0</v>
      </c>
      <c r="BF439" s="1">
        <f t="shared" si="93"/>
        <v>0</v>
      </c>
      <c r="BG439" s="1">
        <f t="shared" si="94"/>
        <v>0</v>
      </c>
      <c r="BH439" s="1">
        <f t="shared" si="95"/>
        <v>0</v>
      </c>
      <c r="BI439" s="1">
        <f t="shared" si="96"/>
        <v>0</v>
      </c>
      <c r="BJ439" s="1">
        <f t="shared" si="97"/>
        <v>0</v>
      </c>
      <c r="BL439" s="40"/>
      <c r="BM439" s="41"/>
      <c r="BN439" s="1">
        <f t="shared" si="98"/>
        <v>0</v>
      </c>
      <c r="BO439" s="1">
        <f t="shared" si="99"/>
        <v>0</v>
      </c>
      <c r="BP439" s="1">
        <f t="shared" si="100"/>
        <v>0</v>
      </c>
      <c r="BQ439" s="1">
        <f t="shared" si="101"/>
        <v>0</v>
      </c>
      <c r="BR439" s="1">
        <f t="shared" si="102"/>
        <v>0</v>
      </c>
      <c r="BS439" s="1">
        <f t="shared" si="103"/>
        <v>0</v>
      </c>
    </row>
    <row r="440" spans="1:71" ht="12.75" x14ac:dyDescent="0.2">
      <c r="A440" s="40"/>
      <c r="B440" s="41"/>
      <c r="C440" s="1">
        <f t="shared" si="56"/>
        <v>0</v>
      </c>
      <c r="D440" s="1">
        <f t="shared" si="57"/>
        <v>0</v>
      </c>
      <c r="E440" s="1">
        <f t="shared" si="58"/>
        <v>0</v>
      </c>
      <c r="F440" s="1">
        <f t="shared" si="59"/>
        <v>0</v>
      </c>
      <c r="G440" s="1">
        <f t="shared" si="60"/>
        <v>0</v>
      </c>
      <c r="H440" s="1">
        <f t="shared" si="61"/>
        <v>0</v>
      </c>
      <c r="J440" s="23"/>
      <c r="K440" s="18"/>
      <c r="L440" s="1">
        <f t="shared" si="62"/>
        <v>0</v>
      </c>
      <c r="M440" s="1">
        <f t="shared" si="63"/>
        <v>0</v>
      </c>
      <c r="N440" s="1">
        <f t="shared" si="64"/>
        <v>0</v>
      </c>
      <c r="O440" s="1">
        <f t="shared" si="65"/>
        <v>0</v>
      </c>
      <c r="P440" s="42">
        <f t="shared" si="66"/>
        <v>0</v>
      </c>
      <c r="Q440" s="1">
        <f t="shared" si="67"/>
        <v>0</v>
      </c>
      <c r="S440" s="40"/>
      <c r="T440" s="41"/>
      <c r="U440" s="1">
        <f t="shared" si="68"/>
        <v>0</v>
      </c>
      <c r="V440" s="1">
        <f t="shared" si="69"/>
        <v>0</v>
      </c>
      <c r="W440" s="1">
        <f t="shared" si="70"/>
        <v>0</v>
      </c>
      <c r="X440" s="1">
        <f t="shared" si="71"/>
        <v>0</v>
      </c>
      <c r="Y440" s="1">
        <f t="shared" si="72"/>
        <v>0</v>
      </c>
      <c r="Z440" s="1">
        <f t="shared" si="73"/>
        <v>0</v>
      </c>
      <c r="AB440" s="40"/>
      <c r="AC440" s="41"/>
      <c r="AD440" s="1">
        <f t="shared" si="74"/>
        <v>0</v>
      </c>
      <c r="AE440" s="1">
        <f t="shared" si="75"/>
        <v>0</v>
      </c>
      <c r="AF440" s="1">
        <f t="shared" si="76"/>
        <v>0</v>
      </c>
      <c r="AG440" s="1">
        <f t="shared" si="77"/>
        <v>0</v>
      </c>
      <c r="AH440" s="1">
        <f t="shared" si="78"/>
        <v>0</v>
      </c>
      <c r="AI440" s="1">
        <f t="shared" si="79"/>
        <v>0</v>
      </c>
      <c r="AK440" s="40"/>
      <c r="AL440" s="41"/>
      <c r="AM440" s="1">
        <f t="shared" si="80"/>
        <v>0</v>
      </c>
      <c r="AN440" s="1">
        <f t="shared" si="81"/>
        <v>0</v>
      </c>
      <c r="AO440" s="1">
        <f t="shared" si="82"/>
        <v>0</v>
      </c>
      <c r="AP440" s="1">
        <f t="shared" si="83"/>
        <v>0</v>
      </c>
      <c r="AQ440" s="1">
        <f t="shared" si="84"/>
        <v>0</v>
      </c>
      <c r="AR440" s="1">
        <f t="shared" si="85"/>
        <v>0</v>
      </c>
      <c r="AT440" s="40"/>
      <c r="AU440" s="41"/>
      <c r="AV440" s="1">
        <f t="shared" si="86"/>
        <v>0</v>
      </c>
      <c r="AW440" s="1">
        <f t="shared" si="87"/>
        <v>0</v>
      </c>
      <c r="AX440" s="1">
        <f t="shared" si="88"/>
        <v>0</v>
      </c>
      <c r="AY440" s="1">
        <f t="shared" si="89"/>
        <v>0</v>
      </c>
      <c r="AZ440" s="1">
        <f t="shared" si="90"/>
        <v>0</v>
      </c>
      <c r="BA440" s="1">
        <f t="shared" si="91"/>
        <v>0</v>
      </c>
      <c r="BC440" s="40"/>
      <c r="BD440" s="41"/>
      <c r="BE440" s="1">
        <f t="shared" si="92"/>
        <v>0</v>
      </c>
      <c r="BF440" s="1">
        <f t="shared" si="93"/>
        <v>0</v>
      </c>
      <c r="BG440" s="1">
        <f t="shared" si="94"/>
        <v>0</v>
      </c>
      <c r="BH440" s="1">
        <f t="shared" si="95"/>
        <v>0</v>
      </c>
      <c r="BI440" s="1">
        <f t="shared" si="96"/>
        <v>0</v>
      </c>
      <c r="BJ440" s="1">
        <f t="shared" si="97"/>
        <v>0</v>
      </c>
      <c r="BL440" s="40"/>
      <c r="BM440" s="41"/>
      <c r="BN440" s="1">
        <f t="shared" si="98"/>
        <v>0</v>
      </c>
      <c r="BO440" s="1">
        <f t="shared" si="99"/>
        <v>0</v>
      </c>
      <c r="BP440" s="1">
        <f t="shared" si="100"/>
        <v>0</v>
      </c>
      <c r="BQ440" s="1">
        <f t="shared" si="101"/>
        <v>0</v>
      </c>
      <c r="BR440" s="1">
        <f t="shared" si="102"/>
        <v>0</v>
      </c>
      <c r="BS440" s="1">
        <f t="shared" si="103"/>
        <v>0</v>
      </c>
    </row>
    <row r="441" spans="1:71" ht="12.75" x14ac:dyDescent="0.2">
      <c r="A441" s="40"/>
      <c r="B441" s="41"/>
      <c r="C441" s="1">
        <f t="shared" si="56"/>
        <v>0</v>
      </c>
      <c r="D441" s="1">
        <f t="shared" si="57"/>
        <v>0</v>
      </c>
      <c r="E441" s="1">
        <f t="shared" si="58"/>
        <v>0</v>
      </c>
      <c r="F441" s="1">
        <f t="shared" si="59"/>
        <v>0</v>
      </c>
      <c r="G441" s="1">
        <f t="shared" si="60"/>
        <v>0</v>
      </c>
      <c r="H441" s="1">
        <f t="shared" si="61"/>
        <v>0</v>
      </c>
      <c r="J441" s="23"/>
      <c r="K441" s="18"/>
      <c r="L441" s="1">
        <f t="shared" si="62"/>
        <v>0</v>
      </c>
      <c r="M441" s="1">
        <f t="shared" si="63"/>
        <v>0</v>
      </c>
      <c r="N441" s="1">
        <f t="shared" si="64"/>
        <v>0</v>
      </c>
      <c r="O441" s="1">
        <f t="shared" si="65"/>
        <v>0</v>
      </c>
      <c r="P441" s="42">
        <f t="shared" si="66"/>
        <v>0</v>
      </c>
      <c r="Q441" s="1">
        <f t="shared" si="67"/>
        <v>0</v>
      </c>
      <c r="S441" s="40"/>
      <c r="T441" s="41"/>
      <c r="U441" s="1">
        <f t="shared" si="68"/>
        <v>0</v>
      </c>
      <c r="V441" s="1">
        <f t="shared" si="69"/>
        <v>0</v>
      </c>
      <c r="W441" s="1">
        <f t="shared" si="70"/>
        <v>0</v>
      </c>
      <c r="X441" s="1">
        <f t="shared" si="71"/>
        <v>0</v>
      </c>
      <c r="Y441" s="1">
        <f t="shared" si="72"/>
        <v>0</v>
      </c>
      <c r="Z441" s="1">
        <f t="shared" si="73"/>
        <v>0</v>
      </c>
      <c r="AB441" s="40"/>
      <c r="AC441" s="41"/>
      <c r="AD441" s="1">
        <f t="shared" si="74"/>
        <v>0</v>
      </c>
      <c r="AE441" s="1">
        <f t="shared" si="75"/>
        <v>0</v>
      </c>
      <c r="AF441" s="1">
        <f t="shared" si="76"/>
        <v>0</v>
      </c>
      <c r="AG441" s="1">
        <f t="shared" si="77"/>
        <v>0</v>
      </c>
      <c r="AH441" s="1">
        <f t="shared" si="78"/>
        <v>0</v>
      </c>
      <c r="AI441" s="1">
        <f t="shared" si="79"/>
        <v>0</v>
      </c>
      <c r="AK441" s="40"/>
      <c r="AL441" s="41"/>
      <c r="AM441" s="1">
        <f t="shared" si="80"/>
        <v>0</v>
      </c>
      <c r="AN441" s="1">
        <f t="shared" si="81"/>
        <v>0</v>
      </c>
      <c r="AO441" s="1">
        <f t="shared" si="82"/>
        <v>0</v>
      </c>
      <c r="AP441" s="1">
        <f t="shared" si="83"/>
        <v>0</v>
      </c>
      <c r="AQ441" s="1">
        <f t="shared" si="84"/>
        <v>0</v>
      </c>
      <c r="AR441" s="1">
        <f t="shared" si="85"/>
        <v>0</v>
      </c>
      <c r="AT441" s="40"/>
      <c r="AU441" s="41"/>
      <c r="AV441" s="1">
        <f t="shared" si="86"/>
        <v>0</v>
      </c>
      <c r="AW441" s="1">
        <f t="shared" si="87"/>
        <v>0</v>
      </c>
      <c r="AX441" s="1">
        <f t="shared" si="88"/>
        <v>0</v>
      </c>
      <c r="AY441" s="1">
        <f t="shared" si="89"/>
        <v>0</v>
      </c>
      <c r="AZ441" s="1">
        <f t="shared" si="90"/>
        <v>0</v>
      </c>
      <c r="BA441" s="1">
        <f t="shared" si="91"/>
        <v>0</v>
      </c>
      <c r="BC441" s="40"/>
      <c r="BD441" s="41"/>
      <c r="BE441" s="1">
        <f t="shared" si="92"/>
        <v>0</v>
      </c>
      <c r="BF441" s="1">
        <f t="shared" si="93"/>
        <v>0</v>
      </c>
      <c r="BG441" s="1">
        <f t="shared" si="94"/>
        <v>0</v>
      </c>
      <c r="BH441" s="1">
        <f t="shared" si="95"/>
        <v>0</v>
      </c>
      <c r="BI441" s="1">
        <f t="shared" si="96"/>
        <v>0</v>
      </c>
      <c r="BJ441" s="1">
        <f t="shared" si="97"/>
        <v>0</v>
      </c>
      <c r="BL441" s="40"/>
      <c r="BM441" s="41"/>
      <c r="BN441" s="1">
        <f t="shared" si="98"/>
        <v>0</v>
      </c>
      <c r="BO441" s="1">
        <f t="shared" si="99"/>
        <v>0</v>
      </c>
      <c r="BP441" s="1">
        <f t="shared" si="100"/>
        <v>0</v>
      </c>
      <c r="BQ441" s="1">
        <f t="shared" si="101"/>
        <v>0</v>
      </c>
      <c r="BR441" s="1">
        <f t="shared" si="102"/>
        <v>0</v>
      </c>
      <c r="BS441" s="1">
        <f t="shared" si="103"/>
        <v>0</v>
      </c>
    </row>
    <row r="442" spans="1:71" ht="12.75" x14ac:dyDescent="0.2">
      <c r="A442" s="40"/>
      <c r="B442" s="41"/>
      <c r="C442" s="1">
        <f t="shared" si="56"/>
        <v>0</v>
      </c>
      <c r="D442" s="1">
        <f t="shared" si="57"/>
        <v>0</v>
      </c>
      <c r="E442" s="1">
        <f t="shared" si="58"/>
        <v>0</v>
      </c>
      <c r="F442" s="1">
        <f t="shared" si="59"/>
        <v>0</v>
      </c>
      <c r="G442" s="1">
        <f t="shared" si="60"/>
        <v>0</v>
      </c>
      <c r="H442" s="1">
        <f t="shared" si="61"/>
        <v>0</v>
      </c>
      <c r="J442" s="23"/>
      <c r="K442" s="18"/>
      <c r="L442" s="1">
        <f t="shared" si="62"/>
        <v>0</v>
      </c>
      <c r="M442" s="1">
        <f t="shared" si="63"/>
        <v>0</v>
      </c>
      <c r="N442" s="1">
        <f t="shared" si="64"/>
        <v>0</v>
      </c>
      <c r="O442" s="1">
        <f t="shared" si="65"/>
        <v>0</v>
      </c>
      <c r="P442" s="42">
        <f t="shared" si="66"/>
        <v>0</v>
      </c>
      <c r="Q442" s="1">
        <f t="shared" si="67"/>
        <v>0</v>
      </c>
      <c r="S442" s="40"/>
      <c r="T442" s="41"/>
      <c r="U442" s="1">
        <f t="shared" si="68"/>
        <v>0</v>
      </c>
      <c r="V442" s="1">
        <f t="shared" si="69"/>
        <v>0</v>
      </c>
      <c r="W442" s="1">
        <f t="shared" si="70"/>
        <v>0</v>
      </c>
      <c r="X442" s="1">
        <f t="shared" si="71"/>
        <v>0</v>
      </c>
      <c r="Y442" s="1">
        <f t="shared" si="72"/>
        <v>0</v>
      </c>
      <c r="Z442" s="1">
        <f t="shared" si="73"/>
        <v>0</v>
      </c>
      <c r="AB442" s="40"/>
      <c r="AC442" s="41"/>
      <c r="AD442" s="1">
        <f t="shared" si="74"/>
        <v>0</v>
      </c>
      <c r="AE442" s="1">
        <f t="shared" si="75"/>
        <v>0</v>
      </c>
      <c r="AF442" s="1">
        <f t="shared" si="76"/>
        <v>0</v>
      </c>
      <c r="AG442" s="1">
        <f t="shared" si="77"/>
        <v>0</v>
      </c>
      <c r="AH442" s="1">
        <f t="shared" si="78"/>
        <v>0</v>
      </c>
      <c r="AI442" s="1">
        <f t="shared" si="79"/>
        <v>0</v>
      </c>
      <c r="AK442" s="40"/>
      <c r="AL442" s="41"/>
      <c r="AM442" s="1">
        <f t="shared" si="80"/>
        <v>0</v>
      </c>
      <c r="AN442" s="1">
        <f t="shared" si="81"/>
        <v>0</v>
      </c>
      <c r="AO442" s="1">
        <f t="shared" si="82"/>
        <v>0</v>
      </c>
      <c r="AP442" s="1">
        <f t="shared" si="83"/>
        <v>0</v>
      </c>
      <c r="AQ442" s="1">
        <f t="shared" si="84"/>
        <v>0</v>
      </c>
      <c r="AR442" s="1">
        <f t="shared" si="85"/>
        <v>0</v>
      </c>
      <c r="AT442" s="40"/>
      <c r="AU442" s="41"/>
      <c r="AV442" s="1">
        <f t="shared" si="86"/>
        <v>0</v>
      </c>
      <c r="AW442" s="1">
        <f t="shared" si="87"/>
        <v>0</v>
      </c>
      <c r="AX442" s="1">
        <f t="shared" si="88"/>
        <v>0</v>
      </c>
      <c r="AY442" s="1">
        <f t="shared" si="89"/>
        <v>0</v>
      </c>
      <c r="AZ442" s="1">
        <f t="shared" si="90"/>
        <v>0</v>
      </c>
      <c r="BA442" s="1">
        <f t="shared" si="91"/>
        <v>0</v>
      </c>
      <c r="BC442" s="40"/>
      <c r="BD442" s="41"/>
      <c r="BE442" s="1">
        <f t="shared" si="92"/>
        <v>0</v>
      </c>
      <c r="BF442" s="1">
        <f t="shared" si="93"/>
        <v>0</v>
      </c>
      <c r="BG442" s="1">
        <f t="shared" si="94"/>
        <v>0</v>
      </c>
      <c r="BH442" s="1">
        <f t="shared" si="95"/>
        <v>0</v>
      </c>
      <c r="BI442" s="1">
        <f t="shared" si="96"/>
        <v>0</v>
      </c>
      <c r="BJ442" s="1">
        <f t="shared" si="97"/>
        <v>0</v>
      </c>
      <c r="BL442" s="40"/>
      <c r="BM442" s="41"/>
      <c r="BN442" s="1">
        <f t="shared" si="98"/>
        <v>0</v>
      </c>
      <c r="BO442" s="1">
        <f t="shared" si="99"/>
        <v>0</v>
      </c>
      <c r="BP442" s="1">
        <f t="shared" si="100"/>
        <v>0</v>
      </c>
      <c r="BQ442" s="1">
        <f t="shared" si="101"/>
        <v>0</v>
      </c>
      <c r="BR442" s="1">
        <f t="shared" si="102"/>
        <v>0</v>
      </c>
      <c r="BS442" s="1">
        <f t="shared" si="103"/>
        <v>0</v>
      </c>
    </row>
    <row r="443" spans="1:71" ht="12.75" x14ac:dyDescent="0.2">
      <c r="A443" s="40"/>
      <c r="B443" s="41"/>
      <c r="C443" s="1">
        <f t="shared" si="56"/>
        <v>0</v>
      </c>
      <c r="D443" s="1">
        <f t="shared" si="57"/>
        <v>0</v>
      </c>
      <c r="E443" s="1">
        <f t="shared" si="58"/>
        <v>0</v>
      </c>
      <c r="F443" s="1">
        <f t="shared" si="59"/>
        <v>0</v>
      </c>
      <c r="G443" s="1">
        <f t="shared" si="60"/>
        <v>0</v>
      </c>
      <c r="H443" s="1">
        <f t="shared" si="61"/>
        <v>0</v>
      </c>
      <c r="J443" s="23"/>
      <c r="K443" s="18"/>
      <c r="L443" s="1">
        <f t="shared" si="62"/>
        <v>0</v>
      </c>
      <c r="M443" s="1">
        <f t="shared" si="63"/>
        <v>0</v>
      </c>
      <c r="N443" s="1">
        <f t="shared" si="64"/>
        <v>0</v>
      </c>
      <c r="O443" s="1">
        <f t="shared" si="65"/>
        <v>0</v>
      </c>
      <c r="P443" s="42">
        <f t="shared" si="66"/>
        <v>0</v>
      </c>
      <c r="Q443" s="1">
        <f t="shared" si="67"/>
        <v>0</v>
      </c>
      <c r="S443" s="40"/>
      <c r="T443" s="41"/>
      <c r="U443" s="1">
        <f t="shared" si="68"/>
        <v>0</v>
      </c>
      <c r="V443" s="1">
        <f t="shared" si="69"/>
        <v>0</v>
      </c>
      <c r="W443" s="1">
        <f t="shared" si="70"/>
        <v>0</v>
      </c>
      <c r="X443" s="1">
        <f t="shared" si="71"/>
        <v>0</v>
      </c>
      <c r="Y443" s="1">
        <f t="shared" si="72"/>
        <v>0</v>
      </c>
      <c r="Z443" s="1">
        <f t="shared" si="73"/>
        <v>0</v>
      </c>
      <c r="AB443" s="40"/>
      <c r="AC443" s="41"/>
      <c r="AD443" s="1">
        <f t="shared" si="74"/>
        <v>0</v>
      </c>
      <c r="AE443" s="1">
        <f t="shared" si="75"/>
        <v>0</v>
      </c>
      <c r="AF443" s="1">
        <f t="shared" si="76"/>
        <v>0</v>
      </c>
      <c r="AG443" s="1">
        <f t="shared" si="77"/>
        <v>0</v>
      </c>
      <c r="AH443" s="1">
        <f t="shared" si="78"/>
        <v>0</v>
      </c>
      <c r="AI443" s="1">
        <f t="shared" si="79"/>
        <v>0</v>
      </c>
      <c r="AK443" s="40"/>
      <c r="AL443" s="41"/>
      <c r="AM443" s="1">
        <f t="shared" si="80"/>
        <v>0</v>
      </c>
      <c r="AN443" s="1">
        <f t="shared" si="81"/>
        <v>0</v>
      </c>
      <c r="AO443" s="1">
        <f t="shared" si="82"/>
        <v>0</v>
      </c>
      <c r="AP443" s="1">
        <f t="shared" si="83"/>
        <v>0</v>
      </c>
      <c r="AQ443" s="1">
        <f t="shared" si="84"/>
        <v>0</v>
      </c>
      <c r="AR443" s="1">
        <f t="shared" si="85"/>
        <v>0</v>
      </c>
      <c r="AT443" s="40"/>
      <c r="AU443" s="41"/>
      <c r="AV443" s="1">
        <f t="shared" si="86"/>
        <v>0</v>
      </c>
      <c r="AW443" s="1">
        <f t="shared" si="87"/>
        <v>0</v>
      </c>
      <c r="AX443" s="1">
        <f t="shared" si="88"/>
        <v>0</v>
      </c>
      <c r="AY443" s="1">
        <f t="shared" si="89"/>
        <v>0</v>
      </c>
      <c r="AZ443" s="1">
        <f t="shared" si="90"/>
        <v>0</v>
      </c>
      <c r="BA443" s="1">
        <f t="shared" si="91"/>
        <v>0</v>
      </c>
      <c r="BC443" s="40"/>
      <c r="BD443" s="41"/>
      <c r="BE443" s="1">
        <f t="shared" si="92"/>
        <v>0</v>
      </c>
      <c r="BF443" s="1">
        <f t="shared" si="93"/>
        <v>0</v>
      </c>
      <c r="BG443" s="1">
        <f t="shared" si="94"/>
        <v>0</v>
      </c>
      <c r="BH443" s="1">
        <f t="shared" si="95"/>
        <v>0</v>
      </c>
      <c r="BI443" s="1">
        <f t="shared" si="96"/>
        <v>0</v>
      </c>
      <c r="BJ443" s="1">
        <f t="shared" si="97"/>
        <v>0</v>
      </c>
      <c r="BL443" s="40"/>
      <c r="BM443" s="41"/>
      <c r="BN443" s="1">
        <f t="shared" si="98"/>
        <v>0</v>
      </c>
      <c r="BO443" s="1">
        <f t="shared" si="99"/>
        <v>0</v>
      </c>
      <c r="BP443" s="1">
        <f t="shared" si="100"/>
        <v>0</v>
      </c>
      <c r="BQ443" s="1">
        <f t="shared" si="101"/>
        <v>0</v>
      </c>
      <c r="BR443" s="1">
        <f t="shared" si="102"/>
        <v>0</v>
      </c>
      <c r="BS443" s="1">
        <f t="shared" si="103"/>
        <v>0</v>
      </c>
    </row>
    <row r="444" spans="1:71" ht="12.75" x14ac:dyDescent="0.2">
      <c r="A444" s="40"/>
      <c r="B444" s="41"/>
      <c r="C444" s="1">
        <f t="shared" si="56"/>
        <v>0</v>
      </c>
      <c r="D444" s="1">
        <f t="shared" si="57"/>
        <v>0</v>
      </c>
      <c r="E444" s="1">
        <f t="shared" si="58"/>
        <v>0</v>
      </c>
      <c r="F444" s="1">
        <f t="shared" si="59"/>
        <v>0</v>
      </c>
      <c r="G444" s="1">
        <f t="shared" si="60"/>
        <v>0</v>
      </c>
      <c r="H444" s="1">
        <f t="shared" si="61"/>
        <v>0</v>
      </c>
      <c r="J444" s="23"/>
      <c r="K444" s="18"/>
      <c r="L444" s="1">
        <f t="shared" si="62"/>
        <v>0</v>
      </c>
      <c r="M444" s="1">
        <f t="shared" si="63"/>
        <v>0</v>
      </c>
      <c r="N444" s="1">
        <f t="shared" si="64"/>
        <v>0</v>
      </c>
      <c r="O444" s="1">
        <f t="shared" si="65"/>
        <v>0</v>
      </c>
      <c r="P444" s="42">
        <f t="shared" si="66"/>
        <v>0</v>
      </c>
      <c r="Q444" s="1">
        <f t="shared" si="67"/>
        <v>0</v>
      </c>
      <c r="S444" s="40"/>
      <c r="T444" s="41"/>
      <c r="U444" s="1">
        <f t="shared" si="68"/>
        <v>0</v>
      </c>
      <c r="V444" s="1">
        <f t="shared" si="69"/>
        <v>0</v>
      </c>
      <c r="W444" s="1">
        <f t="shared" si="70"/>
        <v>0</v>
      </c>
      <c r="X444" s="1">
        <f t="shared" si="71"/>
        <v>0</v>
      </c>
      <c r="Y444" s="1">
        <f t="shared" si="72"/>
        <v>0</v>
      </c>
      <c r="Z444" s="1">
        <f t="shared" si="73"/>
        <v>0</v>
      </c>
      <c r="AB444" s="40"/>
      <c r="AC444" s="41"/>
      <c r="AD444" s="1">
        <f t="shared" si="74"/>
        <v>0</v>
      </c>
      <c r="AE444" s="1">
        <f t="shared" si="75"/>
        <v>0</v>
      </c>
      <c r="AF444" s="1">
        <f t="shared" si="76"/>
        <v>0</v>
      </c>
      <c r="AG444" s="1">
        <f t="shared" si="77"/>
        <v>0</v>
      </c>
      <c r="AH444" s="1">
        <f t="shared" si="78"/>
        <v>0</v>
      </c>
      <c r="AI444" s="1">
        <f t="shared" si="79"/>
        <v>0</v>
      </c>
      <c r="AK444" s="40"/>
      <c r="AL444" s="41"/>
      <c r="AM444" s="1">
        <f t="shared" si="80"/>
        <v>0</v>
      </c>
      <c r="AN444" s="1">
        <f t="shared" si="81"/>
        <v>0</v>
      </c>
      <c r="AO444" s="1">
        <f t="shared" si="82"/>
        <v>0</v>
      </c>
      <c r="AP444" s="1">
        <f t="shared" si="83"/>
        <v>0</v>
      </c>
      <c r="AQ444" s="1">
        <f t="shared" si="84"/>
        <v>0</v>
      </c>
      <c r="AR444" s="1">
        <f t="shared" si="85"/>
        <v>0</v>
      </c>
      <c r="AT444" s="40"/>
      <c r="AU444" s="41"/>
      <c r="AV444" s="1">
        <f t="shared" si="86"/>
        <v>0</v>
      </c>
      <c r="AW444" s="1">
        <f t="shared" si="87"/>
        <v>0</v>
      </c>
      <c r="AX444" s="1">
        <f t="shared" si="88"/>
        <v>0</v>
      </c>
      <c r="AY444" s="1">
        <f t="shared" si="89"/>
        <v>0</v>
      </c>
      <c r="AZ444" s="1">
        <f t="shared" si="90"/>
        <v>0</v>
      </c>
      <c r="BA444" s="1">
        <f t="shared" si="91"/>
        <v>0</v>
      </c>
      <c r="BC444" s="40"/>
      <c r="BD444" s="41"/>
      <c r="BE444" s="1">
        <f t="shared" si="92"/>
        <v>0</v>
      </c>
      <c r="BF444" s="1">
        <f t="shared" si="93"/>
        <v>0</v>
      </c>
      <c r="BG444" s="1">
        <f t="shared" si="94"/>
        <v>0</v>
      </c>
      <c r="BH444" s="1">
        <f t="shared" si="95"/>
        <v>0</v>
      </c>
      <c r="BI444" s="1">
        <f t="shared" si="96"/>
        <v>0</v>
      </c>
      <c r="BJ444" s="1">
        <f t="shared" si="97"/>
        <v>0</v>
      </c>
      <c r="BL444" s="40"/>
      <c r="BM444" s="41"/>
      <c r="BN444" s="1">
        <f t="shared" si="98"/>
        <v>0</v>
      </c>
      <c r="BO444" s="1">
        <f t="shared" si="99"/>
        <v>0</v>
      </c>
      <c r="BP444" s="1">
        <f t="shared" si="100"/>
        <v>0</v>
      </c>
      <c r="BQ444" s="1">
        <f t="shared" si="101"/>
        <v>0</v>
      </c>
      <c r="BR444" s="1">
        <f t="shared" si="102"/>
        <v>0</v>
      </c>
      <c r="BS444" s="1">
        <f t="shared" si="103"/>
        <v>0</v>
      </c>
    </row>
    <row r="445" spans="1:71" ht="12.75" x14ac:dyDescent="0.2">
      <c r="A445" s="40"/>
      <c r="B445" s="41"/>
      <c r="C445" s="1">
        <f t="shared" si="56"/>
        <v>0</v>
      </c>
      <c r="D445" s="1">
        <f t="shared" si="57"/>
        <v>0</v>
      </c>
      <c r="E445" s="1">
        <f t="shared" si="58"/>
        <v>0</v>
      </c>
      <c r="F445" s="1">
        <f t="shared" si="59"/>
        <v>0</v>
      </c>
      <c r="G445" s="1">
        <f t="shared" si="60"/>
        <v>0</v>
      </c>
      <c r="H445" s="1">
        <f t="shared" si="61"/>
        <v>0</v>
      </c>
      <c r="J445" s="23"/>
      <c r="K445" s="18"/>
      <c r="L445" s="1">
        <f t="shared" si="62"/>
        <v>0</v>
      </c>
      <c r="M445" s="1">
        <f t="shared" si="63"/>
        <v>0</v>
      </c>
      <c r="N445" s="1">
        <f t="shared" si="64"/>
        <v>0</v>
      </c>
      <c r="O445" s="1">
        <f t="shared" si="65"/>
        <v>0</v>
      </c>
      <c r="P445" s="42">
        <f t="shared" si="66"/>
        <v>0</v>
      </c>
      <c r="Q445" s="1">
        <f t="shared" si="67"/>
        <v>0</v>
      </c>
      <c r="S445" s="40"/>
      <c r="T445" s="41"/>
      <c r="U445" s="1">
        <f t="shared" si="68"/>
        <v>0</v>
      </c>
      <c r="V445" s="1">
        <f t="shared" si="69"/>
        <v>0</v>
      </c>
      <c r="W445" s="1">
        <f t="shared" si="70"/>
        <v>0</v>
      </c>
      <c r="X445" s="1">
        <f t="shared" si="71"/>
        <v>0</v>
      </c>
      <c r="Y445" s="1">
        <f t="shared" si="72"/>
        <v>0</v>
      </c>
      <c r="Z445" s="1">
        <f t="shared" si="73"/>
        <v>0</v>
      </c>
      <c r="AB445" s="40"/>
      <c r="AC445" s="41"/>
      <c r="AD445" s="1">
        <f t="shared" si="74"/>
        <v>0</v>
      </c>
      <c r="AE445" s="1">
        <f t="shared" si="75"/>
        <v>0</v>
      </c>
      <c r="AF445" s="1">
        <f t="shared" si="76"/>
        <v>0</v>
      </c>
      <c r="AG445" s="1">
        <f t="shared" si="77"/>
        <v>0</v>
      </c>
      <c r="AH445" s="1">
        <f t="shared" si="78"/>
        <v>0</v>
      </c>
      <c r="AI445" s="1">
        <f t="shared" si="79"/>
        <v>0</v>
      </c>
      <c r="AK445" s="40"/>
      <c r="AL445" s="41"/>
      <c r="AM445" s="1">
        <f t="shared" si="80"/>
        <v>0</v>
      </c>
      <c r="AN445" s="1">
        <f t="shared" si="81"/>
        <v>0</v>
      </c>
      <c r="AO445" s="1">
        <f t="shared" si="82"/>
        <v>0</v>
      </c>
      <c r="AP445" s="1">
        <f t="shared" si="83"/>
        <v>0</v>
      </c>
      <c r="AQ445" s="1">
        <f t="shared" si="84"/>
        <v>0</v>
      </c>
      <c r="AR445" s="1">
        <f t="shared" si="85"/>
        <v>0</v>
      </c>
      <c r="AT445" s="40"/>
      <c r="AU445" s="41"/>
      <c r="AV445" s="1">
        <f t="shared" si="86"/>
        <v>0</v>
      </c>
      <c r="AW445" s="1">
        <f t="shared" si="87"/>
        <v>0</v>
      </c>
      <c r="AX445" s="1">
        <f t="shared" si="88"/>
        <v>0</v>
      </c>
      <c r="AY445" s="1">
        <f t="shared" si="89"/>
        <v>0</v>
      </c>
      <c r="AZ445" s="1">
        <f t="shared" si="90"/>
        <v>0</v>
      </c>
      <c r="BA445" s="1">
        <f t="shared" si="91"/>
        <v>0</v>
      </c>
      <c r="BC445" s="40"/>
      <c r="BD445" s="41"/>
      <c r="BE445" s="1">
        <f t="shared" si="92"/>
        <v>0</v>
      </c>
      <c r="BF445" s="1">
        <f t="shared" si="93"/>
        <v>0</v>
      </c>
      <c r="BG445" s="1">
        <f t="shared" si="94"/>
        <v>0</v>
      </c>
      <c r="BH445" s="1">
        <f t="shared" si="95"/>
        <v>0</v>
      </c>
      <c r="BI445" s="1">
        <f t="shared" si="96"/>
        <v>0</v>
      </c>
      <c r="BJ445" s="1">
        <f t="shared" si="97"/>
        <v>0</v>
      </c>
      <c r="BL445" s="40"/>
      <c r="BM445" s="41"/>
      <c r="BN445" s="1">
        <f t="shared" si="98"/>
        <v>0</v>
      </c>
      <c r="BO445" s="1">
        <f t="shared" si="99"/>
        <v>0</v>
      </c>
      <c r="BP445" s="1">
        <f t="shared" si="100"/>
        <v>0</v>
      </c>
      <c r="BQ445" s="1">
        <f t="shared" si="101"/>
        <v>0</v>
      </c>
      <c r="BR445" s="1">
        <f t="shared" si="102"/>
        <v>0</v>
      </c>
      <c r="BS445" s="1">
        <f t="shared" si="103"/>
        <v>0</v>
      </c>
    </row>
    <row r="446" spans="1:71" ht="12.75" x14ac:dyDescent="0.2">
      <c r="A446" s="40"/>
      <c r="B446" s="41"/>
      <c r="C446" s="1">
        <f t="shared" si="56"/>
        <v>0</v>
      </c>
      <c r="D446" s="1">
        <f t="shared" si="57"/>
        <v>0</v>
      </c>
      <c r="E446" s="1">
        <f t="shared" si="58"/>
        <v>0</v>
      </c>
      <c r="F446" s="1">
        <f t="shared" si="59"/>
        <v>0</v>
      </c>
      <c r="G446" s="1">
        <f t="shared" si="60"/>
        <v>0</v>
      </c>
      <c r="H446" s="1">
        <f t="shared" si="61"/>
        <v>0</v>
      </c>
      <c r="J446" s="23"/>
      <c r="K446" s="18"/>
      <c r="L446" s="1">
        <f t="shared" si="62"/>
        <v>0</v>
      </c>
      <c r="M446" s="1">
        <f t="shared" si="63"/>
        <v>0</v>
      </c>
      <c r="N446" s="1">
        <f t="shared" si="64"/>
        <v>0</v>
      </c>
      <c r="O446" s="1">
        <f t="shared" si="65"/>
        <v>0</v>
      </c>
      <c r="P446" s="42">
        <f t="shared" si="66"/>
        <v>0</v>
      </c>
      <c r="Q446" s="1">
        <f t="shared" si="67"/>
        <v>0</v>
      </c>
      <c r="S446" s="40"/>
      <c r="T446" s="41"/>
      <c r="U446" s="1">
        <f t="shared" si="68"/>
        <v>0</v>
      </c>
      <c r="V446" s="1">
        <f t="shared" si="69"/>
        <v>0</v>
      </c>
      <c r="W446" s="1">
        <f t="shared" si="70"/>
        <v>0</v>
      </c>
      <c r="X446" s="1">
        <f t="shared" si="71"/>
        <v>0</v>
      </c>
      <c r="Y446" s="1">
        <f t="shared" si="72"/>
        <v>0</v>
      </c>
      <c r="Z446" s="1">
        <f t="shared" si="73"/>
        <v>0</v>
      </c>
      <c r="AB446" s="40"/>
      <c r="AC446" s="41"/>
      <c r="AD446" s="1">
        <f t="shared" si="74"/>
        <v>0</v>
      </c>
      <c r="AE446" s="1">
        <f t="shared" si="75"/>
        <v>0</v>
      </c>
      <c r="AF446" s="1">
        <f t="shared" si="76"/>
        <v>0</v>
      </c>
      <c r="AG446" s="1">
        <f t="shared" si="77"/>
        <v>0</v>
      </c>
      <c r="AH446" s="1">
        <f t="shared" si="78"/>
        <v>0</v>
      </c>
      <c r="AI446" s="1">
        <f t="shared" si="79"/>
        <v>0</v>
      </c>
      <c r="AK446" s="40"/>
      <c r="AL446" s="41"/>
      <c r="AM446" s="1">
        <f t="shared" si="80"/>
        <v>0</v>
      </c>
      <c r="AN446" s="1">
        <f t="shared" si="81"/>
        <v>0</v>
      </c>
      <c r="AO446" s="1">
        <f t="shared" si="82"/>
        <v>0</v>
      </c>
      <c r="AP446" s="1">
        <f t="shared" si="83"/>
        <v>0</v>
      </c>
      <c r="AQ446" s="1">
        <f t="shared" si="84"/>
        <v>0</v>
      </c>
      <c r="AR446" s="1">
        <f t="shared" si="85"/>
        <v>0</v>
      </c>
      <c r="AT446" s="40"/>
      <c r="AU446" s="41"/>
      <c r="AV446" s="1">
        <f t="shared" si="86"/>
        <v>0</v>
      </c>
      <c r="AW446" s="1">
        <f t="shared" si="87"/>
        <v>0</v>
      </c>
      <c r="AX446" s="1">
        <f t="shared" si="88"/>
        <v>0</v>
      </c>
      <c r="AY446" s="1">
        <f t="shared" si="89"/>
        <v>0</v>
      </c>
      <c r="AZ446" s="1">
        <f t="shared" si="90"/>
        <v>0</v>
      </c>
      <c r="BA446" s="1">
        <f t="shared" si="91"/>
        <v>0</v>
      </c>
      <c r="BC446" s="40"/>
      <c r="BD446" s="41"/>
      <c r="BE446" s="1">
        <f t="shared" si="92"/>
        <v>0</v>
      </c>
      <c r="BF446" s="1">
        <f t="shared" si="93"/>
        <v>0</v>
      </c>
      <c r="BG446" s="1">
        <f t="shared" si="94"/>
        <v>0</v>
      </c>
      <c r="BH446" s="1">
        <f t="shared" si="95"/>
        <v>0</v>
      </c>
      <c r="BI446" s="1">
        <f t="shared" si="96"/>
        <v>0</v>
      </c>
      <c r="BJ446" s="1">
        <f t="shared" si="97"/>
        <v>0</v>
      </c>
      <c r="BL446" s="40"/>
      <c r="BM446" s="41"/>
      <c r="BN446" s="1">
        <f t="shared" si="98"/>
        <v>0</v>
      </c>
      <c r="BO446" s="1">
        <f t="shared" si="99"/>
        <v>0</v>
      </c>
      <c r="BP446" s="1">
        <f t="shared" si="100"/>
        <v>0</v>
      </c>
      <c r="BQ446" s="1">
        <f t="shared" si="101"/>
        <v>0</v>
      </c>
      <c r="BR446" s="1">
        <f t="shared" si="102"/>
        <v>0</v>
      </c>
      <c r="BS446" s="1">
        <f t="shared" si="103"/>
        <v>0</v>
      </c>
    </row>
    <row r="447" spans="1:71" ht="12.75" x14ac:dyDescent="0.2">
      <c r="A447" s="40"/>
      <c r="B447" s="41"/>
      <c r="C447" s="1">
        <f t="shared" si="56"/>
        <v>0</v>
      </c>
      <c r="D447" s="1">
        <f t="shared" si="57"/>
        <v>0</v>
      </c>
      <c r="E447" s="1">
        <f t="shared" si="58"/>
        <v>0</v>
      </c>
      <c r="F447" s="1">
        <f t="shared" si="59"/>
        <v>0</v>
      </c>
      <c r="G447" s="1">
        <f t="shared" si="60"/>
        <v>0</v>
      </c>
      <c r="H447" s="1">
        <f t="shared" si="61"/>
        <v>0</v>
      </c>
      <c r="J447" s="23"/>
      <c r="K447" s="18"/>
      <c r="L447" s="1">
        <f t="shared" si="62"/>
        <v>0</v>
      </c>
      <c r="M447" s="1">
        <f t="shared" si="63"/>
        <v>0</v>
      </c>
      <c r="N447" s="1">
        <f t="shared" si="64"/>
        <v>0</v>
      </c>
      <c r="O447" s="1">
        <f t="shared" si="65"/>
        <v>0</v>
      </c>
      <c r="P447" s="42">
        <f t="shared" si="66"/>
        <v>0</v>
      </c>
      <c r="Q447" s="1">
        <f t="shared" si="67"/>
        <v>0</v>
      </c>
      <c r="S447" s="40"/>
      <c r="T447" s="41"/>
      <c r="U447" s="1">
        <f t="shared" si="68"/>
        <v>0</v>
      </c>
      <c r="V447" s="1">
        <f t="shared" si="69"/>
        <v>0</v>
      </c>
      <c r="W447" s="1">
        <f t="shared" si="70"/>
        <v>0</v>
      </c>
      <c r="X447" s="1">
        <f t="shared" si="71"/>
        <v>0</v>
      </c>
      <c r="Y447" s="1">
        <f t="shared" si="72"/>
        <v>0</v>
      </c>
      <c r="Z447" s="1">
        <f t="shared" si="73"/>
        <v>0</v>
      </c>
      <c r="AB447" s="40"/>
      <c r="AC447" s="41"/>
      <c r="AD447" s="1">
        <f t="shared" si="74"/>
        <v>0</v>
      </c>
      <c r="AE447" s="1">
        <f t="shared" si="75"/>
        <v>0</v>
      </c>
      <c r="AF447" s="1">
        <f t="shared" si="76"/>
        <v>0</v>
      </c>
      <c r="AG447" s="1">
        <f t="shared" si="77"/>
        <v>0</v>
      </c>
      <c r="AH447" s="1">
        <f t="shared" si="78"/>
        <v>0</v>
      </c>
      <c r="AI447" s="1">
        <f t="shared" si="79"/>
        <v>0</v>
      </c>
      <c r="AK447" s="40"/>
      <c r="AL447" s="41"/>
      <c r="AM447" s="1">
        <f t="shared" si="80"/>
        <v>0</v>
      </c>
      <c r="AN447" s="1">
        <f t="shared" si="81"/>
        <v>0</v>
      </c>
      <c r="AO447" s="1">
        <f t="shared" si="82"/>
        <v>0</v>
      </c>
      <c r="AP447" s="1">
        <f t="shared" si="83"/>
        <v>0</v>
      </c>
      <c r="AQ447" s="1">
        <f t="shared" si="84"/>
        <v>0</v>
      </c>
      <c r="AR447" s="1">
        <f t="shared" si="85"/>
        <v>0</v>
      </c>
      <c r="AT447" s="40"/>
      <c r="AU447" s="41"/>
      <c r="AV447" s="1">
        <f t="shared" si="86"/>
        <v>0</v>
      </c>
      <c r="AW447" s="1">
        <f t="shared" si="87"/>
        <v>0</v>
      </c>
      <c r="AX447" s="1">
        <f t="shared" si="88"/>
        <v>0</v>
      </c>
      <c r="AY447" s="1">
        <f t="shared" si="89"/>
        <v>0</v>
      </c>
      <c r="AZ447" s="1">
        <f t="shared" si="90"/>
        <v>0</v>
      </c>
      <c r="BA447" s="1">
        <f t="shared" si="91"/>
        <v>0</v>
      </c>
      <c r="BC447" s="40"/>
      <c r="BD447" s="41"/>
      <c r="BE447" s="1">
        <f t="shared" si="92"/>
        <v>0</v>
      </c>
      <c r="BF447" s="1">
        <f t="shared" si="93"/>
        <v>0</v>
      </c>
      <c r="BG447" s="1">
        <f t="shared" si="94"/>
        <v>0</v>
      </c>
      <c r="BH447" s="1">
        <f t="shared" si="95"/>
        <v>0</v>
      </c>
      <c r="BI447" s="1">
        <f t="shared" si="96"/>
        <v>0</v>
      </c>
      <c r="BJ447" s="1">
        <f t="shared" si="97"/>
        <v>0</v>
      </c>
      <c r="BL447" s="40"/>
      <c r="BM447" s="41"/>
      <c r="BN447" s="1">
        <f t="shared" si="98"/>
        <v>0</v>
      </c>
      <c r="BO447" s="1">
        <f t="shared" si="99"/>
        <v>0</v>
      </c>
      <c r="BP447" s="1">
        <f t="shared" si="100"/>
        <v>0</v>
      </c>
      <c r="BQ447" s="1">
        <f t="shared" si="101"/>
        <v>0</v>
      </c>
      <c r="BR447" s="1">
        <f t="shared" si="102"/>
        <v>0</v>
      </c>
      <c r="BS447" s="1">
        <f t="shared" si="103"/>
        <v>0</v>
      </c>
    </row>
    <row r="448" spans="1:71" ht="12.75" x14ac:dyDescent="0.2">
      <c r="A448" s="40"/>
      <c r="B448" s="41"/>
      <c r="C448" s="1">
        <f t="shared" si="56"/>
        <v>0</v>
      </c>
      <c r="D448" s="1">
        <f t="shared" si="57"/>
        <v>0</v>
      </c>
      <c r="E448" s="1">
        <f t="shared" si="58"/>
        <v>0</v>
      </c>
      <c r="F448" s="1">
        <f t="shared" si="59"/>
        <v>0</v>
      </c>
      <c r="G448" s="1">
        <f t="shared" si="60"/>
        <v>0</v>
      </c>
      <c r="H448" s="1">
        <f t="shared" si="61"/>
        <v>0</v>
      </c>
      <c r="J448" s="23"/>
      <c r="K448" s="18"/>
      <c r="L448" s="1">
        <f t="shared" si="62"/>
        <v>0</v>
      </c>
      <c r="M448" s="1">
        <f t="shared" si="63"/>
        <v>0</v>
      </c>
      <c r="N448" s="1">
        <f t="shared" si="64"/>
        <v>0</v>
      </c>
      <c r="O448" s="1">
        <f t="shared" si="65"/>
        <v>0</v>
      </c>
      <c r="P448" s="42">
        <f t="shared" si="66"/>
        <v>0</v>
      </c>
      <c r="Q448" s="1">
        <f t="shared" si="67"/>
        <v>0</v>
      </c>
      <c r="S448" s="40"/>
      <c r="T448" s="41"/>
      <c r="U448" s="1">
        <f t="shared" si="68"/>
        <v>0</v>
      </c>
      <c r="V448" s="1">
        <f t="shared" si="69"/>
        <v>0</v>
      </c>
      <c r="W448" s="1">
        <f t="shared" si="70"/>
        <v>0</v>
      </c>
      <c r="X448" s="1">
        <f t="shared" si="71"/>
        <v>0</v>
      </c>
      <c r="Y448" s="1">
        <f t="shared" si="72"/>
        <v>0</v>
      </c>
      <c r="Z448" s="1">
        <f t="shared" si="73"/>
        <v>0</v>
      </c>
      <c r="AB448" s="40"/>
      <c r="AC448" s="41"/>
      <c r="AD448" s="1">
        <f t="shared" si="74"/>
        <v>0</v>
      </c>
      <c r="AE448" s="1">
        <f t="shared" si="75"/>
        <v>0</v>
      </c>
      <c r="AF448" s="1">
        <f t="shared" si="76"/>
        <v>0</v>
      </c>
      <c r="AG448" s="1">
        <f t="shared" si="77"/>
        <v>0</v>
      </c>
      <c r="AH448" s="1">
        <f t="shared" si="78"/>
        <v>0</v>
      </c>
      <c r="AI448" s="1">
        <f t="shared" si="79"/>
        <v>0</v>
      </c>
      <c r="AK448" s="40"/>
      <c r="AL448" s="41"/>
      <c r="AM448" s="1">
        <f t="shared" si="80"/>
        <v>0</v>
      </c>
      <c r="AN448" s="1">
        <f t="shared" si="81"/>
        <v>0</v>
      </c>
      <c r="AO448" s="1">
        <f t="shared" si="82"/>
        <v>0</v>
      </c>
      <c r="AP448" s="1">
        <f t="shared" si="83"/>
        <v>0</v>
      </c>
      <c r="AQ448" s="1">
        <f t="shared" si="84"/>
        <v>0</v>
      </c>
      <c r="AR448" s="1">
        <f t="shared" si="85"/>
        <v>0</v>
      </c>
      <c r="AT448" s="40"/>
      <c r="AU448" s="41"/>
      <c r="AV448" s="1">
        <f t="shared" si="86"/>
        <v>0</v>
      </c>
      <c r="AW448" s="1">
        <f t="shared" si="87"/>
        <v>0</v>
      </c>
      <c r="AX448" s="1">
        <f t="shared" si="88"/>
        <v>0</v>
      </c>
      <c r="AY448" s="1">
        <f t="shared" si="89"/>
        <v>0</v>
      </c>
      <c r="AZ448" s="1">
        <f t="shared" si="90"/>
        <v>0</v>
      </c>
      <c r="BA448" s="1">
        <f t="shared" si="91"/>
        <v>0</v>
      </c>
      <c r="BC448" s="40"/>
      <c r="BD448" s="41"/>
      <c r="BE448" s="1">
        <f t="shared" si="92"/>
        <v>0</v>
      </c>
      <c r="BF448" s="1">
        <f t="shared" si="93"/>
        <v>0</v>
      </c>
      <c r="BG448" s="1">
        <f t="shared" si="94"/>
        <v>0</v>
      </c>
      <c r="BH448" s="1">
        <f t="shared" si="95"/>
        <v>0</v>
      </c>
      <c r="BI448" s="1">
        <f t="shared" si="96"/>
        <v>0</v>
      </c>
      <c r="BJ448" s="1">
        <f t="shared" si="97"/>
        <v>0</v>
      </c>
      <c r="BL448" s="40"/>
      <c r="BM448" s="41"/>
      <c r="BN448" s="1">
        <f t="shared" si="98"/>
        <v>0</v>
      </c>
      <c r="BO448" s="1">
        <f t="shared" si="99"/>
        <v>0</v>
      </c>
      <c r="BP448" s="1">
        <f t="shared" si="100"/>
        <v>0</v>
      </c>
      <c r="BQ448" s="1">
        <f t="shared" si="101"/>
        <v>0</v>
      </c>
      <c r="BR448" s="1">
        <f t="shared" si="102"/>
        <v>0</v>
      </c>
      <c r="BS448" s="1">
        <f t="shared" si="103"/>
        <v>0</v>
      </c>
    </row>
    <row r="449" spans="1:71" ht="12.75" x14ac:dyDescent="0.2">
      <c r="A449" s="40"/>
      <c r="B449" s="41"/>
      <c r="C449" s="1">
        <f t="shared" si="56"/>
        <v>0</v>
      </c>
      <c r="D449" s="1">
        <f t="shared" si="57"/>
        <v>0</v>
      </c>
      <c r="E449" s="1">
        <f t="shared" si="58"/>
        <v>0</v>
      </c>
      <c r="F449" s="1">
        <f t="shared" si="59"/>
        <v>0</v>
      </c>
      <c r="G449" s="1">
        <f t="shared" si="60"/>
        <v>0</v>
      </c>
      <c r="H449" s="1">
        <f t="shared" si="61"/>
        <v>0</v>
      </c>
      <c r="J449" s="23"/>
      <c r="K449" s="18"/>
      <c r="L449" s="1">
        <f t="shared" si="62"/>
        <v>0</v>
      </c>
      <c r="M449" s="1">
        <f t="shared" si="63"/>
        <v>0</v>
      </c>
      <c r="N449" s="1">
        <f t="shared" si="64"/>
        <v>0</v>
      </c>
      <c r="O449" s="1">
        <f t="shared" si="65"/>
        <v>0</v>
      </c>
      <c r="P449" s="42">
        <f t="shared" si="66"/>
        <v>0</v>
      </c>
      <c r="Q449" s="1">
        <f t="shared" si="67"/>
        <v>0</v>
      </c>
      <c r="S449" s="40"/>
      <c r="T449" s="41"/>
      <c r="U449" s="1">
        <f t="shared" si="68"/>
        <v>0</v>
      </c>
      <c r="V449" s="1">
        <f t="shared" si="69"/>
        <v>0</v>
      </c>
      <c r="W449" s="1">
        <f t="shared" si="70"/>
        <v>0</v>
      </c>
      <c r="X449" s="1">
        <f t="shared" si="71"/>
        <v>0</v>
      </c>
      <c r="Y449" s="1">
        <f t="shared" si="72"/>
        <v>0</v>
      </c>
      <c r="Z449" s="1">
        <f t="shared" si="73"/>
        <v>0</v>
      </c>
      <c r="AB449" s="40"/>
      <c r="AC449" s="41"/>
      <c r="AD449" s="1">
        <f t="shared" si="74"/>
        <v>0</v>
      </c>
      <c r="AE449" s="1">
        <f t="shared" si="75"/>
        <v>0</v>
      </c>
      <c r="AF449" s="1">
        <f t="shared" si="76"/>
        <v>0</v>
      </c>
      <c r="AG449" s="1">
        <f t="shared" si="77"/>
        <v>0</v>
      </c>
      <c r="AH449" s="1">
        <f t="shared" si="78"/>
        <v>0</v>
      </c>
      <c r="AI449" s="1">
        <f t="shared" si="79"/>
        <v>0</v>
      </c>
      <c r="AK449" s="40"/>
      <c r="AL449" s="41"/>
      <c r="AM449" s="1">
        <f t="shared" si="80"/>
        <v>0</v>
      </c>
      <c r="AN449" s="1">
        <f t="shared" si="81"/>
        <v>0</v>
      </c>
      <c r="AO449" s="1">
        <f t="shared" si="82"/>
        <v>0</v>
      </c>
      <c r="AP449" s="1">
        <f t="shared" si="83"/>
        <v>0</v>
      </c>
      <c r="AQ449" s="1">
        <f t="shared" si="84"/>
        <v>0</v>
      </c>
      <c r="AR449" s="1">
        <f t="shared" si="85"/>
        <v>0</v>
      </c>
      <c r="AT449" s="40"/>
      <c r="AU449" s="41"/>
      <c r="AV449" s="1">
        <f t="shared" si="86"/>
        <v>0</v>
      </c>
      <c r="AW449" s="1">
        <f t="shared" si="87"/>
        <v>0</v>
      </c>
      <c r="AX449" s="1">
        <f t="shared" si="88"/>
        <v>0</v>
      </c>
      <c r="AY449" s="1">
        <f t="shared" si="89"/>
        <v>0</v>
      </c>
      <c r="AZ449" s="1">
        <f t="shared" si="90"/>
        <v>0</v>
      </c>
      <c r="BA449" s="1">
        <f t="shared" si="91"/>
        <v>0</v>
      </c>
      <c r="BC449" s="40"/>
      <c r="BD449" s="41"/>
      <c r="BE449" s="1">
        <f t="shared" si="92"/>
        <v>0</v>
      </c>
      <c r="BF449" s="1">
        <f t="shared" si="93"/>
        <v>0</v>
      </c>
      <c r="BG449" s="1">
        <f t="shared" si="94"/>
        <v>0</v>
      </c>
      <c r="BH449" s="1">
        <f t="shared" si="95"/>
        <v>0</v>
      </c>
      <c r="BI449" s="1">
        <f t="shared" si="96"/>
        <v>0</v>
      </c>
      <c r="BJ449" s="1">
        <f t="shared" si="97"/>
        <v>0</v>
      </c>
      <c r="BL449" s="40"/>
      <c r="BM449" s="41"/>
      <c r="BN449" s="1">
        <f t="shared" si="98"/>
        <v>0</v>
      </c>
      <c r="BO449" s="1">
        <f t="shared" si="99"/>
        <v>0</v>
      </c>
      <c r="BP449" s="1">
        <f t="shared" si="100"/>
        <v>0</v>
      </c>
      <c r="BQ449" s="1">
        <f t="shared" si="101"/>
        <v>0</v>
      </c>
      <c r="BR449" s="1">
        <f t="shared" si="102"/>
        <v>0</v>
      </c>
      <c r="BS449" s="1">
        <f t="shared" si="103"/>
        <v>0</v>
      </c>
    </row>
    <row r="450" spans="1:71" ht="12.75" x14ac:dyDescent="0.2">
      <c r="A450" s="40"/>
      <c r="B450" s="41"/>
      <c r="C450" s="1">
        <f t="shared" si="56"/>
        <v>0</v>
      </c>
      <c r="D450" s="1">
        <f t="shared" si="57"/>
        <v>0</v>
      </c>
      <c r="E450" s="1">
        <f t="shared" si="58"/>
        <v>0</v>
      </c>
      <c r="F450" s="1">
        <f t="shared" si="59"/>
        <v>0</v>
      </c>
      <c r="G450" s="1">
        <f t="shared" si="60"/>
        <v>0</v>
      </c>
      <c r="H450" s="1">
        <f t="shared" si="61"/>
        <v>0</v>
      </c>
      <c r="J450" s="23"/>
      <c r="K450" s="18"/>
      <c r="L450" s="1">
        <f t="shared" si="62"/>
        <v>0</v>
      </c>
      <c r="M450" s="1">
        <f t="shared" si="63"/>
        <v>0</v>
      </c>
      <c r="N450" s="1">
        <f t="shared" si="64"/>
        <v>0</v>
      </c>
      <c r="O450" s="1">
        <f t="shared" si="65"/>
        <v>0</v>
      </c>
      <c r="P450" s="42">
        <f t="shared" si="66"/>
        <v>0</v>
      </c>
      <c r="Q450" s="1">
        <f t="shared" si="67"/>
        <v>0</v>
      </c>
      <c r="S450" s="40"/>
      <c r="T450" s="41"/>
      <c r="U450" s="1">
        <f t="shared" si="68"/>
        <v>0</v>
      </c>
      <c r="V450" s="1">
        <f t="shared" si="69"/>
        <v>0</v>
      </c>
      <c r="W450" s="1">
        <f t="shared" si="70"/>
        <v>0</v>
      </c>
      <c r="X450" s="1">
        <f t="shared" si="71"/>
        <v>0</v>
      </c>
      <c r="Y450" s="1">
        <f t="shared" si="72"/>
        <v>0</v>
      </c>
      <c r="Z450" s="1">
        <f t="shared" si="73"/>
        <v>0</v>
      </c>
      <c r="AB450" s="40"/>
      <c r="AC450" s="41"/>
      <c r="AD450" s="1">
        <f t="shared" si="74"/>
        <v>0</v>
      </c>
      <c r="AE450" s="1">
        <f t="shared" si="75"/>
        <v>0</v>
      </c>
      <c r="AF450" s="1">
        <f t="shared" si="76"/>
        <v>0</v>
      </c>
      <c r="AG450" s="1">
        <f t="shared" si="77"/>
        <v>0</v>
      </c>
      <c r="AH450" s="1">
        <f t="shared" si="78"/>
        <v>0</v>
      </c>
      <c r="AI450" s="1">
        <f t="shared" si="79"/>
        <v>0</v>
      </c>
      <c r="AK450" s="40"/>
      <c r="AL450" s="41"/>
      <c r="AM450" s="1">
        <f t="shared" si="80"/>
        <v>0</v>
      </c>
      <c r="AN450" s="1">
        <f t="shared" si="81"/>
        <v>0</v>
      </c>
      <c r="AO450" s="1">
        <f t="shared" si="82"/>
        <v>0</v>
      </c>
      <c r="AP450" s="1">
        <f t="shared" si="83"/>
        <v>0</v>
      </c>
      <c r="AQ450" s="1">
        <f t="shared" si="84"/>
        <v>0</v>
      </c>
      <c r="AR450" s="1">
        <f t="shared" si="85"/>
        <v>0</v>
      </c>
      <c r="AT450" s="40"/>
      <c r="AU450" s="41"/>
      <c r="AV450" s="1">
        <f t="shared" si="86"/>
        <v>0</v>
      </c>
      <c r="AW450" s="1">
        <f t="shared" si="87"/>
        <v>0</v>
      </c>
      <c r="AX450" s="1">
        <f t="shared" si="88"/>
        <v>0</v>
      </c>
      <c r="AY450" s="1">
        <f t="shared" si="89"/>
        <v>0</v>
      </c>
      <c r="AZ450" s="1">
        <f t="shared" si="90"/>
        <v>0</v>
      </c>
      <c r="BA450" s="1">
        <f t="shared" si="91"/>
        <v>0</v>
      </c>
      <c r="BC450" s="40"/>
      <c r="BD450" s="41"/>
      <c r="BE450" s="1">
        <f t="shared" si="92"/>
        <v>0</v>
      </c>
      <c r="BF450" s="1">
        <f t="shared" si="93"/>
        <v>0</v>
      </c>
      <c r="BG450" s="1">
        <f t="shared" si="94"/>
        <v>0</v>
      </c>
      <c r="BH450" s="1">
        <f t="shared" si="95"/>
        <v>0</v>
      </c>
      <c r="BI450" s="1">
        <f t="shared" si="96"/>
        <v>0</v>
      </c>
      <c r="BJ450" s="1">
        <f t="shared" si="97"/>
        <v>0</v>
      </c>
      <c r="BL450" s="40"/>
      <c r="BM450" s="41"/>
      <c r="BN450" s="1">
        <f t="shared" si="98"/>
        <v>0</v>
      </c>
      <c r="BO450" s="1">
        <f t="shared" si="99"/>
        <v>0</v>
      </c>
      <c r="BP450" s="1">
        <f t="shared" si="100"/>
        <v>0</v>
      </c>
      <c r="BQ450" s="1">
        <f t="shared" si="101"/>
        <v>0</v>
      </c>
      <c r="BR450" s="1">
        <f t="shared" si="102"/>
        <v>0</v>
      </c>
      <c r="BS450" s="1">
        <f t="shared" si="103"/>
        <v>0</v>
      </c>
    </row>
    <row r="451" spans="1:71" ht="12.75" x14ac:dyDescent="0.2">
      <c r="A451" s="40"/>
      <c r="B451" s="41"/>
      <c r="C451" s="1">
        <f t="shared" si="56"/>
        <v>0</v>
      </c>
      <c r="D451" s="1">
        <f t="shared" si="57"/>
        <v>0</v>
      </c>
      <c r="E451" s="1">
        <f t="shared" si="58"/>
        <v>0</v>
      </c>
      <c r="F451" s="1">
        <f t="shared" si="59"/>
        <v>0</v>
      </c>
      <c r="G451" s="1">
        <f t="shared" si="60"/>
        <v>0</v>
      </c>
      <c r="H451" s="1">
        <f t="shared" si="61"/>
        <v>0</v>
      </c>
      <c r="J451" s="23"/>
      <c r="K451" s="18"/>
      <c r="L451" s="1">
        <f t="shared" si="62"/>
        <v>0</v>
      </c>
      <c r="M451" s="1">
        <f t="shared" si="63"/>
        <v>0</v>
      </c>
      <c r="N451" s="1">
        <f t="shared" si="64"/>
        <v>0</v>
      </c>
      <c r="O451" s="1">
        <f t="shared" si="65"/>
        <v>0</v>
      </c>
      <c r="P451" s="42">
        <f t="shared" si="66"/>
        <v>0</v>
      </c>
      <c r="Q451" s="1">
        <f t="shared" si="67"/>
        <v>0</v>
      </c>
      <c r="S451" s="40"/>
      <c r="T451" s="41"/>
      <c r="U451" s="1">
        <f t="shared" si="68"/>
        <v>0</v>
      </c>
      <c r="V451" s="1">
        <f t="shared" si="69"/>
        <v>0</v>
      </c>
      <c r="W451" s="1">
        <f t="shared" si="70"/>
        <v>0</v>
      </c>
      <c r="X451" s="1">
        <f t="shared" si="71"/>
        <v>0</v>
      </c>
      <c r="Y451" s="1">
        <f t="shared" si="72"/>
        <v>0</v>
      </c>
      <c r="Z451" s="1">
        <f t="shared" si="73"/>
        <v>0</v>
      </c>
      <c r="AB451" s="40"/>
      <c r="AC451" s="41"/>
      <c r="AD451" s="1">
        <f t="shared" si="74"/>
        <v>0</v>
      </c>
      <c r="AE451" s="1">
        <f t="shared" si="75"/>
        <v>0</v>
      </c>
      <c r="AF451" s="1">
        <f t="shared" si="76"/>
        <v>0</v>
      </c>
      <c r="AG451" s="1">
        <f t="shared" si="77"/>
        <v>0</v>
      </c>
      <c r="AH451" s="1">
        <f t="shared" si="78"/>
        <v>0</v>
      </c>
      <c r="AI451" s="1">
        <f t="shared" si="79"/>
        <v>0</v>
      </c>
      <c r="AK451" s="40"/>
      <c r="AL451" s="41"/>
      <c r="AM451" s="1">
        <f t="shared" si="80"/>
        <v>0</v>
      </c>
      <c r="AN451" s="1">
        <f t="shared" si="81"/>
        <v>0</v>
      </c>
      <c r="AO451" s="1">
        <f t="shared" si="82"/>
        <v>0</v>
      </c>
      <c r="AP451" s="1">
        <f t="shared" si="83"/>
        <v>0</v>
      </c>
      <c r="AQ451" s="1">
        <f t="shared" si="84"/>
        <v>0</v>
      </c>
      <c r="AR451" s="1">
        <f t="shared" si="85"/>
        <v>0</v>
      </c>
      <c r="AT451" s="40"/>
      <c r="AU451" s="41"/>
      <c r="AV451" s="1">
        <f t="shared" si="86"/>
        <v>0</v>
      </c>
      <c r="AW451" s="1">
        <f t="shared" si="87"/>
        <v>0</v>
      </c>
      <c r="AX451" s="1">
        <f t="shared" si="88"/>
        <v>0</v>
      </c>
      <c r="AY451" s="1">
        <f t="shared" si="89"/>
        <v>0</v>
      </c>
      <c r="AZ451" s="1">
        <f t="shared" si="90"/>
        <v>0</v>
      </c>
      <c r="BA451" s="1">
        <f t="shared" si="91"/>
        <v>0</v>
      </c>
      <c r="BC451" s="40"/>
      <c r="BD451" s="41"/>
      <c r="BE451" s="1">
        <f t="shared" si="92"/>
        <v>0</v>
      </c>
      <c r="BF451" s="1">
        <f t="shared" si="93"/>
        <v>0</v>
      </c>
      <c r="BG451" s="1">
        <f t="shared" si="94"/>
        <v>0</v>
      </c>
      <c r="BH451" s="1">
        <f t="shared" si="95"/>
        <v>0</v>
      </c>
      <c r="BI451" s="1">
        <f t="shared" si="96"/>
        <v>0</v>
      </c>
      <c r="BJ451" s="1">
        <f t="shared" si="97"/>
        <v>0</v>
      </c>
      <c r="BL451" s="40"/>
      <c r="BM451" s="41"/>
      <c r="BN451" s="1">
        <f t="shared" si="98"/>
        <v>0</v>
      </c>
      <c r="BO451" s="1">
        <f t="shared" si="99"/>
        <v>0</v>
      </c>
      <c r="BP451" s="1">
        <f t="shared" si="100"/>
        <v>0</v>
      </c>
      <c r="BQ451" s="1">
        <f t="shared" si="101"/>
        <v>0</v>
      </c>
      <c r="BR451" s="1">
        <f t="shared" si="102"/>
        <v>0</v>
      </c>
      <c r="BS451" s="1">
        <f t="shared" si="103"/>
        <v>0</v>
      </c>
    </row>
    <row r="452" spans="1:71" ht="12.75" x14ac:dyDescent="0.2">
      <c r="A452" s="40"/>
      <c r="B452" s="41"/>
      <c r="C452" s="1">
        <f t="shared" si="56"/>
        <v>0</v>
      </c>
      <c r="D452" s="1">
        <f t="shared" si="57"/>
        <v>0</v>
      </c>
      <c r="E452" s="1">
        <f t="shared" si="58"/>
        <v>0</v>
      </c>
      <c r="F452" s="1">
        <f t="shared" si="59"/>
        <v>0</v>
      </c>
      <c r="G452" s="1">
        <f t="shared" si="60"/>
        <v>0</v>
      </c>
      <c r="H452" s="1">
        <f t="shared" si="61"/>
        <v>0</v>
      </c>
      <c r="J452" s="23"/>
      <c r="K452" s="18"/>
      <c r="L452" s="1">
        <f t="shared" si="62"/>
        <v>0</v>
      </c>
      <c r="M452" s="1">
        <f t="shared" si="63"/>
        <v>0</v>
      </c>
      <c r="N452" s="1">
        <f t="shared" si="64"/>
        <v>0</v>
      </c>
      <c r="O452" s="1">
        <f t="shared" si="65"/>
        <v>0</v>
      </c>
      <c r="P452" s="42">
        <f t="shared" si="66"/>
        <v>0</v>
      </c>
      <c r="Q452" s="1">
        <f t="shared" si="67"/>
        <v>0</v>
      </c>
      <c r="S452" s="40"/>
      <c r="T452" s="41"/>
      <c r="U452" s="1">
        <f t="shared" si="68"/>
        <v>0</v>
      </c>
      <c r="V452" s="1">
        <f t="shared" si="69"/>
        <v>0</v>
      </c>
      <c r="W452" s="1">
        <f t="shared" si="70"/>
        <v>0</v>
      </c>
      <c r="X452" s="1">
        <f t="shared" si="71"/>
        <v>0</v>
      </c>
      <c r="Y452" s="1">
        <f t="shared" si="72"/>
        <v>0</v>
      </c>
      <c r="Z452" s="1">
        <f t="shared" si="73"/>
        <v>0</v>
      </c>
      <c r="AB452" s="40"/>
      <c r="AC452" s="41"/>
      <c r="AD452" s="1">
        <f t="shared" si="74"/>
        <v>0</v>
      </c>
      <c r="AE452" s="1">
        <f t="shared" si="75"/>
        <v>0</v>
      </c>
      <c r="AF452" s="1">
        <f t="shared" si="76"/>
        <v>0</v>
      </c>
      <c r="AG452" s="1">
        <f t="shared" si="77"/>
        <v>0</v>
      </c>
      <c r="AH452" s="1">
        <f t="shared" si="78"/>
        <v>0</v>
      </c>
      <c r="AI452" s="1">
        <f t="shared" si="79"/>
        <v>0</v>
      </c>
      <c r="AK452" s="40"/>
      <c r="AL452" s="41"/>
      <c r="AM452" s="1">
        <f t="shared" si="80"/>
        <v>0</v>
      </c>
      <c r="AN452" s="1">
        <f t="shared" si="81"/>
        <v>0</v>
      </c>
      <c r="AO452" s="1">
        <f t="shared" si="82"/>
        <v>0</v>
      </c>
      <c r="AP452" s="1">
        <f t="shared" si="83"/>
        <v>0</v>
      </c>
      <c r="AQ452" s="1">
        <f t="shared" si="84"/>
        <v>0</v>
      </c>
      <c r="AR452" s="1">
        <f t="shared" si="85"/>
        <v>0</v>
      </c>
      <c r="AT452" s="40"/>
      <c r="AU452" s="41"/>
      <c r="AV452" s="1">
        <f t="shared" si="86"/>
        <v>0</v>
      </c>
      <c r="AW452" s="1">
        <f t="shared" si="87"/>
        <v>0</v>
      </c>
      <c r="AX452" s="1">
        <f t="shared" si="88"/>
        <v>0</v>
      </c>
      <c r="AY452" s="1">
        <f t="shared" si="89"/>
        <v>0</v>
      </c>
      <c r="AZ452" s="1">
        <f t="shared" si="90"/>
        <v>0</v>
      </c>
      <c r="BA452" s="1">
        <f t="shared" si="91"/>
        <v>0</v>
      </c>
      <c r="BC452" s="40"/>
      <c r="BD452" s="41"/>
      <c r="BE452" s="1">
        <f t="shared" si="92"/>
        <v>0</v>
      </c>
      <c r="BF452" s="1">
        <f t="shared" si="93"/>
        <v>0</v>
      </c>
      <c r="BG452" s="1">
        <f t="shared" si="94"/>
        <v>0</v>
      </c>
      <c r="BH452" s="1">
        <f t="shared" si="95"/>
        <v>0</v>
      </c>
      <c r="BI452" s="1">
        <f t="shared" si="96"/>
        <v>0</v>
      </c>
      <c r="BJ452" s="1">
        <f t="shared" si="97"/>
        <v>0</v>
      </c>
      <c r="BL452" s="40"/>
      <c r="BM452" s="41"/>
      <c r="BN452" s="1">
        <f t="shared" si="98"/>
        <v>0</v>
      </c>
      <c r="BO452" s="1">
        <f t="shared" si="99"/>
        <v>0</v>
      </c>
      <c r="BP452" s="1">
        <f t="shared" si="100"/>
        <v>0</v>
      </c>
      <c r="BQ452" s="1">
        <f t="shared" si="101"/>
        <v>0</v>
      </c>
      <c r="BR452" s="1">
        <f t="shared" si="102"/>
        <v>0</v>
      </c>
      <c r="BS452" s="1">
        <f t="shared" si="103"/>
        <v>0</v>
      </c>
    </row>
    <row r="453" spans="1:71" ht="12.75" x14ac:dyDescent="0.2">
      <c r="A453" s="40"/>
      <c r="B453" s="41"/>
      <c r="C453" s="1">
        <f t="shared" si="56"/>
        <v>0</v>
      </c>
      <c r="D453" s="1">
        <f t="shared" si="57"/>
        <v>0</v>
      </c>
      <c r="E453" s="1">
        <f t="shared" si="58"/>
        <v>0</v>
      </c>
      <c r="F453" s="1">
        <f t="shared" si="59"/>
        <v>0</v>
      </c>
      <c r="G453" s="1">
        <f t="shared" si="60"/>
        <v>0</v>
      </c>
      <c r="H453" s="1">
        <f t="shared" si="61"/>
        <v>0</v>
      </c>
      <c r="J453" s="23"/>
      <c r="K453" s="18"/>
      <c r="L453" s="1">
        <f t="shared" si="62"/>
        <v>0</v>
      </c>
      <c r="M453" s="1">
        <f t="shared" si="63"/>
        <v>0</v>
      </c>
      <c r="N453" s="1">
        <f t="shared" si="64"/>
        <v>0</v>
      </c>
      <c r="O453" s="1">
        <f t="shared" si="65"/>
        <v>0</v>
      </c>
      <c r="P453" s="42">
        <f t="shared" si="66"/>
        <v>0</v>
      </c>
      <c r="Q453" s="1">
        <f t="shared" si="67"/>
        <v>0</v>
      </c>
      <c r="S453" s="40"/>
      <c r="T453" s="41"/>
      <c r="U453" s="1">
        <f t="shared" si="68"/>
        <v>0</v>
      </c>
      <c r="V453" s="1">
        <f t="shared" si="69"/>
        <v>0</v>
      </c>
      <c r="W453" s="1">
        <f t="shared" si="70"/>
        <v>0</v>
      </c>
      <c r="X453" s="1">
        <f t="shared" si="71"/>
        <v>0</v>
      </c>
      <c r="Y453" s="1">
        <f t="shared" si="72"/>
        <v>0</v>
      </c>
      <c r="Z453" s="1">
        <f t="shared" si="73"/>
        <v>0</v>
      </c>
      <c r="AB453" s="40"/>
      <c r="AC453" s="41"/>
      <c r="AD453" s="1">
        <f t="shared" si="74"/>
        <v>0</v>
      </c>
      <c r="AE453" s="1">
        <f t="shared" si="75"/>
        <v>0</v>
      </c>
      <c r="AF453" s="1">
        <f t="shared" si="76"/>
        <v>0</v>
      </c>
      <c r="AG453" s="1">
        <f t="shared" si="77"/>
        <v>0</v>
      </c>
      <c r="AH453" s="1">
        <f t="shared" si="78"/>
        <v>0</v>
      </c>
      <c r="AI453" s="1">
        <f t="shared" si="79"/>
        <v>0</v>
      </c>
      <c r="AK453" s="40"/>
      <c r="AL453" s="41"/>
      <c r="AM453" s="1">
        <f t="shared" si="80"/>
        <v>0</v>
      </c>
      <c r="AN453" s="1">
        <f t="shared" si="81"/>
        <v>0</v>
      </c>
      <c r="AO453" s="1">
        <f t="shared" si="82"/>
        <v>0</v>
      </c>
      <c r="AP453" s="1">
        <f t="shared" si="83"/>
        <v>0</v>
      </c>
      <c r="AQ453" s="1">
        <f t="shared" si="84"/>
        <v>0</v>
      </c>
      <c r="AR453" s="1">
        <f t="shared" si="85"/>
        <v>0</v>
      </c>
      <c r="AT453" s="40"/>
      <c r="AU453" s="41"/>
      <c r="AV453" s="1">
        <f t="shared" si="86"/>
        <v>0</v>
      </c>
      <c r="AW453" s="1">
        <f t="shared" si="87"/>
        <v>0</v>
      </c>
      <c r="AX453" s="1">
        <f t="shared" si="88"/>
        <v>0</v>
      </c>
      <c r="AY453" s="1">
        <f t="shared" si="89"/>
        <v>0</v>
      </c>
      <c r="AZ453" s="1">
        <f t="shared" si="90"/>
        <v>0</v>
      </c>
      <c r="BA453" s="1">
        <f t="shared" si="91"/>
        <v>0</v>
      </c>
      <c r="BC453" s="40"/>
      <c r="BD453" s="41"/>
      <c r="BE453" s="1">
        <f t="shared" si="92"/>
        <v>0</v>
      </c>
      <c r="BF453" s="1">
        <f t="shared" si="93"/>
        <v>0</v>
      </c>
      <c r="BG453" s="1">
        <f t="shared" si="94"/>
        <v>0</v>
      </c>
      <c r="BH453" s="1">
        <f t="shared" si="95"/>
        <v>0</v>
      </c>
      <c r="BI453" s="1">
        <f t="shared" si="96"/>
        <v>0</v>
      </c>
      <c r="BJ453" s="1">
        <f t="shared" si="97"/>
        <v>0</v>
      </c>
      <c r="BL453" s="40"/>
      <c r="BM453" s="41"/>
      <c r="BN453" s="1">
        <f t="shared" si="98"/>
        <v>0</v>
      </c>
      <c r="BO453" s="1">
        <f t="shared" si="99"/>
        <v>0</v>
      </c>
      <c r="BP453" s="1">
        <f t="shared" si="100"/>
        <v>0</v>
      </c>
      <c r="BQ453" s="1">
        <f t="shared" si="101"/>
        <v>0</v>
      </c>
      <c r="BR453" s="1">
        <f t="shared" si="102"/>
        <v>0</v>
      </c>
      <c r="BS453" s="1">
        <f t="shared" si="103"/>
        <v>0</v>
      </c>
    </row>
    <row r="454" spans="1:71" ht="12.75" x14ac:dyDescent="0.2">
      <c r="A454" s="40"/>
      <c r="B454" s="41"/>
      <c r="C454" s="1">
        <f t="shared" si="56"/>
        <v>0</v>
      </c>
      <c r="D454" s="1">
        <f t="shared" si="57"/>
        <v>0</v>
      </c>
      <c r="E454" s="1">
        <f t="shared" si="58"/>
        <v>0</v>
      </c>
      <c r="F454" s="1">
        <f t="shared" si="59"/>
        <v>0</v>
      </c>
      <c r="G454" s="1">
        <f t="shared" si="60"/>
        <v>0</v>
      </c>
      <c r="H454" s="1">
        <f t="shared" si="61"/>
        <v>0</v>
      </c>
      <c r="J454" s="23"/>
      <c r="K454" s="18"/>
      <c r="L454" s="1">
        <f t="shared" si="62"/>
        <v>0</v>
      </c>
      <c r="M454" s="1">
        <f t="shared" si="63"/>
        <v>0</v>
      </c>
      <c r="N454" s="1">
        <f t="shared" si="64"/>
        <v>0</v>
      </c>
      <c r="O454" s="1">
        <f t="shared" si="65"/>
        <v>0</v>
      </c>
      <c r="P454" s="42">
        <f t="shared" si="66"/>
        <v>0</v>
      </c>
      <c r="Q454" s="1">
        <f t="shared" si="67"/>
        <v>0</v>
      </c>
      <c r="S454" s="40"/>
      <c r="T454" s="41"/>
      <c r="U454" s="1">
        <f t="shared" si="68"/>
        <v>0</v>
      </c>
      <c r="V454" s="1">
        <f t="shared" si="69"/>
        <v>0</v>
      </c>
      <c r="W454" s="1">
        <f t="shared" si="70"/>
        <v>0</v>
      </c>
      <c r="X454" s="1">
        <f t="shared" si="71"/>
        <v>0</v>
      </c>
      <c r="Y454" s="1">
        <f t="shared" si="72"/>
        <v>0</v>
      </c>
      <c r="Z454" s="1">
        <f t="shared" si="73"/>
        <v>0</v>
      </c>
      <c r="AB454" s="40"/>
      <c r="AC454" s="41"/>
      <c r="AD454" s="1">
        <f t="shared" si="74"/>
        <v>0</v>
      </c>
      <c r="AE454" s="1">
        <f t="shared" si="75"/>
        <v>0</v>
      </c>
      <c r="AF454" s="1">
        <f t="shared" si="76"/>
        <v>0</v>
      </c>
      <c r="AG454" s="1">
        <f t="shared" si="77"/>
        <v>0</v>
      </c>
      <c r="AH454" s="1">
        <f t="shared" si="78"/>
        <v>0</v>
      </c>
      <c r="AI454" s="1">
        <f t="shared" si="79"/>
        <v>0</v>
      </c>
      <c r="AK454" s="40"/>
      <c r="AL454" s="41"/>
      <c r="AM454" s="1">
        <f t="shared" si="80"/>
        <v>0</v>
      </c>
      <c r="AN454" s="1">
        <f t="shared" si="81"/>
        <v>0</v>
      </c>
      <c r="AO454" s="1">
        <f t="shared" si="82"/>
        <v>0</v>
      </c>
      <c r="AP454" s="1">
        <f t="shared" si="83"/>
        <v>0</v>
      </c>
      <c r="AQ454" s="1">
        <f t="shared" si="84"/>
        <v>0</v>
      </c>
      <c r="AR454" s="1">
        <f t="shared" si="85"/>
        <v>0</v>
      </c>
      <c r="AT454" s="40"/>
      <c r="AU454" s="41"/>
      <c r="AV454" s="1">
        <f t="shared" si="86"/>
        <v>0</v>
      </c>
      <c r="AW454" s="1">
        <f t="shared" si="87"/>
        <v>0</v>
      </c>
      <c r="AX454" s="1">
        <f t="shared" si="88"/>
        <v>0</v>
      </c>
      <c r="AY454" s="1">
        <f t="shared" si="89"/>
        <v>0</v>
      </c>
      <c r="AZ454" s="1">
        <f t="shared" si="90"/>
        <v>0</v>
      </c>
      <c r="BA454" s="1">
        <f t="shared" si="91"/>
        <v>0</v>
      </c>
      <c r="BC454" s="40"/>
      <c r="BD454" s="41"/>
      <c r="BE454" s="1">
        <f t="shared" si="92"/>
        <v>0</v>
      </c>
      <c r="BF454" s="1">
        <f t="shared" si="93"/>
        <v>0</v>
      </c>
      <c r="BG454" s="1">
        <f t="shared" si="94"/>
        <v>0</v>
      </c>
      <c r="BH454" s="1">
        <f t="shared" si="95"/>
        <v>0</v>
      </c>
      <c r="BI454" s="1">
        <f t="shared" si="96"/>
        <v>0</v>
      </c>
      <c r="BJ454" s="1">
        <f t="shared" si="97"/>
        <v>0</v>
      </c>
      <c r="BL454" s="40"/>
      <c r="BM454" s="41"/>
      <c r="BN454" s="1">
        <f t="shared" si="98"/>
        <v>0</v>
      </c>
      <c r="BO454" s="1">
        <f t="shared" si="99"/>
        <v>0</v>
      </c>
      <c r="BP454" s="1">
        <f t="shared" si="100"/>
        <v>0</v>
      </c>
      <c r="BQ454" s="1">
        <f t="shared" si="101"/>
        <v>0</v>
      </c>
      <c r="BR454" s="1">
        <f t="shared" si="102"/>
        <v>0</v>
      </c>
      <c r="BS454" s="1">
        <f t="shared" si="103"/>
        <v>0</v>
      </c>
    </row>
    <row r="455" spans="1:71" ht="12.75" x14ac:dyDescent="0.2">
      <c r="A455" s="40"/>
      <c r="B455" s="41"/>
      <c r="C455" s="1">
        <f t="shared" si="56"/>
        <v>0</v>
      </c>
      <c r="D455" s="1">
        <f t="shared" si="57"/>
        <v>0</v>
      </c>
      <c r="E455" s="1">
        <f t="shared" si="58"/>
        <v>0</v>
      </c>
      <c r="F455" s="1">
        <f t="shared" si="59"/>
        <v>0</v>
      </c>
      <c r="G455" s="1">
        <f t="shared" si="60"/>
        <v>0</v>
      </c>
      <c r="H455" s="1">
        <f t="shared" si="61"/>
        <v>0</v>
      </c>
      <c r="J455" s="23"/>
      <c r="K455" s="18"/>
      <c r="L455" s="1">
        <f t="shared" si="62"/>
        <v>0</v>
      </c>
      <c r="M455" s="1">
        <f t="shared" si="63"/>
        <v>0</v>
      </c>
      <c r="N455" s="1">
        <f t="shared" si="64"/>
        <v>0</v>
      </c>
      <c r="O455" s="1">
        <f t="shared" si="65"/>
        <v>0</v>
      </c>
      <c r="P455" s="42">
        <f t="shared" si="66"/>
        <v>0</v>
      </c>
      <c r="Q455" s="1">
        <f t="shared" si="67"/>
        <v>0</v>
      </c>
      <c r="S455" s="40"/>
      <c r="T455" s="41"/>
      <c r="U455" s="1">
        <f t="shared" si="68"/>
        <v>0</v>
      </c>
      <c r="V455" s="1">
        <f t="shared" si="69"/>
        <v>0</v>
      </c>
      <c r="W455" s="1">
        <f t="shared" si="70"/>
        <v>0</v>
      </c>
      <c r="X455" s="1">
        <f t="shared" si="71"/>
        <v>0</v>
      </c>
      <c r="Y455" s="1">
        <f t="shared" si="72"/>
        <v>0</v>
      </c>
      <c r="Z455" s="1">
        <f t="shared" si="73"/>
        <v>0</v>
      </c>
      <c r="AB455" s="40"/>
      <c r="AC455" s="41"/>
      <c r="AD455" s="1">
        <f t="shared" si="74"/>
        <v>0</v>
      </c>
      <c r="AE455" s="1">
        <f t="shared" si="75"/>
        <v>0</v>
      </c>
      <c r="AF455" s="1">
        <f t="shared" si="76"/>
        <v>0</v>
      </c>
      <c r="AG455" s="1">
        <f t="shared" si="77"/>
        <v>0</v>
      </c>
      <c r="AH455" s="1">
        <f t="shared" si="78"/>
        <v>0</v>
      </c>
      <c r="AI455" s="1">
        <f t="shared" si="79"/>
        <v>0</v>
      </c>
      <c r="AK455" s="40"/>
      <c r="AL455" s="41"/>
      <c r="AM455" s="1">
        <f t="shared" si="80"/>
        <v>0</v>
      </c>
      <c r="AN455" s="1">
        <f t="shared" si="81"/>
        <v>0</v>
      </c>
      <c r="AO455" s="1">
        <f t="shared" si="82"/>
        <v>0</v>
      </c>
      <c r="AP455" s="1">
        <f t="shared" si="83"/>
        <v>0</v>
      </c>
      <c r="AQ455" s="1">
        <f t="shared" si="84"/>
        <v>0</v>
      </c>
      <c r="AR455" s="1">
        <f t="shared" si="85"/>
        <v>0</v>
      </c>
      <c r="AT455" s="40"/>
      <c r="AU455" s="41"/>
      <c r="AV455" s="1">
        <f t="shared" si="86"/>
        <v>0</v>
      </c>
      <c r="AW455" s="1">
        <f t="shared" si="87"/>
        <v>0</v>
      </c>
      <c r="AX455" s="1">
        <f t="shared" si="88"/>
        <v>0</v>
      </c>
      <c r="AY455" s="1">
        <f t="shared" si="89"/>
        <v>0</v>
      </c>
      <c r="AZ455" s="1">
        <f t="shared" si="90"/>
        <v>0</v>
      </c>
      <c r="BA455" s="1">
        <f t="shared" si="91"/>
        <v>0</v>
      </c>
      <c r="BC455" s="40"/>
      <c r="BD455" s="41"/>
      <c r="BE455" s="1">
        <f t="shared" si="92"/>
        <v>0</v>
      </c>
      <c r="BF455" s="1">
        <f t="shared" si="93"/>
        <v>0</v>
      </c>
      <c r="BG455" s="1">
        <f t="shared" si="94"/>
        <v>0</v>
      </c>
      <c r="BH455" s="1">
        <f t="shared" si="95"/>
        <v>0</v>
      </c>
      <c r="BI455" s="1">
        <f t="shared" si="96"/>
        <v>0</v>
      </c>
      <c r="BJ455" s="1">
        <f t="shared" si="97"/>
        <v>0</v>
      </c>
      <c r="BL455" s="40"/>
      <c r="BM455" s="41"/>
      <c r="BN455" s="1">
        <f t="shared" si="98"/>
        <v>0</v>
      </c>
      <c r="BO455" s="1">
        <f t="shared" si="99"/>
        <v>0</v>
      </c>
      <c r="BP455" s="1">
        <f t="shared" si="100"/>
        <v>0</v>
      </c>
      <c r="BQ455" s="1">
        <f t="shared" si="101"/>
        <v>0</v>
      </c>
      <c r="BR455" s="1">
        <f t="shared" si="102"/>
        <v>0</v>
      </c>
      <c r="BS455" s="1">
        <f t="shared" si="103"/>
        <v>0</v>
      </c>
    </row>
    <row r="456" spans="1:71" ht="12.75" x14ac:dyDescent="0.2">
      <c r="A456" s="40"/>
      <c r="B456" s="41"/>
      <c r="C456" s="1">
        <f t="shared" si="56"/>
        <v>0</v>
      </c>
      <c r="D456" s="1">
        <f t="shared" si="57"/>
        <v>0</v>
      </c>
      <c r="E456" s="1">
        <f t="shared" si="58"/>
        <v>0</v>
      </c>
      <c r="F456" s="1">
        <f t="shared" si="59"/>
        <v>0</v>
      </c>
      <c r="G456" s="1">
        <f t="shared" si="60"/>
        <v>0</v>
      </c>
      <c r="H456" s="1">
        <f t="shared" si="61"/>
        <v>0</v>
      </c>
      <c r="J456" s="23"/>
      <c r="K456" s="18"/>
      <c r="L456" s="1">
        <f t="shared" si="62"/>
        <v>0</v>
      </c>
      <c r="M456" s="1">
        <f t="shared" si="63"/>
        <v>0</v>
      </c>
      <c r="N456" s="1">
        <f t="shared" si="64"/>
        <v>0</v>
      </c>
      <c r="O456" s="1">
        <f t="shared" si="65"/>
        <v>0</v>
      </c>
      <c r="P456" s="42">
        <f t="shared" si="66"/>
        <v>0</v>
      </c>
      <c r="Q456" s="1">
        <f t="shared" si="67"/>
        <v>0</v>
      </c>
      <c r="S456" s="40"/>
      <c r="T456" s="41"/>
      <c r="U456" s="1">
        <f t="shared" si="68"/>
        <v>0</v>
      </c>
      <c r="V456" s="1">
        <f t="shared" si="69"/>
        <v>0</v>
      </c>
      <c r="W456" s="1">
        <f t="shared" si="70"/>
        <v>0</v>
      </c>
      <c r="X456" s="1">
        <f t="shared" si="71"/>
        <v>0</v>
      </c>
      <c r="Y456" s="1">
        <f t="shared" si="72"/>
        <v>0</v>
      </c>
      <c r="Z456" s="1">
        <f t="shared" si="73"/>
        <v>0</v>
      </c>
      <c r="AB456" s="40"/>
      <c r="AC456" s="41"/>
      <c r="AD456" s="1">
        <f t="shared" si="74"/>
        <v>0</v>
      </c>
      <c r="AE456" s="1">
        <f t="shared" si="75"/>
        <v>0</v>
      </c>
      <c r="AF456" s="1">
        <f t="shared" si="76"/>
        <v>0</v>
      </c>
      <c r="AG456" s="1">
        <f t="shared" si="77"/>
        <v>0</v>
      </c>
      <c r="AH456" s="1">
        <f t="shared" si="78"/>
        <v>0</v>
      </c>
      <c r="AI456" s="1">
        <f t="shared" si="79"/>
        <v>0</v>
      </c>
      <c r="AK456" s="40"/>
      <c r="AL456" s="41"/>
      <c r="AM456" s="1">
        <f t="shared" si="80"/>
        <v>0</v>
      </c>
      <c r="AN456" s="1">
        <f t="shared" si="81"/>
        <v>0</v>
      </c>
      <c r="AO456" s="1">
        <f t="shared" si="82"/>
        <v>0</v>
      </c>
      <c r="AP456" s="1">
        <f t="shared" si="83"/>
        <v>0</v>
      </c>
      <c r="AQ456" s="1">
        <f t="shared" si="84"/>
        <v>0</v>
      </c>
      <c r="AR456" s="1">
        <f t="shared" si="85"/>
        <v>0</v>
      </c>
      <c r="AT456" s="40"/>
      <c r="AU456" s="41"/>
      <c r="AV456" s="1">
        <f t="shared" si="86"/>
        <v>0</v>
      </c>
      <c r="AW456" s="1">
        <f t="shared" si="87"/>
        <v>0</v>
      </c>
      <c r="AX456" s="1">
        <f t="shared" si="88"/>
        <v>0</v>
      </c>
      <c r="AY456" s="1">
        <f t="shared" si="89"/>
        <v>0</v>
      </c>
      <c r="AZ456" s="1">
        <f t="shared" si="90"/>
        <v>0</v>
      </c>
      <c r="BA456" s="1">
        <f t="shared" si="91"/>
        <v>0</v>
      </c>
      <c r="BC456" s="40"/>
      <c r="BD456" s="41"/>
      <c r="BE456" s="1">
        <f t="shared" si="92"/>
        <v>0</v>
      </c>
      <c r="BF456" s="1">
        <f t="shared" si="93"/>
        <v>0</v>
      </c>
      <c r="BG456" s="1">
        <f t="shared" si="94"/>
        <v>0</v>
      </c>
      <c r="BH456" s="1">
        <f t="shared" si="95"/>
        <v>0</v>
      </c>
      <c r="BI456" s="1">
        <f t="shared" si="96"/>
        <v>0</v>
      </c>
      <c r="BJ456" s="1">
        <f t="shared" si="97"/>
        <v>0</v>
      </c>
      <c r="BL456" s="40"/>
      <c r="BM456" s="41"/>
      <c r="BN456" s="1">
        <f t="shared" si="98"/>
        <v>0</v>
      </c>
      <c r="BO456" s="1">
        <f t="shared" si="99"/>
        <v>0</v>
      </c>
      <c r="BP456" s="1">
        <f t="shared" si="100"/>
        <v>0</v>
      </c>
      <c r="BQ456" s="1">
        <f t="shared" si="101"/>
        <v>0</v>
      </c>
      <c r="BR456" s="1">
        <f t="shared" si="102"/>
        <v>0</v>
      </c>
      <c r="BS456" s="1">
        <f t="shared" si="103"/>
        <v>0</v>
      </c>
    </row>
    <row r="457" spans="1:71" ht="12.75" x14ac:dyDescent="0.2">
      <c r="A457" s="40"/>
      <c r="B457" s="41"/>
      <c r="C457" s="1">
        <f t="shared" si="56"/>
        <v>0</v>
      </c>
      <c r="D457" s="1">
        <f t="shared" si="57"/>
        <v>0</v>
      </c>
      <c r="E457" s="1">
        <f t="shared" si="58"/>
        <v>0</v>
      </c>
      <c r="F457" s="1">
        <f t="shared" si="59"/>
        <v>0</v>
      </c>
      <c r="G457" s="1">
        <f t="shared" si="60"/>
        <v>0</v>
      </c>
      <c r="H457" s="1">
        <f t="shared" si="61"/>
        <v>0</v>
      </c>
      <c r="J457" s="23"/>
      <c r="K457" s="18"/>
      <c r="L457" s="1">
        <f t="shared" si="62"/>
        <v>0</v>
      </c>
      <c r="M457" s="1">
        <f t="shared" si="63"/>
        <v>0</v>
      </c>
      <c r="N457" s="1">
        <f t="shared" si="64"/>
        <v>0</v>
      </c>
      <c r="O457" s="1">
        <f t="shared" si="65"/>
        <v>0</v>
      </c>
      <c r="P457" s="42">
        <f t="shared" si="66"/>
        <v>0</v>
      </c>
      <c r="Q457" s="1">
        <f t="shared" si="67"/>
        <v>0</v>
      </c>
      <c r="S457" s="40"/>
      <c r="T457" s="41"/>
      <c r="U457" s="1">
        <f t="shared" si="68"/>
        <v>0</v>
      </c>
      <c r="V457" s="1">
        <f t="shared" si="69"/>
        <v>0</v>
      </c>
      <c r="W457" s="1">
        <f t="shared" si="70"/>
        <v>0</v>
      </c>
      <c r="X457" s="1">
        <f t="shared" si="71"/>
        <v>0</v>
      </c>
      <c r="Y457" s="1">
        <f t="shared" si="72"/>
        <v>0</v>
      </c>
      <c r="Z457" s="1">
        <f t="shared" si="73"/>
        <v>0</v>
      </c>
      <c r="AB457" s="40"/>
      <c r="AC457" s="41"/>
      <c r="AD457" s="1">
        <f t="shared" si="74"/>
        <v>0</v>
      </c>
      <c r="AE457" s="1">
        <f t="shared" si="75"/>
        <v>0</v>
      </c>
      <c r="AF457" s="1">
        <f t="shared" si="76"/>
        <v>0</v>
      </c>
      <c r="AG457" s="1">
        <f t="shared" si="77"/>
        <v>0</v>
      </c>
      <c r="AH457" s="1">
        <f t="shared" si="78"/>
        <v>0</v>
      </c>
      <c r="AI457" s="1">
        <f t="shared" si="79"/>
        <v>0</v>
      </c>
      <c r="AK457" s="40"/>
      <c r="AL457" s="41"/>
      <c r="AM457" s="1">
        <f t="shared" si="80"/>
        <v>0</v>
      </c>
      <c r="AN457" s="1">
        <f t="shared" si="81"/>
        <v>0</v>
      </c>
      <c r="AO457" s="1">
        <f t="shared" si="82"/>
        <v>0</v>
      </c>
      <c r="AP457" s="1">
        <f t="shared" si="83"/>
        <v>0</v>
      </c>
      <c r="AQ457" s="1">
        <f t="shared" si="84"/>
        <v>0</v>
      </c>
      <c r="AR457" s="1">
        <f t="shared" si="85"/>
        <v>0</v>
      </c>
      <c r="AT457" s="40"/>
      <c r="AU457" s="41"/>
      <c r="AV457" s="1">
        <f t="shared" si="86"/>
        <v>0</v>
      </c>
      <c r="AW457" s="1">
        <f t="shared" si="87"/>
        <v>0</v>
      </c>
      <c r="AX457" s="1">
        <f t="shared" si="88"/>
        <v>0</v>
      </c>
      <c r="AY457" s="1">
        <f t="shared" si="89"/>
        <v>0</v>
      </c>
      <c r="AZ457" s="1">
        <f t="shared" si="90"/>
        <v>0</v>
      </c>
      <c r="BA457" s="1">
        <f t="shared" si="91"/>
        <v>0</v>
      </c>
      <c r="BC457" s="40"/>
      <c r="BD457" s="41"/>
      <c r="BE457" s="1">
        <f t="shared" si="92"/>
        <v>0</v>
      </c>
      <c r="BF457" s="1">
        <f t="shared" si="93"/>
        <v>0</v>
      </c>
      <c r="BG457" s="1">
        <f t="shared" si="94"/>
        <v>0</v>
      </c>
      <c r="BH457" s="1">
        <f t="shared" si="95"/>
        <v>0</v>
      </c>
      <c r="BI457" s="1">
        <f t="shared" si="96"/>
        <v>0</v>
      </c>
      <c r="BJ457" s="1">
        <f t="shared" si="97"/>
        <v>0</v>
      </c>
      <c r="BL457" s="40"/>
      <c r="BM457" s="41"/>
      <c r="BN457" s="1">
        <f t="shared" si="98"/>
        <v>0</v>
      </c>
      <c r="BO457" s="1">
        <f t="shared" si="99"/>
        <v>0</v>
      </c>
      <c r="BP457" s="1">
        <f t="shared" si="100"/>
        <v>0</v>
      </c>
      <c r="BQ457" s="1">
        <f t="shared" si="101"/>
        <v>0</v>
      </c>
      <c r="BR457" s="1">
        <f t="shared" si="102"/>
        <v>0</v>
      </c>
      <c r="BS457" s="1">
        <f t="shared" si="103"/>
        <v>0</v>
      </c>
    </row>
    <row r="458" spans="1:71" ht="12.75" x14ac:dyDescent="0.2">
      <c r="A458" s="40"/>
      <c r="B458" s="41"/>
      <c r="C458" s="1">
        <f t="shared" si="56"/>
        <v>0</v>
      </c>
      <c r="D458" s="1">
        <f t="shared" si="57"/>
        <v>0</v>
      </c>
      <c r="E458" s="1">
        <f t="shared" si="58"/>
        <v>0</v>
      </c>
      <c r="F458" s="1">
        <f t="shared" si="59"/>
        <v>0</v>
      </c>
      <c r="G458" s="1">
        <f t="shared" si="60"/>
        <v>0</v>
      </c>
      <c r="H458" s="1">
        <f t="shared" si="61"/>
        <v>0</v>
      </c>
      <c r="J458" s="23"/>
      <c r="K458" s="18"/>
      <c r="L458" s="1">
        <f t="shared" si="62"/>
        <v>0</v>
      </c>
      <c r="M458" s="1">
        <f t="shared" si="63"/>
        <v>0</v>
      </c>
      <c r="N458" s="1">
        <f t="shared" si="64"/>
        <v>0</v>
      </c>
      <c r="O458" s="1">
        <f t="shared" si="65"/>
        <v>0</v>
      </c>
      <c r="P458" s="42">
        <f t="shared" si="66"/>
        <v>0</v>
      </c>
      <c r="Q458" s="1">
        <f t="shared" si="67"/>
        <v>0</v>
      </c>
      <c r="S458" s="40"/>
      <c r="T458" s="41"/>
      <c r="U458" s="1">
        <f t="shared" si="68"/>
        <v>0</v>
      </c>
      <c r="V458" s="1">
        <f t="shared" si="69"/>
        <v>0</v>
      </c>
      <c r="W458" s="1">
        <f t="shared" si="70"/>
        <v>0</v>
      </c>
      <c r="X458" s="1">
        <f t="shared" si="71"/>
        <v>0</v>
      </c>
      <c r="Y458" s="1">
        <f t="shared" si="72"/>
        <v>0</v>
      </c>
      <c r="Z458" s="1">
        <f t="shared" si="73"/>
        <v>0</v>
      </c>
      <c r="AB458" s="40"/>
      <c r="AC458" s="41"/>
      <c r="AD458" s="1">
        <f t="shared" si="74"/>
        <v>0</v>
      </c>
      <c r="AE458" s="1">
        <f t="shared" si="75"/>
        <v>0</v>
      </c>
      <c r="AF458" s="1">
        <f t="shared" si="76"/>
        <v>0</v>
      </c>
      <c r="AG458" s="1">
        <f t="shared" si="77"/>
        <v>0</v>
      </c>
      <c r="AH458" s="1">
        <f t="shared" si="78"/>
        <v>0</v>
      </c>
      <c r="AI458" s="1">
        <f t="shared" si="79"/>
        <v>0</v>
      </c>
      <c r="AK458" s="40"/>
      <c r="AL458" s="41"/>
      <c r="AM458" s="1">
        <f t="shared" si="80"/>
        <v>0</v>
      </c>
      <c r="AN458" s="1">
        <f t="shared" si="81"/>
        <v>0</v>
      </c>
      <c r="AO458" s="1">
        <f t="shared" si="82"/>
        <v>0</v>
      </c>
      <c r="AP458" s="1">
        <f t="shared" si="83"/>
        <v>0</v>
      </c>
      <c r="AQ458" s="1">
        <f t="shared" si="84"/>
        <v>0</v>
      </c>
      <c r="AR458" s="1">
        <f t="shared" si="85"/>
        <v>0</v>
      </c>
      <c r="AT458" s="40"/>
      <c r="AU458" s="41"/>
      <c r="AV458" s="1">
        <f t="shared" si="86"/>
        <v>0</v>
      </c>
      <c r="AW458" s="1">
        <f t="shared" si="87"/>
        <v>0</v>
      </c>
      <c r="AX458" s="1">
        <f t="shared" si="88"/>
        <v>0</v>
      </c>
      <c r="AY458" s="1">
        <f t="shared" si="89"/>
        <v>0</v>
      </c>
      <c r="AZ458" s="1">
        <f t="shared" si="90"/>
        <v>0</v>
      </c>
      <c r="BA458" s="1">
        <f t="shared" si="91"/>
        <v>0</v>
      </c>
      <c r="BC458" s="40"/>
      <c r="BD458" s="41"/>
      <c r="BE458" s="1">
        <f t="shared" si="92"/>
        <v>0</v>
      </c>
      <c r="BF458" s="1">
        <f t="shared" si="93"/>
        <v>0</v>
      </c>
      <c r="BG458" s="1">
        <f t="shared" si="94"/>
        <v>0</v>
      </c>
      <c r="BH458" s="1">
        <f t="shared" si="95"/>
        <v>0</v>
      </c>
      <c r="BI458" s="1">
        <f t="shared" si="96"/>
        <v>0</v>
      </c>
      <c r="BJ458" s="1">
        <f t="shared" si="97"/>
        <v>0</v>
      </c>
      <c r="BL458" s="40"/>
      <c r="BM458" s="41"/>
      <c r="BN458" s="1">
        <f t="shared" si="98"/>
        <v>0</v>
      </c>
      <c r="BO458" s="1">
        <f t="shared" si="99"/>
        <v>0</v>
      </c>
      <c r="BP458" s="1">
        <f t="shared" si="100"/>
        <v>0</v>
      </c>
      <c r="BQ458" s="1">
        <f t="shared" si="101"/>
        <v>0</v>
      </c>
      <c r="BR458" s="1">
        <f t="shared" si="102"/>
        <v>0</v>
      </c>
      <c r="BS458" s="1">
        <f t="shared" si="103"/>
        <v>0</v>
      </c>
    </row>
    <row r="459" spans="1:71" ht="12.75" x14ac:dyDescent="0.2">
      <c r="A459" s="40"/>
      <c r="B459" s="41"/>
      <c r="C459" s="1">
        <f t="shared" si="56"/>
        <v>0</v>
      </c>
      <c r="D459" s="1">
        <f t="shared" si="57"/>
        <v>0</v>
      </c>
      <c r="E459" s="1">
        <f t="shared" si="58"/>
        <v>0</v>
      </c>
      <c r="F459" s="1">
        <f t="shared" si="59"/>
        <v>0</v>
      </c>
      <c r="G459" s="1">
        <f t="shared" si="60"/>
        <v>0</v>
      </c>
      <c r="H459" s="1">
        <f t="shared" si="61"/>
        <v>0</v>
      </c>
      <c r="J459" s="23"/>
      <c r="K459" s="18"/>
      <c r="L459" s="1">
        <f t="shared" si="62"/>
        <v>0</v>
      </c>
      <c r="M459" s="1">
        <f t="shared" si="63"/>
        <v>0</v>
      </c>
      <c r="N459" s="1">
        <f t="shared" si="64"/>
        <v>0</v>
      </c>
      <c r="O459" s="1">
        <f t="shared" si="65"/>
        <v>0</v>
      </c>
      <c r="P459" s="42">
        <f t="shared" si="66"/>
        <v>0</v>
      </c>
      <c r="Q459" s="1">
        <f t="shared" si="67"/>
        <v>0</v>
      </c>
      <c r="S459" s="40"/>
      <c r="T459" s="41"/>
      <c r="U459" s="1">
        <f t="shared" si="68"/>
        <v>0</v>
      </c>
      <c r="V459" s="1">
        <f t="shared" si="69"/>
        <v>0</v>
      </c>
      <c r="W459" s="1">
        <f t="shared" si="70"/>
        <v>0</v>
      </c>
      <c r="X459" s="1">
        <f t="shared" si="71"/>
        <v>0</v>
      </c>
      <c r="Y459" s="1">
        <f t="shared" si="72"/>
        <v>0</v>
      </c>
      <c r="Z459" s="1">
        <f t="shared" si="73"/>
        <v>0</v>
      </c>
      <c r="AB459" s="40"/>
      <c r="AC459" s="41"/>
      <c r="AD459" s="1">
        <f t="shared" si="74"/>
        <v>0</v>
      </c>
      <c r="AE459" s="1">
        <f t="shared" si="75"/>
        <v>0</v>
      </c>
      <c r="AF459" s="1">
        <f t="shared" si="76"/>
        <v>0</v>
      </c>
      <c r="AG459" s="1">
        <f t="shared" si="77"/>
        <v>0</v>
      </c>
      <c r="AH459" s="1">
        <f t="shared" si="78"/>
        <v>0</v>
      </c>
      <c r="AI459" s="1">
        <f t="shared" si="79"/>
        <v>0</v>
      </c>
      <c r="AK459" s="40"/>
      <c r="AL459" s="41"/>
      <c r="AM459" s="1">
        <f t="shared" si="80"/>
        <v>0</v>
      </c>
      <c r="AN459" s="1">
        <f t="shared" si="81"/>
        <v>0</v>
      </c>
      <c r="AO459" s="1">
        <f t="shared" si="82"/>
        <v>0</v>
      </c>
      <c r="AP459" s="1">
        <f t="shared" si="83"/>
        <v>0</v>
      </c>
      <c r="AQ459" s="1">
        <f t="shared" si="84"/>
        <v>0</v>
      </c>
      <c r="AR459" s="1">
        <f t="shared" si="85"/>
        <v>0</v>
      </c>
      <c r="AT459" s="40"/>
      <c r="AU459" s="41"/>
      <c r="AV459" s="1">
        <f t="shared" si="86"/>
        <v>0</v>
      </c>
      <c r="AW459" s="1">
        <f t="shared" si="87"/>
        <v>0</v>
      </c>
      <c r="AX459" s="1">
        <f t="shared" si="88"/>
        <v>0</v>
      </c>
      <c r="AY459" s="1">
        <f t="shared" si="89"/>
        <v>0</v>
      </c>
      <c r="AZ459" s="1">
        <f t="shared" si="90"/>
        <v>0</v>
      </c>
      <c r="BA459" s="1">
        <f t="shared" si="91"/>
        <v>0</v>
      </c>
      <c r="BC459" s="40"/>
      <c r="BD459" s="41"/>
      <c r="BE459" s="1">
        <f t="shared" si="92"/>
        <v>0</v>
      </c>
      <c r="BF459" s="1">
        <f t="shared" si="93"/>
        <v>0</v>
      </c>
      <c r="BG459" s="1">
        <f t="shared" si="94"/>
        <v>0</v>
      </c>
      <c r="BH459" s="1">
        <f t="shared" si="95"/>
        <v>0</v>
      </c>
      <c r="BI459" s="1">
        <f t="shared" si="96"/>
        <v>0</v>
      </c>
      <c r="BJ459" s="1">
        <f t="shared" si="97"/>
        <v>0</v>
      </c>
      <c r="BL459" s="40"/>
      <c r="BM459" s="41"/>
      <c r="BN459" s="1">
        <f t="shared" si="98"/>
        <v>0</v>
      </c>
      <c r="BO459" s="1">
        <f t="shared" si="99"/>
        <v>0</v>
      </c>
      <c r="BP459" s="1">
        <f t="shared" si="100"/>
        <v>0</v>
      </c>
      <c r="BQ459" s="1">
        <f t="shared" si="101"/>
        <v>0</v>
      </c>
      <c r="BR459" s="1">
        <f t="shared" si="102"/>
        <v>0</v>
      </c>
      <c r="BS459" s="1">
        <f t="shared" si="103"/>
        <v>0</v>
      </c>
    </row>
    <row r="460" spans="1:71" ht="12.75" x14ac:dyDescent="0.2">
      <c r="A460" s="40"/>
      <c r="B460" s="41"/>
      <c r="C460" s="1">
        <f t="shared" si="56"/>
        <v>0</v>
      </c>
      <c r="D460" s="1">
        <f t="shared" si="57"/>
        <v>0</v>
      </c>
      <c r="E460" s="1">
        <f t="shared" si="58"/>
        <v>0</v>
      </c>
      <c r="F460" s="1">
        <f t="shared" si="59"/>
        <v>0</v>
      </c>
      <c r="G460" s="1">
        <f t="shared" si="60"/>
        <v>0</v>
      </c>
      <c r="H460" s="1">
        <f t="shared" si="61"/>
        <v>0</v>
      </c>
      <c r="J460" s="23"/>
      <c r="K460" s="18"/>
      <c r="L460" s="1">
        <f t="shared" si="62"/>
        <v>0</v>
      </c>
      <c r="M460" s="1">
        <f t="shared" si="63"/>
        <v>0</v>
      </c>
      <c r="N460" s="1">
        <f t="shared" si="64"/>
        <v>0</v>
      </c>
      <c r="O460" s="1">
        <f t="shared" si="65"/>
        <v>0</v>
      </c>
      <c r="P460" s="42">
        <f t="shared" si="66"/>
        <v>0</v>
      </c>
      <c r="Q460" s="1">
        <f t="shared" si="67"/>
        <v>0</v>
      </c>
      <c r="S460" s="40"/>
      <c r="T460" s="41"/>
      <c r="U460" s="1">
        <f t="shared" si="68"/>
        <v>0</v>
      </c>
      <c r="V460" s="1">
        <f t="shared" si="69"/>
        <v>0</v>
      </c>
      <c r="W460" s="1">
        <f t="shared" si="70"/>
        <v>0</v>
      </c>
      <c r="X460" s="1">
        <f t="shared" si="71"/>
        <v>0</v>
      </c>
      <c r="Y460" s="1">
        <f t="shared" si="72"/>
        <v>0</v>
      </c>
      <c r="Z460" s="1">
        <f t="shared" si="73"/>
        <v>0</v>
      </c>
      <c r="AB460" s="40"/>
      <c r="AC460" s="41"/>
      <c r="AD460" s="1">
        <f t="shared" si="74"/>
        <v>0</v>
      </c>
      <c r="AE460" s="1">
        <f t="shared" si="75"/>
        <v>0</v>
      </c>
      <c r="AF460" s="1">
        <f t="shared" si="76"/>
        <v>0</v>
      </c>
      <c r="AG460" s="1">
        <f t="shared" si="77"/>
        <v>0</v>
      </c>
      <c r="AH460" s="1">
        <f t="shared" si="78"/>
        <v>0</v>
      </c>
      <c r="AI460" s="1">
        <f t="shared" si="79"/>
        <v>0</v>
      </c>
      <c r="AK460" s="40"/>
      <c r="AL460" s="41"/>
      <c r="AM460" s="1">
        <f t="shared" si="80"/>
        <v>0</v>
      </c>
      <c r="AN460" s="1">
        <f t="shared" si="81"/>
        <v>0</v>
      </c>
      <c r="AO460" s="1">
        <f t="shared" si="82"/>
        <v>0</v>
      </c>
      <c r="AP460" s="1">
        <f t="shared" si="83"/>
        <v>0</v>
      </c>
      <c r="AQ460" s="1">
        <f t="shared" si="84"/>
        <v>0</v>
      </c>
      <c r="AR460" s="1">
        <f t="shared" si="85"/>
        <v>0</v>
      </c>
      <c r="AT460" s="40"/>
      <c r="AU460" s="41"/>
      <c r="AV460" s="1">
        <f t="shared" si="86"/>
        <v>0</v>
      </c>
      <c r="AW460" s="1">
        <f t="shared" si="87"/>
        <v>0</v>
      </c>
      <c r="AX460" s="1">
        <f t="shared" si="88"/>
        <v>0</v>
      </c>
      <c r="AY460" s="1">
        <f t="shared" si="89"/>
        <v>0</v>
      </c>
      <c r="AZ460" s="1">
        <f t="shared" si="90"/>
        <v>0</v>
      </c>
      <c r="BA460" s="1">
        <f t="shared" si="91"/>
        <v>0</v>
      </c>
      <c r="BC460" s="40"/>
      <c r="BD460" s="41"/>
      <c r="BE460" s="1">
        <f t="shared" si="92"/>
        <v>0</v>
      </c>
      <c r="BF460" s="1">
        <f t="shared" si="93"/>
        <v>0</v>
      </c>
      <c r="BG460" s="1">
        <f t="shared" si="94"/>
        <v>0</v>
      </c>
      <c r="BH460" s="1">
        <f t="shared" si="95"/>
        <v>0</v>
      </c>
      <c r="BI460" s="1">
        <f t="shared" si="96"/>
        <v>0</v>
      </c>
      <c r="BJ460" s="1">
        <f t="shared" si="97"/>
        <v>0</v>
      </c>
      <c r="BL460" s="40"/>
      <c r="BM460" s="41"/>
      <c r="BN460" s="1">
        <f t="shared" si="98"/>
        <v>0</v>
      </c>
      <c r="BO460" s="1">
        <f t="shared" si="99"/>
        <v>0</v>
      </c>
      <c r="BP460" s="1">
        <f t="shared" si="100"/>
        <v>0</v>
      </c>
      <c r="BQ460" s="1">
        <f t="shared" si="101"/>
        <v>0</v>
      </c>
      <c r="BR460" s="1">
        <f t="shared" si="102"/>
        <v>0</v>
      </c>
      <c r="BS460" s="1">
        <f t="shared" si="103"/>
        <v>0</v>
      </c>
    </row>
    <row r="461" spans="1:71" ht="12.75" x14ac:dyDescent="0.2">
      <c r="A461" s="40"/>
      <c r="B461" s="41"/>
      <c r="C461" s="1">
        <f t="shared" si="56"/>
        <v>0</v>
      </c>
      <c r="D461" s="1">
        <f t="shared" si="57"/>
        <v>0</v>
      </c>
      <c r="E461" s="1">
        <f t="shared" si="58"/>
        <v>0</v>
      </c>
      <c r="F461" s="1">
        <f t="shared" si="59"/>
        <v>0</v>
      </c>
      <c r="G461" s="1">
        <f t="shared" si="60"/>
        <v>0</v>
      </c>
      <c r="H461" s="1">
        <f t="shared" si="61"/>
        <v>0</v>
      </c>
      <c r="J461" s="23"/>
      <c r="K461" s="18"/>
      <c r="L461" s="1">
        <f t="shared" si="62"/>
        <v>0</v>
      </c>
      <c r="M461" s="1">
        <f t="shared" si="63"/>
        <v>0</v>
      </c>
      <c r="N461" s="1">
        <f t="shared" si="64"/>
        <v>0</v>
      </c>
      <c r="O461" s="1">
        <f t="shared" si="65"/>
        <v>0</v>
      </c>
      <c r="P461" s="42">
        <f t="shared" si="66"/>
        <v>0</v>
      </c>
      <c r="Q461" s="1">
        <f t="shared" si="67"/>
        <v>0</v>
      </c>
      <c r="S461" s="40"/>
      <c r="T461" s="41"/>
      <c r="U461" s="1">
        <f t="shared" si="68"/>
        <v>0</v>
      </c>
      <c r="V461" s="1">
        <f t="shared" si="69"/>
        <v>0</v>
      </c>
      <c r="W461" s="1">
        <f t="shared" si="70"/>
        <v>0</v>
      </c>
      <c r="X461" s="1">
        <f t="shared" si="71"/>
        <v>0</v>
      </c>
      <c r="Y461" s="1">
        <f t="shared" si="72"/>
        <v>0</v>
      </c>
      <c r="Z461" s="1">
        <f t="shared" si="73"/>
        <v>0</v>
      </c>
      <c r="AB461" s="40"/>
      <c r="AC461" s="41"/>
      <c r="AD461" s="1">
        <f t="shared" si="74"/>
        <v>0</v>
      </c>
      <c r="AE461" s="1">
        <f t="shared" si="75"/>
        <v>0</v>
      </c>
      <c r="AF461" s="1">
        <f t="shared" si="76"/>
        <v>0</v>
      </c>
      <c r="AG461" s="1">
        <f t="shared" si="77"/>
        <v>0</v>
      </c>
      <c r="AH461" s="1">
        <f t="shared" si="78"/>
        <v>0</v>
      </c>
      <c r="AI461" s="1">
        <f t="shared" si="79"/>
        <v>0</v>
      </c>
      <c r="AK461" s="40"/>
      <c r="AL461" s="41"/>
      <c r="AM461" s="1">
        <f t="shared" si="80"/>
        <v>0</v>
      </c>
      <c r="AN461" s="1">
        <f t="shared" si="81"/>
        <v>0</v>
      </c>
      <c r="AO461" s="1">
        <f t="shared" si="82"/>
        <v>0</v>
      </c>
      <c r="AP461" s="1">
        <f t="shared" si="83"/>
        <v>0</v>
      </c>
      <c r="AQ461" s="1">
        <f t="shared" si="84"/>
        <v>0</v>
      </c>
      <c r="AR461" s="1">
        <f t="shared" si="85"/>
        <v>0</v>
      </c>
      <c r="AT461" s="40"/>
      <c r="AU461" s="41"/>
      <c r="AV461" s="1">
        <f t="shared" si="86"/>
        <v>0</v>
      </c>
      <c r="AW461" s="1">
        <f t="shared" si="87"/>
        <v>0</v>
      </c>
      <c r="AX461" s="1">
        <f t="shared" si="88"/>
        <v>0</v>
      </c>
      <c r="AY461" s="1">
        <f t="shared" si="89"/>
        <v>0</v>
      </c>
      <c r="AZ461" s="1">
        <f t="shared" si="90"/>
        <v>0</v>
      </c>
      <c r="BA461" s="1">
        <f t="shared" si="91"/>
        <v>0</v>
      </c>
      <c r="BC461" s="40"/>
      <c r="BD461" s="41"/>
      <c r="BE461" s="1">
        <f t="shared" si="92"/>
        <v>0</v>
      </c>
      <c r="BF461" s="1">
        <f t="shared" si="93"/>
        <v>0</v>
      </c>
      <c r="BG461" s="1">
        <f t="shared" si="94"/>
        <v>0</v>
      </c>
      <c r="BH461" s="1">
        <f t="shared" si="95"/>
        <v>0</v>
      </c>
      <c r="BI461" s="1">
        <f t="shared" si="96"/>
        <v>0</v>
      </c>
      <c r="BJ461" s="1">
        <f t="shared" si="97"/>
        <v>0</v>
      </c>
      <c r="BL461" s="40"/>
      <c r="BM461" s="41"/>
      <c r="BN461" s="1">
        <f t="shared" si="98"/>
        <v>0</v>
      </c>
      <c r="BO461" s="1">
        <f t="shared" si="99"/>
        <v>0</v>
      </c>
      <c r="BP461" s="1">
        <f t="shared" si="100"/>
        <v>0</v>
      </c>
      <c r="BQ461" s="1">
        <f t="shared" si="101"/>
        <v>0</v>
      </c>
      <c r="BR461" s="1">
        <f t="shared" si="102"/>
        <v>0</v>
      </c>
      <c r="BS461" s="1">
        <f t="shared" si="103"/>
        <v>0</v>
      </c>
    </row>
    <row r="462" spans="1:71" ht="12.75" x14ac:dyDescent="0.2">
      <c r="A462" s="40"/>
      <c r="B462" s="41"/>
      <c r="C462" s="1">
        <f t="shared" si="56"/>
        <v>0</v>
      </c>
      <c r="D462" s="1">
        <f t="shared" si="57"/>
        <v>0</v>
      </c>
      <c r="E462" s="1">
        <f t="shared" si="58"/>
        <v>0</v>
      </c>
      <c r="F462" s="1">
        <f t="shared" si="59"/>
        <v>0</v>
      </c>
      <c r="G462" s="1">
        <f t="shared" si="60"/>
        <v>0</v>
      </c>
      <c r="H462" s="1">
        <f t="shared" si="61"/>
        <v>0</v>
      </c>
      <c r="J462" s="23"/>
      <c r="K462" s="18"/>
      <c r="L462" s="1">
        <f t="shared" si="62"/>
        <v>0</v>
      </c>
      <c r="M462" s="1">
        <f t="shared" si="63"/>
        <v>0</v>
      </c>
      <c r="N462" s="1">
        <f t="shared" si="64"/>
        <v>0</v>
      </c>
      <c r="O462" s="1">
        <f t="shared" si="65"/>
        <v>0</v>
      </c>
      <c r="P462" s="42">
        <f t="shared" si="66"/>
        <v>0</v>
      </c>
      <c r="Q462" s="1">
        <f t="shared" si="67"/>
        <v>0</v>
      </c>
      <c r="S462" s="40"/>
      <c r="T462" s="41"/>
      <c r="U462" s="1">
        <f t="shared" si="68"/>
        <v>0</v>
      </c>
      <c r="V462" s="1">
        <f t="shared" si="69"/>
        <v>0</v>
      </c>
      <c r="W462" s="1">
        <f t="shared" si="70"/>
        <v>0</v>
      </c>
      <c r="X462" s="1">
        <f t="shared" si="71"/>
        <v>0</v>
      </c>
      <c r="Y462" s="1">
        <f t="shared" si="72"/>
        <v>0</v>
      </c>
      <c r="Z462" s="1">
        <f t="shared" si="73"/>
        <v>0</v>
      </c>
      <c r="AB462" s="40"/>
      <c r="AC462" s="41"/>
      <c r="AD462" s="1">
        <f t="shared" si="74"/>
        <v>0</v>
      </c>
      <c r="AE462" s="1">
        <f t="shared" si="75"/>
        <v>0</v>
      </c>
      <c r="AF462" s="1">
        <f t="shared" si="76"/>
        <v>0</v>
      </c>
      <c r="AG462" s="1">
        <f t="shared" si="77"/>
        <v>0</v>
      </c>
      <c r="AH462" s="1">
        <f t="shared" si="78"/>
        <v>0</v>
      </c>
      <c r="AI462" s="1">
        <f t="shared" si="79"/>
        <v>0</v>
      </c>
      <c r="AK462" s="40"/>
      <c r="AL462" s="41"/>
      <c r="AM462" s="1">
        <f t="shared" si="80"/>
        <v>0</v>
      </c>
      <c r="AN462" s="1">
        <f t="shared" si="81"/>
        <v>0</v>
      </c>
      <c r="AO462" s="1">
        <f t="shared" si="82"/>
        <v>0</v>
      </c>
      <c r="AP462" s="1">
        <f t="shared" si="83"/>
        <v>0</v>
      </c>
      <c r="AQ462" s="1">
        <f t="shared" si="84"/>
        <v>0</v>
      </c>
      <c r="AR462" s="1">
        <f t="shared" si="85"/>
        <v>0</v>
      </c>
      <c r="AT462" s="40"/>
      <c r="AU462" s="41"/>
      <c r="AV462" s="1">
        <f t="shared" si="86"/>
        <v>0</v>
      </c>
      <c r="AW462" s="1">
        <f t="shared" si="87"/>
        <v>0</v>
      </c>
      <c r="AX462" s="1">
        <f t="shared" si="88"/>
        <v>0</v>
      </c>
      <c r="AY462" s="1">
        <f t="shared" si="89"/>
        <v>0</v>
      </c>
      <c r="AZ462" s="1">
        <f t="shared" si="90"/>
        <v>0</v>
      </c>
      <c r="BA462" s="1">
        <f t="shared" si="91"/>
        <v>0</v>
      </c>
      <c r="BC462" s="40"/>
      <c r="BD462" s="41"/>
      <c r="BE462" s="1">
        <f t="shared" si="92"/>
        <v>0</v>
      </c>
      <c r="BF462" s="1">
        <f t="shared" si="93"/>
        <v>0</v>
      </c>
      <c r="BG462" s="1">
        <f t="shared" si="94"/>
        <v>0</v>
      </c>
      <c r="BH462" s="1">
        <f t="shared" si="95"/>
        <v>0</v>
      </c>
      <c r="BI462" s="1">
        <f t="shared" si="96"/>
        <v>0</v>
      </c>
      <c r="BJ462" s="1">
        <f t="shared" si="97"/>
        <v>0</v>
      </c>
      <c r="BL462" s="40"/>
      <c r="BM462" s="41"/>
      <c r="BN462" s="1">
        <f t="shared" si="98"/>
        <v>0</v>
      </c>
      <c r="BO462" s="1">
        <f t="shared" si="99"/>
        <v>0</v>
      </c>
      <c r="BP462" s="1">
        <f t="shared" si="100"/>
        <v>0</v>
      </c>
      <c r="BQ462" s="1">
        <f t="shared" si="101"/>
        <v>0</v>
      </c>
      <c r="BR462" s="1">
        <f t="shared" si="102"/>
        <v>0</v>
      </c>
      <c r="BS462" s="1">
        <f t="shared" si="103"/>
        <v>0</v>
      </c>
    </row>
    <row r="463" spans="1:71" ht="12.75" x14ac:dyDescent="0.2">
      <c r="A463" s="40"/>
      <c r="B463" s="41"/>
      <c r="C463" s="1">
        <f t="shared" si="56"/>
        <v>0</v>
      </c>
      <c r="D463" s="1">
        <f t="shared" si="57"/>
        <v>0</v>
      </c>
      <c r="E463" s="1">
        <f t="shared" si="58"/>
        <v>0</v>
      </c>
      <c r="F463" s="1">
        <f t="shared" si="59"/>
        <v>0</v>
      </c>
      <c r="G463" s="1">
        <f t="shared" si="60"/>
        <v>0</v>
      </c>
      <c r="H463" s="1">
        <f t="shared" si="61"/>
        <v>0</v>
      </c>
      <c r="J463" s="23"/>
      <c r="K463" s="18"/>
      <c r="L463" s="1">
        <f t="shared" si="62"/>
        <v>0</v>
      </c>
      <c r="M463" s="1">
        <f t="shared" si="63"/>
        <v>0</v>
      </c>
      <c r="N463" s="1">
        <f t="shared" si="64"/>
        <v>0</v>
      </c>
      <c r="O463" s="1">
        <f t="shared" si="65"/>
        <v>0</v>
      </c>
      <c r="P463" s="42">
        <f t="shared" si="66"/>
        <v>0</v>
      </c>
      <c r="Q463" s="1">
        <f t="shared" si="67"/>
        <v>0</v>
      </c>
      <c r="S463" s="40"/>
      <c r="T463" s="41"/>
      <c r="U463" s="1">
        <f t="shared" si="68"/>
        <v>0</v>
      </c>
      <c r="V463" s="1">
        <f t="shared" si="69"/>
        <v>0</v>
      </c>
      <c r="W463" s="1">
        <f t="shared" si="70"/>
        <v>0</v>
      </c>
      <c r="X463" s="1">
        <f t="shared" si="71"/>
        <v>0</v>
      </c>
      <c r="Y463" s="1">
        <f t="shared" si="72"/>
        <v>0</v>
      </c>
      <c r="Z463" s="1">
        <f t="shared" si="73"/>
        <v>0</v>
      </c>
      <c r="AB463" s="40"/>
      <c r="AC463" s="41"/>
      <c r="AD463" s="1">
        <f t="shared" si="74"/>
        <v>0</v>
      </c>
      <c r="AE463" s="1">
        <f t="shared" si="75"/>
        <v>0</v>
      </c>
      <c r="AF463" s="1">
        <f t="shared" si="76"/>
        <v>0</v>
      </c>
      <c r="AG463" s="1">
        <f t="shared" si="77"/>
        <v>0</v>
      </c>
      <c r="AH463" s="1">
        <f t="shared" si="78"/>
        <v>0</v>
      </c>
      <c r="AI463" s="1">
        <f t="shared" si="79"/>
        <v>0</v>
      </c>
      <c r="AK463" s="40"/>
      <c r="AL463" s="41"/>
      <c r="AM463" s="1">
        <f t="shared" si="80"/>
        <v>0</v>
      </c>
      <c r="AN463" s="1">
        <f t="shared" si="81"/>
        <v>0</v>
      </c>
      <c r="AO463" s="1">
        <f t="shared" si="82"/>
        <v>0</v>
      </c>
      <c r="AP463" s="1">
        <f t="shared" si="83"/>
        <v>0</v>
      </c>
      <c r="AQ463" s="1">
        <f t="shared" si="84"/>
        <v>0</v>
      </c>
      <c r="AR463" s="1">
        <f t="shared" si="85"/>
        <v>0</v>
      </c>
      <c r="AT463" s="40"/>
      <c r="AU463" s="41"/>
      <c r="AV463" s="1">
        <f t="shared" si="86"/>
        <v>0</v>
      </c>
      <c r="AW463" s="1">
        <f t="shared" si="87"/>
        <v>0</v>
      </c>
      <c r="AX463" s="1">
        <f t="shared" si="88"/>
        <v>0</v>
      </c>
      <c r="AY463" s="1">
        <f t="shared" si="89"/>
        <v>0</v>
      </c>
      <c r="AZ463" s="1">
        <f t="shared" si="90"/>
        <v>0</v>
      </c>
      <c r="BA463" s="1">
        <f t="shared" si="91"/>
        <v>0</v>
      </c>
      <c r="BC463" s="40"/>
      <c r="BD463" s="41"/>
      <c r="BE463" s="1">
        <f t="shared" si="92"/>
        <v>0</v>
      </c>
      <c r="BF463" s="1">
        <f t="shared" si="93"/>
        <v>0</v>
      </c>
      <c r="BG463" s="1">
        <f t="shared" si="94"/>
        <v>0</v>
      </c>
      <c r="BH463" s="1">
        <f t="shared" si="95"/>
        <v>0</v>
      </c>
      <c r="BI463" s="1">
        <f t="shared" si="96"/>
        <v>0</v>
      </c>
      <c r="BJ463" s="1">
        <f t="shared" si="97"/>
        <v>0</v>
      </c>
      <c r="BL463" s="40"/>
      <c r="BM463" s="41"/>
      <c r="BN463" s="1">
        <f t="shared" si="98"/>
        <v>0</v>
      </c>
      <c r="BO463" s="1">
        <f t="shared" si="99"/>
        <v>0</v>
      </c>
      <c r="BP463" s="1">
        <f t="shared" si="100"/>
        <v>0</v>
      </c>
      <c r="BQ463" s="1">
        <f t="shared" si="101"/>
        <v>0</v>
      </c>
      <c r="BR463" s="1">
        <f t="shared" si="102"/>
        <v>0</v>
      </c>
      <c r="BS463" s="1">
        <f t="shared" si="103"/>
        <v>0</v>
      </c>
    </row>
    <row r="464" spans="1:71" ht="12.75" x14ac:dyDescent="0.2">
      <c r="A464" s="40"/>
      <c r="B464" s="41"/>
      <c r="C464" s="1">
        <f t="shared" si="56"/>
        <v>0</v>
      </c>
      <c r="D464" s="1">
        <f t="shared" si="57"/>
        <v>0</v>
      </c>
      <c r="E464" s="1">
        <f t="shared" si="58"/>
        <v>0</v>
      </c>
      <c r="F464" s="1">
        <f t="shared" si="59"/>
        <v>0</v>
      </c>
      <c r="G464" s="1">
        <f t="shared" si="60"/>
        <v>0</v>
      </c>
      <c r="H464" s="1">
        <f t="shared" si="61"/>
        <v>0</v>
      </c>
      <c r="J464" s="23"/>
      <c r="K464" s="18"/>
      <c r="L464" s="1">
        <f t="shared" si="62"/>
        <v>0</v>
      </c>
      <c r="M464" s="1">
        <f t="shared" si="63"/>
        <v>0</v>
      </c>
      <c r="N464" s="1">
        <f t="shared" si="64"/>
        <v>0</v>
      </c>
      <c r="O464" s="1">
        <f t="shared" si="65"/>
        <v>0</v>
      </c>
      <c r="P464" s="42">
        <f t="shared" si="66"/>
        <v>0</v>
      </c>
      <c r="Q464" s="1">
        <f t="shared" si="67"/>
        <v>0</v>
      </c>
      <c r="S464" s="40"/>
      <c r="T464" s="41"/>
      <c r="U464" s="1">
        <f t="shared" si="68"/>
        <v>0</v>
      </c>
      <c r="V464" s="1">
        <f t="shared" si="69"/>
        <v>0</v>
      </c>
      <c r="W464" s="1">
        <f t="shared" si="70"/>
        <v>0</v>
      </c>
      <c r="X464" s="1">
        <f t="shared" si="71"/>
        <v>0</v>
      </c>
      <c r="Y464" s="1">
        <f t="shared" si="72"/>
        <v>0</v>
      </c>
      <c r="Z464" s="1">
        <f t="shared" si="73"/>
        <v>0</v>
      </c>
      <c r="AB464" s="40"/>
      <c r="AC464" s="41"/>
      <c r="AD464" s="1">
        <f t="shared" si="74"/>
        <v>0</v>
      </c>
      <c r="AE464" s="1">
        <f t="shared" si="75"/>
        <v>0</v>
      </c>
      <c r="AF464" s="1">
        <f t="shared" si="76"/>
        <v>0</v>
      </c>
      <c r="AG464" s="1">
        <f t="shared" si="77"/>
        <v>0</v>
      </c>
      <c r="AH464" s="1">
        <f t="shared" si="78"/>
        <v>0</v>
      </c>
      <c r="AI464" s="1">
        <f t="shared" si="79"/>
        <v>0</v>
      </c>
      <c r="AK464" s="40"/>
      <c r="AL464" s="41"/>
      <c r="AM464" s="1">
        <f t="shared" si="80"/>
        <v>0</v>
      </c>
      <c r="AN464" s="1">
        <f t="shared" si="81"/>
        <v>0</v>
      </c>
      <c r="AO464" s="1">
        <f t="shared" si="82"/>
        <v>0</v>
      </c>
      <c r="AP464" s="1">
        <f t="shared" si="83"/>
        <v>0</v>
      </c>
      <c r="AQ464" s="1">
        <f t="shared" si="84"/>
        <v>0</v>
      </c>
      <c r="AR464" s="1">
        <f t="shared" si="85"/>
        <v>0</v>
      </c>
      <c r="AT464" s="40"/>
      <c r="AU464" s="41"/>
      <c r="AV464" s="1">
        <f t="shared" si="86"/>
        <v>0</v>
      </c>
      <c r="AW464" s="1">
        <f t="shared" si="87"/>
        <v>0</v>
      </c>
      <c r="AX464" s="1">
        <f t="shared" si="88"/>
        <v>0</v>
      </c>
      <c r="AY464" s="1">
        <f t="shared" si="89"/>
        <v>0</v>
      </c>
      <c r="AZ464" s="1">
        <f t="shared" si="90"/>
        <v>0</v>
      </c>
      <c r="BA464" s="1">
        <f t="shared" si="91"/>
        <v>0</v>
      </c>
      <c r="BC464" s="40"/>
      <c r="BD464" s="41"/>
      <c r="BE464" s="1">
        <f t="shared" si="92"/>
        <v>0</v>
      </c>
      <c r="BF464" s="1">
        <f t="shared" si="93"/>
        <v>0</v>
      </c>
      <c r="BG464" s="1">
        <f t="shared" si="94"/>
        <v>0</v>
      </c>
      <c r="BH464" s="1">
        <f t="shared" si="95"/>
        <v>0</v>
      </c>
      <c r="BI464" s="1">
        <f t="shared" si="96"/>
        <v>0</v>
      </c>
      <c r="BJ464" s="1">
        <f t="shared" si="97"/>
        <v>0</v>
      </c>
      <c r="BL464" s="40"/>
      <c r="BM464" s="41"/>
      <c r="BN464" s="1">
        <f t="shared" si="98"/>
        <v>0</v>
      </c>
      <c r="BO464" s="1">
        <f t="shared" si="99"/>
        <v>0</v>
      </c>
      <c r="BP464" s="1">
        <f t="shared" si="100"/>
        <v>0</v>
      </c>
      <c r="BQ464" s="1">
        <f t="shared" si="101"/>
        <v>0</v>
      </c>
      <c r="BR464" s="1">
        <f t="shared" si="102"/>
        <v>0</v>
      </c>
      <c r="BS464" s="1">
        <f t="shared" si="103"/>
        <v>0</v>
      </c>
    </row>
    <row r="465" spans="1:71" ht="12.75" x14ac:dyDescent="0.2">
      <c r="A465" s="40"/>
      <c r="B465" s="41"/>
      <c r="C465" s="1">
        <f t="shared" si="56"/>
        <v>0</v>
      </c>
      <c r="D465" s="1">
        <f t="shared" si="57"/>
        <v>0</v>
      </c>
      <c r="E465" s="1">
        <f t="shared" si="58"/>
        <v>0</v>
      </c>
      <c r="F465" s="1">
        <f t="shared" si="59"/>
        <v>0</v>
      </c>
      <c r="G465" s="1">
        <f t="shared" si="60"/>
        <v>0</v>
      </c>
      <c r="H465" s="1">
        <f t="shared" si="61"/>
        <v>0</v>
      </c>
      <c r="J465" s="23"/>
      <c r="K465" s="18"/>
      <c r="L465" s="1">
        <f t="shared" si="62"/>
        <v>0</v>
      </c>
      <c r="M465" s="1">
        <f t="shared" si="63"/>
        <v>0</v>
      </c>
      <c r="N465" s="1">
        <f t="shared" si="64"/>
        <v>0</v>
      </c>
      <c r="O465" s="1">
        <f t="shared" si="65"/>
        <v>0</v>
      </c>
      <c r="P465" s="42">
        <f t="shared" si="66"/>
        <v>0</v>
      </c>
      <c r="Q465" s="1">
        <f t="shared" si="67"/>
        <v>0</v>
      </c>
      <c r="S465" s="40"/>
      <c r="T465" s="41"/>
      <c r="U465" s="1">
        <f t="shared" si="68"/>
        <v>0</v>
      </c>
      <c r="V465" s="1">
        <f t="shared" si="69"/>
        <v>0</v>
      </c>
      <c r="W465" s="1">
        <f t="shared" si="70"/>
        <v>0</v>
      </c>
      <c r="X465" s="1">
        <f t="shared" si="71"/>
        <v>0</v>
      </c>
      <c r="Y465" s="1">
        <f t="shared" si="72"/>
        <v>0</v>
      </c>
      <c r="Z465" s="1">
        <f t="shared" si="73"/>
        <v>0</v>
      </c>
      <c r="AB465" s="40"/>
      <c r="AC465" s="41"/>
      <c r="AD465" s="1">
        <f t="shared" si="74"/>
        <v>0</v>
      </c>
      <c r="AE465" s="1">
        <f t="shared" si="75"/>
        <v>0</v>
      </c>
      <c r="AF465" s="1">
        <f t="shared" si="76"/>
        <v>0</v>
      </c>
      <c r="AG465" s="1">
        <f t="shared" si="77"/>
        <v>0</v>
      </c>
      <c r="AH465" s="1">
        <f t="shared" si="78"/>
        <v>0</v>
      </c>
      <c r="AI465" s="1">
        <f t="shared" si="79"/>
        <v>0</v>
      </c>
      <c r="AK465" s="40"/>
      <c r="AL465" s="41"/>
      <c r="AM465" s="1">
        <f t="shared" si="80"/>
        <v>0</v>
      </c>
      <c r="AN465" s="1">
        <f t="shared" si="81"/>
        <v>0</v>
      </c>
      <c r="AO465" s="1">
        <f t="shared" si="82"/>
        <v>0</v>
      </c>
      <c r="AP465" s="1">
        <f t="shared" si="83"/>
        <v>0</v>
      </c>
      <c r="AQ465" s="1">
        <f t="shared" si="84"/>
        <v>0</v>
      </c>
      <c r="AR465" s="1">
        <f t="shared" si="85"/>
        <v>0</v>
      </c>
      <c r="AT465" s="40"/>
      <c r="AU465" s="41"/>
      <c r="AV465" s="1">
        <f t="shared" si="86"/>
        <v>0</v>
      </c>
      <c r="AW465" s="1">
        <f t="shared" si="87"/>
        <v>0</v>
      </c>
      <c r="AX465" s="1">
        <f t="shared" si="88"/>
        <v>0</v>
      </c>
      <c r="AY465" s="1">
        <f t="shared" si="89"/>
        <v>0</v>
      </c>
      <c r="AZ465" s="1">
        <f t="shared" si="90"/>
        <v>0</v>
      </c>
      <c r="BA465" s="1">
        <f t="shared" si="91"/>
        <v>0</v>
      </c>
      <c r="BC465" s="40"/>
      <c r="BD465" s="41"/>
      <c r="BE465" s="1">
        <f t="shared" si="92"/>
        <v>0</v>
      </c>
      <c r="BF465" s="1">
        <f t="shared" si="93"/>
        <v>0</v>
      </c>
      <c r="BG465" s="1">
        <f t="shared" si="94"/>
        <v>0</v>
      </c>
      <c r="BH465" s="1">
        <f t="shared" si="95"/>
        <v>0</v>
      </c>
      <c r="BI465" s="1">
        <f t="shared" si="96"/>
        <v>0</v>
      </c>
      <c r="BJ465" s="1">
        <f t="shared" si="97"/>
        <v>0</v>
      </c>
      <c r="BL465" s="40"/>
      <c r="BM465" s="41"/>
      <c r="BN465" s="1">
        <f t="shared" si="98"/>
        <v>0</v>
      </c>
      <c r="BO465" s="1">
        <f t="shared" si="99"/>
        <v>0</v>
      </c>
      <c r="BP465" s="1">
        <f t="shared" si="100"/>
        <v>0</v>
      </c>
      <c r="BQ465" s="1">
        <f t="shared" si="101"/>
        <v>0</v>
      </c>
      <c r="BR465" s="1">
        <f t="shared" si="102"/>
        <v>0</v>
      </c>
      <c r="BS465" s="1">
        <f t="shared" si="103"/>
        <v>0</v>
      </c>
    </row>
    <row r="466" spans="1:71" ht="12.75" x14ac:dyDescent="0.2">
      <c r="A466" s="40"/>
      <c r="B466" s="41"/>
      <c r="C466" s="1">
        <f t="shared" si="56"/>
        <v>0</v>
      </c>
      <c r="D466" s="1">
        <f t="shared" si="57"/>
        <v>0</v>
      </c>
      <c r="E466" s="1">
        <f t="shared" si="58"/>
        <v>0</v>
      </c>
      <c r="F466" s="1">
        <f t="shared" si="59"/>
        <v>0</v>
      </c>
      <c r="G466" s="1">
        <f t="shared" si="60"/>
        <v>0</v>
      </c>
      <c r="H466" s="1">
        <f t="shared" si="61"/>
        <v>0</v>
      </c>
      <c r="J466" s="23"/>
      <c r="K466" s="18"/>
      <c r="L466" s="1">
        <f t="shared" si="62"/>
        <v>0</v>
      </c>
      <c r="M466" s="1">
        <f t="shared" si="63"/>
        <v>0</v>
      </c>
      <c r="N466" s="1">
        <f t="shared" si="64"/>
        <v>0</v>
      </c>
      <c r="O466" s="1">
        <f t="shared" si="65"/>
        <v>0</v>
      </c>
      <c r="P466" s="42">
        <f t="shared" si="66"/>
        <v>0</v>
      </c>
      <c r="Q466" s="1">
        <f t="shared" si="67"/>
        <v>0</v>
      </c>
      <c r="S466" s="40"/>
      <c r="T466" s="41"/>
      <c r="U466" s="1">
        <f t="shared" si="68"/>
        <v>0</v>
      </c>
      <c r="V466" s="1">
        <f t="shared" si="69"/>
        <v>0</v>
      </c>
      <c r="W466" s="1">
        <f t="shared" si="70"/>
        <v>0</v>
      </c>
      <c r="X466" s="1">
        <f t="shared" si="71"/>
        <v>0</v>
      </c>
      <c r="Y466" s="1">
        <f t="shared" si="72"/>
        <v>0</v>
      </c>
      <c r="Z466" s="1">
        <f t="shared" si="73"/>
        <v>0</v>
      </c>
      <c r="AB466" s="40"/>
      <c r="AC466" s="41"/>
      <c r="AD466" s="1">
        <f t="shared" si="74"/>
        <v>0</v>
      </c>
      <c r="AE466" s="1">
        <f t="shared" si="75"/>
        <v>0</v>
      </c>
      <c r="AF466" s="1">
        <f t="shared" si="76"/>
        <v>0</v>
      </c>
      <c r="AG466" s="1">
        <f t="shared" si="77"/>
        <v>0</v>
      </c>
      <c r="AH466" s="1">
        <f t="shared" si="78"/>
        <v>0</v>
      </c>
      <c r="AI466" s="1">
        <f t="shared" si="79"/>
        <v>0</v>
      </c>
      <c r="AK466" s="40"/>
      <c r="AL466" s="41"/>
      <c r="AM466" s="1">
        <f t="shared" si="80"/>
        <v>0</v>
      </c>
      <c r="AN466" s="1">
        <f t="shared" si="81"/>
        <v>0</v>
      </c>
      <c r="AO466" s="1">
        <f t="shared" si="82"/>
        <v>0</v>
      </c>
      <c r="AP466" s="1">
        <f t="shared" si="83"/>
        <v>0</v>
      </c>
      <c r="AQ466" s="1">
        <f t="shared" si="84"/>
        <v>0</v>
      </c>
      <c r="AR466" s="1">
        <f t="shared" si="85"/>
        <v>0</v>
      </c>
      <c r="AT466" s="40"/>
      <c r="AU466" s="41"/>
      <c r="AV466" s="1">
        <f t="shared" si="86"/>
        <v>0</v>
      </c>
      <c r="AW466" s="1">
        <f t="shared" si="87"/>
        <v>0</v>
      </c>
      <c r="AX466" s="1">
        <f t="shared" si="88"/>
        <v>0</v>
      </c>
      <c r="AY466" s="1">
        <f t="shared" si="89"/>
        <v>0</v>
      </c>
      <c r="AZ466" s="1">
        <f t="shared" si="90"/>
        <v>0</v>
      </c>
      <c r="BA466" s="1">
        <f t="shared" si="91"/>
        <v>0</v>
      </c>
      <c r="BC466" s="40"/>
      <c r="BD466" s="41"/>
      <c r="BE466" s="1">
        <f t="shared" si="92"/>
        <v>0</v>
      </c>
      <c r="BF466" s="1">
        <f t="shared" si="93"/>
        <v>0</v>
      </c>
      <c r="BG466" s="1">
        <f t="shared" si="94"/>
        <v>0</v>
      </c>
      <c r="BH466" s="1">
        <f t="shared" si="95"/>
        <v>0</v>
      </c>
      <c r="BI466" s="1">
        <f t="shared" si="96"/>
        <v>0</v>
      </c>
      <c r="BJ466" s="1">
        <f t="shared" si="97"/>
        <v>0</v>
      </c>
      <c r="BL466" s="40"/>
      <c r="BM466" s="41"/>
      <c r="BN466" s="1">
        <f t="shared" si="98"/>
        <v>0</v>
      </c>
      <c r="BO466" s="1">
        <f t="shared" si="99"/>
        <v>0</v>
      </c>
      <c r="BP466" s="1">
        <f t="shared" si="100"/>
        <v>0</v>
      </c>
      <c r="BQ466" s="1">
        <f t="shared" si="101"/>
        <v>0</v>
      </c>
      <c r="BR466" s="1">
        <f t="shared" si="102"/>
        <v>0</v>
      </c>
      <c r="BS466" s="1">
        <f t="shared" si="103"/>
        <v>0</v>
      </c>
    </row>
    <row r="467" spans="1:71" ht="12.75" x14ac:dyDescent="0.2">
      <c r="A467" s="40"/>
      <c r="B467" s="41"/>
      <c r="C467" s="1">
        <f t="shared" si="56"/>
        <v>0</v>
      </c>
      <c r="D467" s="1">
        <f t="shared" si="57"/>
        <v>0</v>
      </c>
      <c r="E467" s="1">
        <f t="shared" si="58"/>
        <v>0</v>
      </c>
      <c r="F467" s="1">
        <f t="shared" si="59"/>
        <v>0</v>
      </c>
      <c r="G467" s="1">
        <f t="shared" si="60"/>
        <v>0</v>
      </c>
      <c r="H467" s="1">
        <f t="shared" si="61"/>
        <v>0</v>
      </c>
      <c r="J467" s="23"/>
      <c r="K467" s="18"/>
      <c r="L467" s="1">
        <f t="shared" si="62"/>
        <v>0</v>
      </c>
      <c r="M467" s="1">
        <f t="shared" si="63"/>
        <v>0</v>
      </c>
      <c r="N467" s="1">
        <f t="shared" si="64"/>
        <v>0</v>
      </c>
      <c r="O467" s="1">
        <f t="shared" si="65"/>
        <v>0</v>
      </c>
      <c r="P467" s="42">
        <f t="shared" si="66"/>
        <v>0</v>
      </c>
      <c r="Q467" s="1">
        <f t="shared" si="67"/>
        <v>0</v>
      </c>
      <c r="S467" s="40"/>
      <c r="T467" s="41"/>
      <c r="U467" s="1">
        <f t="shared" si="68"/>
        <v>0</v>
      </c>
      <c r="V467" s="1">
        <f t="shared" si="69"/>
        <v>0</v>
      </c>
      <c r="W467" s="1">
        <f t="shared" si="70"/>
        <v>0</v>
      </c>
      <c r="X467" s="1">
        <f t="shared" si="71"/>
        <v>0</v>
      </c>
      <c r="Y467" s="1">
        <f t="shared" si="72"/>
        <v>0</v>
      </c>
      <c r="Z467" s="1">
        <f t="shared" si="73"/>
        <v>0</v>
      </c>
      <c r="AB467" s="40"/>
      <c r="AC467" s="41"/>
      <c r="AD467" s="1">
        <f t="shared" si="74"/>
        <v>0</v>
      </c>
      <c r="AE467" s="1">
        <f t="shared" si="75"/>
        <v>0</v>
      </c>
      <c r="AF467" s="1">
        <f t="shared" si="76"/>
        <v>0</v>
      </c>
      <c r="AG467" s="1">
        <f t="shared" si="77"/>
        <v>0</v>
      </c>
      <c r="AH467" s="1">
        <f t="shared" si="78"/>
        <v>0</v>
      </c>
      <c r="AI467" s="1">
        <f t="shared" si="79"/>
        <v>0</v>
      </c>
      <c r="AK467" s="40"/>
      <c r="AL467" s="41"/>
      <c r="AM467" s="1">
        <f t="shared" si="80"/>
        <v>0</v>
      </c>
      <c r="AN467" s="1">
        <f t="shared" si="81"/>
        <v>0</v>
      </c>
      <c r="AO467" s="1">
        <f t="shared" si="82"/>
        <v>0</v>
      </c>
      <c r="AP467" s="1">
        <f t="shared" si="83"/>
        <v>0</v>
      </c>
      <c r="AQ467" s="1">
        <f t="shared" si="84"/>
        <v>0</v>
      </c>
      <c r="AR467" s="1">
        <f t="shared" si="85"/>
        <v>0</v>
      </c>
      <c r="AT467" s="40"/>
      <c r="AU467" s="41"/>
      <c r="AV467" s="1">
        <f t="shared" si="86"/>
        <v>0</v>
      </c>
      <c r="AW467" s="1">
        <f t="shared" si="87"/>
        <v>0</v>
      </c>
      <c r="AX467" s="1">
        <f t="shared" si="88"/>
        <v>0</v>
      </c>
      <c r="AY467" s="1">
        <f t="shared" si="89"/>
        <v>0</v>
      </c>
      <c r="AZ467" s="1">
        <f t="shared" si="90"/>
        <v>0</v>
      </c>
      <c r="BA467" s="1">
        <f t="shared" si="91"/>
        <v>0</v>
      </c>
      <c r="BC467" s="40"/>
      <c r="BD467" s="41"/>
      <c r="BE467" s="1">
        <f t="shared" si="92"/>
        <v>0</v>
      </c>
      <c r="BF467" s="1">
        <f t="shared" si="93"/>
        <v>0</v>
      </c>
      <c r="BG467" s="1">
        <f t="shared" si="94"/>
        <v>0</v>
      </c>
      <c r="BH467" s="1">
        <f t="shared" si="95"/>
        <v>0</v>
      </c>
      <c r="BI467" s="1">
        <f t="shared" si="96"/>
        <v>0</v>
      </c>
      <c r="BJ467" s="1">
        <f t="shared" si="97"/>
        <v>0</v>
      </c>
      <c r="BL467" s="40"/>
      <c r="BM467" s="41"/>
      <c r="BN467" s="1">
        <f t="shared" si="98"/>
        <v>0</v>
      </c>
      <c r="BO467" s="1">
        <f t="shared" si="99"/>
        <v>0</v>
      </c>
      <c r="BP467" s="1">
        <f t="shared" si="100"/>
        <v>0</v>
      </c>
      <c r="BQ467" s="1">
        <f t="shared" si="101"/>
        <v>0</v>
      </c>
      <c r="BR467" s="1">
        <f t="shared" si="102"/>
        <v>0</v>
      </c>
      <c r="BS467" s="1">
        <f t="shared" si="103"/>
        <v>0</v>
      </c>
    </row>
    <row r="468" spans="1:71" ht="12.75" x14ac:dyDescent="0.2">
      <c r="A468" s="40"/>
      <c r="B468" s="41"/>
      <c r="C468" s="1">
        <f t="shared" si="56"/>
        <v>0</v>
      </c>
      <c r="D468" s="1">
        <f t="shared" si="57"/>
        <v>0</v>
      </c>
      <c r="E468" s="1">
        <f t="shared" si="58"/>
        <v>0</v>
      </c>
      <c r="F468" s="1">
        <f t="shared" si="59"/>
        <v>0</v>
      </c>
      <c r="G468" s="1">
        <f t="shared" si="60"/>
        <v>0</v>
      </c>
      <c r="H468" s="1">
        <f t="shared" si="61"/>
        <v>0</v>
      </c>
      <c r="J468" s="23"/>
      <c r="K468" s="18"/>
      <c r="L468" s="1">
        <f t="shared" si="62"/>
        <v>0</v>
      </c>
      <c r="M468" s="1">
        <f t="shared" si="63"/>
        <v>0</v>
      </c>
      <c r="N468" s="1">
        <f t="shared" si="64"/>
        <v>0</v>
      </c>
      <c r="O468" s="1">
        <f t="shared" si="65"/>
        <v>0</v>
      </c>
      <c r="P468" s="42">
        <f t="shared" si="66"/>
        <v>0</v>
      </c>
      <c r="Q468" s="1">
        <f t="shared" si="67"/>
        <v>0</v>
      </c>
      <c r="S468" s="40"/>
      <c r="T468" s="41"/>
      <c r="U468" s="1">
        <f t="shared" si="68"/>
        <v>0</v>
      </c>
      <c r="V468" s="1">
        <f t="shared" si="69"/>
        <v>0</v>
      </c>
      <c r="W468" s="1">
        <f t="shared" si="70"/>
        <v>0</v>
      </c>
      <c r="X468" s="1">
        <f t="shared" si="71"/>
        <v>0</v>
      </c>
      <c r="Y468" s="1">
        <f t="shared" si="72"/>
        <v>0</v>
      </c>
      <c r="Z468" s="1">
        <f t="shared" si="73"/>
        <v>0</v>
      </c>
      <c r="AB468" s="40"/>
      <c r="AC468" s="41"/>
      <c r="AD468" s="1">
        <f t="shared" si="74"/>
        <v>0</v>
      </c>
      <c r="AE468" s="1">
        <f t="shared" si="75"/>
        <v>0</v>
      </c>
      <c r="AF468" s="1">
        <f t="shared" si="76"/>
        <v>0</v>
      </c>
      <c r="AG468" s="1">
        <f t="shared" si="77"/>
        <v>0</v>
      </c>
      <c r="AH468" s="1">
        <f t="shared" si="78"/>
        <v>0</v>
      </c>
      <c r="AI468" s="1">
        <f t="shared" si="79"/>
        <v>0</v>
      </c>
      <c r="AK468" s="40"/>
      <c r="AL468" s="41"/>
      <c r="AM468" s="1">
        <f t="shared" si="80"/>
        <v>0</v>
      </c>
      <c r="AN468" s="1">
        <f t="shared" si="81"/>
        <v>0</v>
      </c>
      <c r="AO468" s="1">
        <f t="shared" si="82"/>
        <v>0</v>
      </c>
      <c r="AP468" s="1">
        <f t="shared" si="83"/>
        <v>0</v>
      </c>
      <c r="AQ468" s="1">
        <f t="shared" si="84"/>
        <v>0</v>
      </c>
      <c r="AR468" s="1">
        <f t="shared" si="85"/>
        <v>0</v>
      </c>
      <c r="AT468" s="40"/>
      <c r="AU468" s="41"/>
      <c r="AV468" s="1">
        <f t="shared" si="86"/>
        <v>0</v>
      </c>
      <c r="AW468" s="1">
        <f t="shared" si="87"/>
        <v>0</v>
      </c>
      <c r="AX468" s="1">
        <f t="shared" si="88"/>
        <v>0</v>
      </c>
      <c r="AY468" s="1">
        <f t="shared" si="89"/>
        <v>0</v>
      </c>
      <c r="AZ468" s="1">
        <f t="shared" si="90"/>
        <v>0</v>
      </c>
      <c r="BA468" s="1">
        <f t="shared" si="91"/>
        <v>0</v>
      </c>
      <c r="BC468" s="40"/>
      <c r="BD468" s="41"/>
      <c r="BE468" s="1">
        <f t="shared" si="92"/>
        <v>0</v>
      </c>
      <c r="BF468" s="1">
        <f t="shared" si="93"/>
        <v>0</v>
      </c>
      <c r="BG468" s="1">
        <f t="shared" si="94"/>
        <v>0</v>
      </c>
      <c r="BH468" s="1">
        <f t="shared" si="95"/>
        <v>0</v>
      </c>
      <c r="BI468" s="1">
        <f t="shared" si="96"/>
        <v>0</v>
      </c>
      <c r="BJ468" s="1">
        <f t="shared" si="97"/>
        <v>0</v>
      </c>
      <c r="BL468" s="40"/>
      <c r="BM468" s="41"/>
      <c r="BN468" s="1">
        <f t="shared" si="98"/>
        <v>0</v>
      </c>
      <c r="BO468" s="1">
        <f t="shared" si="99"/>
        <v>0</v>
      </c>
      <c r="BP468" s="1">
        <f t="shared" si="100"/>
        <v>0</v>
      </c>
      <c r="BQ468" s="1">
        <f t="shared" si="101"/>
        <v>0</v>
      </c>
      <c r="BR468" s="1">
        <f t="shared" si="102"/>
        <v>0</v>
      </c>
      <c r="BS468" s="1">
        <f t="shared" si="103"/>
        <v>0</v>
      </c>
    </row>
    <row r="469" spans="1:71" ht="12.75" x14ac:dyDescent="0.2">
      <c r="A469" s="40"/>
      <c r="B469" s="41"/>
      <c r="C469" s="1">
        <f t="shared" si="56"/>
        <v>0</v>
      </c>
      <c r="D469" s="1">
        <f t="shared" si="57"/>
        <v>0</v>
      </c>
      <c r="E469" s="1">
        <f t="shared" si="58"/>
        <v>0</v>
      </c>
      <c r="F469" s="1">
        <f t="shared" si="59"/>
        <v>0</v>
      </c>
      <c r="G469" s="1">
        <f t="shared" si="60"/>
        <v>0</v>
      </c>
      <c r="H469" s="1">
        <f t="shared" si="61"/>
        <v>0</v>
      </c>
      <c r="J469" s="23"/>
      <c r="K469" s="18"/>
      <c r="L469" s="1">
        <f t="shared" si="62"/>
        <v>0</v>
      </c>
      <c r="M469" s="1">
        <f t="shared" si="63"/>
        <v>0</v>
      </c>
      <c r="N469" s="1">
        <f t="shared" si="64"/>
        <v>0</v>
      </c>
      <c r="O469" s="1">
        <f t="shared" si="65"/>
        <v>0</v>
      </c>
      <c r="P469" s="42">
        <f t="shared" si="66"/>
        <v>0</v>
      </c>
      <c r="Q469" s="1">
        <f t="shared" si="67"/>
        <v>0</v>
      </c>
      <c r="S469" s="40"/>
      <c r="T469" s="41"/>
      <c r="U469" s="1">
        <f t="shared" si="68"/>
        <v>0</v>
      </c>
      <c r="V469" s="1">
        <f t="shared" si="69"/>
        <v>0</v>
      </c>
      <c r="W469" s="1">
        <f t="shared" si="70"/>
        <v>0</v>
      </c>
      <c r="X469" s="1">
        <f t="shared" si="71"/>
        <v>0</v>
      </c>
      <c r="Y469" s="1">
        <f t="shared" si="72"/>
        <v>0</v>
      </c>
      <c r="Z469" s="1">
        <f t="shared" si="73"/>
        <v>0</v>
      </c>
      <c r="AB469" s="40"/>
      <c r="AC469" s="41"/>
      <c r="AD469" s="1">
        <f t="shared" si="74"/>
        <v>0</v>
      </c>
      <c r="AE469" s="1">
        <f t="shared" si="75"/>
        <v>0</v>
      </c>
      <c r="AF469" s="1">
        <f t="shared" si="76"/>
        <v>0</v>
      </c>
      <c r="AG469" s="1">
        <f t="shared" si="77"/>
        <v>0</v>
      </c>
      <c r="AH469" s="1">
        <f t="shared" si="78"/>
        <v>0</v>
      </c>
      <c r="AI469" s="1">
        <f t="shared" si="79"/>
        <v>0</v>
      </c>
      <c r="AK469" s="40"/>
      <c r="AL469" s="41"/>
      <c r="AM469" s="1">
        <f t="shared" si="80"/>
        <v>0</v>
      </c>
      <c r="AN469" s="1">
        <f t="shared" si="81"/>
        <v>0</v>
      </c>
      <c r="AO469" s="1">
        <f t="shared" si="82"/>
        <v>0</v>
      </c>
      <c r="AP469" s="1">
        <f t="shared" si="83"/>
        <v>0</v>
      </c>
      <c r="AQ469" s="1">
        <f t="shared" si="84"/>
        <v>0</v>
      </c>
      <c r="AR469" s="1">
        <f t="shared" si="85"/>
        <v>0</v>
      </c>
      <c r="AT469" s="40"/>
      <c r="AU469" s="41"/>
      <c r="AV469" s="1">
        <f t="shared" si="86"/>
        <v>0</v>
      </c>
      <c r="AW469" s="1">
        <f t="shared" si="87"/>
        <v>0</v>
      </c>
      <c r="AX469" s="1">
        <f t="shared" si="88"/>
        <v>0</v>
      </c>
      <c r="AY469" s="1">
        <f t="shared" si="89"/>
        <v>0</v>
      </c>
      <c r="AZ469" s="1">
        <f t="shared" si="90"/>
        <v>0</v>
      </c>
      <c r="BA469" s="1">
        <f t="shared" si="91"/>
        <v>0</v>
      </c>
      <c r="BC469" s="40"/>
      <c r="BD469" s="41"/>
      <c r="BE469" s="1">
        <f t="shared" si="92"/>
        <v>0</v>
      </c>
      <c r="BF469" s="1">
        <f t="shared" si="93"/>
        <v>0</v>
      </c>
      <c r="BG469" s="1">
        <f t="shared" si="94"/>
        <v>0</v>
      </c>
      <c r="BH469" s="1">
        <f t="shared" si="95"/>
        <v>0</v>
      </c>
      <c r="BI469" s="1">
        <f t="shared" si="96"/>
        <v>0</v>
      </c>
      <c r="BJ469" s="1">
        <f t="shared" si="97"/>
        <v>0</v>
      </c>
      <c r="BL469" s="40"/>
      <c r="BM469" s="41"/>
      <c r="BN469" s="1">
        <f t="shared" si="98"/>
        <v>0</v>
      </c>
      <c r="BO469" s="1">
        <f t="shared" si="99"/>
        <v>0</v>
      </c>
      <c r="BP469" s="1">
        <f t="shared" si="100"/>
        <v>0</v>
      </c>
      <c r="BQ469" s="1">
        <f t="shared" si="101"/>
        <v>0</v>
      </c>
      <c r="BR469" s="1">
        <f t="shared" si="102"/>
        <v>0</v>
      </c>
      <c r="BS469" s="1">
        <f t="shared" si="103"/>
        <v>0</v>
      </c>
    </row>
    <row r="470" spans="1:71" ht="12.75" x14ac:dyDescent="0.2">
      <c r="A470" s="40"/>
      <c r="B470" s="41"/>
      <c r="C470" s="1">
        <f t="shared" si="56"/>
        <v>0</v>
      </c>
      <c r="D470" s="1">
        <f t="shared" si="57"/>
        <v>0</v>
      </c>
      <c r="E470" s="1">
        <f t="shared" si="58"/>
        <v>0</v>
      </c>
      <c r="F470" s="1">
        <f t="shared" si="59"/>
        <v>0</v>
      </c>
      <c r="G470" s="1">
        <f t="shared" si="60"/>
        <v>0</v>
      </c>
      <c r="H470" s="1">
        <f t="shared" si="61"/>
        <v>0</v>
      </c>
      <c r="J470" s="23"/>
      <c r="K470" s="18"/>
      <c r="L470" s="1">
        <f t="shared" si="62"/>
        <v>0</v>
      </c>
      <c r="M470" s="1">
        <f t="shared" si="63"/>
        <v>0</v>
      </c>
      <c r="N470" s="1">
        <f t="shared" si="64"/>
        <v>0</v>
      </c>
      <c r="O470" s="1">
        <f t="shared" si="65"/>
        <v>0</v>
      </c>
      <c r="P470" s="42">
        <f t="shared" si="66"/>
        <v>0</v>
      </c>
      <c r="Q470" s="1">
        <f t="shared" si="67"/>
        <v>0</v>
      </c>
      <c r="S470" s="40"/>
      <c r="T470" s="41"/>
      <c r="U470" s="1">
        <f t="shared" si="68"/>
        <v>0</v>
      </c>
      <c r="V470" s="1">
        <f t="shared" si="69"/>
        <v>0</v>
      </c>
      <c r="W470" s="1">
        <f t="shared" si="70"/>
        <v>0</v>
      </c>
      <c r="X470" s="1">
        <f t="shared" si="71"/>
        <v>0</v>
      </c>
      <c r="Y470" s="1">
        <f t="shared" si="72"/>
        <v>0</v>
      </c>
      <c r="Z470" s="1">
        <f t="shared" si="73"/>
        <v>0</v>
      </c>
      <c r="AB470" s="40"/>
      <c r="AC470" s="41"/>
      <c r="AD470" s="1">
        <f t="shared" si="74"/>
        <v>0</v>
      </c>
      <c r="AE470" s="1">
        <f t="shared" si="75"/>
        <v>0</v>
      </c>
      <c r="AF470" s="1">
        <f t="shared" si="76"/>
        <v>0</v>
      </c>
      <c r="AG470" s="1">
        <f t="shared" si="77"/>
        <v>0</v>
      </c>
      <c r="AH470" s="1">
        <f t="shared" si="78"/>
        <v>0</v>
      </c>
      <c r="AI470" s="1">
        <f t="shared" si="79"/>
        <v>0</v>
      </c>
      <c r="AK470" s="40"/>
      <c r="AL470" s="41"/>
      <c r="AM470" s="1">
        <f t="shared" si="80"/>
        <v>0</v>
      </c>
      <c r="AN470" s="1">
        <f t="shared" si="81"/>
        <v>0</v>
      </c>
      <c r="AO470" s="1">
        <f t="shared" si="82"/>
        <v>0</v>
      </c>
      <c r="AP470" s="1">
        <f t="shared" si="83"/>
        <v>0</v>
      </c>
      <c r="AQ470" s="1">
        <f t="shared" si="84"/>
        <v>0</v>
      </c>
      <c r="AR470" s="1">
        <f t="shared" si="85"/>
        <v>0</v>
      </c>
      <c r="AT470" s="40"/>
      <c r="AU470" s="41"/>
      <c r="AV470" s="1">
        <f t="shared" si="86"/>
        <v>0</v>
      </c>
      <c r="AW470" s="1">
        <f t="shared" si="87"/>
        <v>0</v>
      </c>
      <c r="AX470" s="1">
        <f t="shared" si="88"/>
        <v>0</v>
      </c>
      <c r="AY470" s="1">
        <f t="shared" si="89"/>
        <v>0</v>
      </c>
      <c r="AZ470" s="1">
        <f t="shared" si="90"/>
        <v>0</v>
      </c>
      <c r="BA470" s="1">
        <f t="shared" si="91"/>
        <v>0</v>
      </c>
      <c r="BC470" s="40"/>
      <c r="BD470" s="41"/>
      <c r="BE470" s="1">
        <f t="shared" si="92"/>
        <v>0</v>
      </c>
      <c r="BF470" s="1">
        <f t="shared" si="93"/>
        <v>0</v>
      </c>
      <c r="BG470" s="1">
        <f t="shared" si="94"/>
        <v>0</v>
      </c>
      <c r="BH470" s="1">
        <f t="shared" si="95"/>
        <v>0</v>
      </c>
      <c r="BI470" s="1">
        <f t="shared" si="96"/>
        <v>0</v>
      </c>
      <c r="BJ470" s="1">
        <f t="shared" si="97"/>
        <v>0</v>
      </c>
      <c r="BL470" s="40"/>
      <c r="BM470" s="41"/>
      <c r="BN470" s="1">
        <f t="shared" si="98"/>
        <v>0</v>
      </c>
      <c r="BO470" s="1">
        <f t="shared" si="99"/>
        <v>0</v>
      </c>
      <c r="BP470" s="1">
        <f t="shared" si="100"/>
        <v>0</v>
      </c>
      <c r="BQ470" s="1">
        <f t="shared" si="101"/>
        <v>0</v>
      </c>
      <c r="BR470" s="1">
        <f t="shared" si="102"/>
        <v>0</v>
      </c>
      <c r="BS470" s="1">
        <f t="shared" si="103"/>
        <v>0</v>
      </c>
    </row>
    <row r="471" spans="1:71" ht="12.75" x14ac:dyDescent="0.2">
      <c r="A471" s="40"/>
      <c r="B471" s="41"/>
      <c r="C471" s="1">
        <f t="shared" si="56"/>
        <v>0</v>
      </c>
      <c r="D471" s="1">
        <f t="shared" si="57"/>
        <v>0</v>
      </c>
      <c r="E471" s="1">
        <f t="shared" si="58"/>
        <v>0</v>
      </c>
      <c r="F471" s="1">
        <f t="shared" si="59"/>
        <v>0</v>
      </c>
      <c r="G471" s="1">
        <f t="shared" si="60"/>
        <v>0</v>
      </c>
      <c r="H471" s="1">
        <f t="shared" si="61"/>
        <v>0</v>
      </c>
      <c r="J471" s="23"/>
      <c r="K471" s="18"/>
      <c r="L471" s="1">
        <f t="shared" si="62"/>
        <v>0</v>
      </c>
      <c r="M471" s="1">
        <f t="shared" si="63"/>
        <v>0</v>
      </c>
      <c r="N471" s="1">
        <f t="shared" si="64"/>
        <v>0</v>
      </c>
      <c r="O471" s="1">
        <f t="shared" si="65"/>
        <v>0</v>
      </c>
      <c r="P471" s="42">
        <f t="shared" si="66"/>
        <v>0</v>
      </c>
      <c r="Q471" s="1">
        <f t="shared" si="67"/>
        <v>0</v>
      </c>
      <c r="S471" s="40"/>
      <c r="T471" s="41"/>
      <c r="U471" s="1">
        <f t="shared" si="68"/>
        <v>0</v>
      </c>
      <c r="V471" s="1">
        <f t="shared" si="69"/>
        <v>0</v>
      </c>
      <c r="W471" s="1">
        <f t="shared" si="70"/>
        <v>0</v>
      </c>
      <c r="X471" s="1">
        <f t="shared" si="71"/>
        <v>0</v>
      </c>
      <c r="Y471" s="1">
        <f t="shared" si="72"/>
        <v>0</v>
      </c>
      <c r="Z471" s="1">
        <f t="shared" si="73"/>
        <v>0</v>
      </c>
      <c r="AB471" s="40"/>
      <c r="AC471" s="41"/>
      <c r="AD471" s="1">
        <f t="shared" si="74"/>
        <v>0</v>
      </c>
      <c r="AE471" s="1">
        <f t="shared" si="75"/>
        <v>0</v>
      </c>
      <c r="AF471" s="1">
        <f t="shared" si="76"/>
        <v>0</v>
      </c>
      <c r="AG471" s="1">
        <f t="shared" si="77"/>
        <v>0</v>
      </c>
      <c r="AH471" s="1">
        <f t="shared" si="78"/>
        <v>0</v>
      </c>
      <c r="AI471" s="1">
        <f t="shared" si="79"/>
        <v>0</v>
      </c>
      <c r="AK471" s="40"/>
      <c r="AL471" s="41"/>
      <c r="AM471" s="1">
        <f t="shared" si="80"/>
        <v>0</v>
      </c>
      <c r="AN471" s="1">
        <f t="shared" si="81"/>
        <v>0</v>
      </c>
      <c r="AO471" s="1">
        <f t="shared" si="82"/>
        <v>0</v>
      </c>
      <c r="AP471" s="1">
        <f t="shared" si="83"/>
        <v>0</v>
      </c>
      <c r="AQ471" s="1">
        <f t="shared" si="84"/>
        <v>0</v>
      </c>
      <c r="AR471" s="1">
        <f t="shared" si="85"/>
        <v>0</v>
      </c>
      <c r="AT471" s="40"/>
      <c r="AU471" s="41"/>
      <c r="AV471" s="1">
        <f t="shared" si="86"/>
        <v>0</v>
      </c>
      <c r="AW471" s="1">
        <f t="shared" si="87"/>
        <v>0</v>
      </c>
      <c r="AX471" s="1">
        <f t="shared" si="88"/>
        <v>0</v>
      </c>
      <c r="AY471" s="1">
        <f t="shared" si="89"/>
        <v>0</v>
      </c>
      <c r="AZ471" s="1">
        <f t="shared" si="90"/>
        <v>0</v>
      </c>
      <c r="BA471" s="1">
        <f t="shared" si="91"/>
        <v>0</v>
      </c>
      <c r="BC471" s="40"/>
      <c r="BD471" s="41"/>
      <c r="BE471" s="1">
        <f t="shared" si="92"/>
        <v>0</v>
      </c>
      <c r="BF471" s="1">
        <f t="shared" si="93"/>
        <v>0</v>
      </c>
      <c r="BG471" s="1">
        <f t="shared" si="94"/>
        <v>0</v>
      </c>
      <c r="BH471" s="1">
        <f t="shared" si="95"/>
        <v>0</v>
      </c>
      <c r="BI471" s="1">
        <f t="shared" si="96"/>
        <v>0</v>
      </c>
      <c r="BJ471" s="1">
        <f t="shared" si="97"/>
        <v>0</v>
      </c>
      <c r="BL471" s="40"/>
      <c r="BM471" s="41"/>
      <c r="BN471" s="1">
        <f t="shared" si="98"/>
        <v>0</v>
      </c>
      <c r="BO471" s="1">
        <f t="shared" si="99"/>
        <v>0</v>
      </c>
      <c r="BP471" s="1">
        <f t="shared" si="100"/>
        <v>0</v>
      </c>
      <c r="BQ471" s="1">
        <f t="shared" si="101"/>
        <v>0</v>
      </c>
      <c r="BR471" s="1">
        <f t="shared" si="102"/>
        <v>0</v>
      </c>
      <c r="BS471" s="1">
        <f t="shared" si="103"/>
        <v>0</v>
      </c>
    </row>
    <row r="472" spans="1:71" ht="12.75" x14ac:dyDescent="0.2">
      <c r="A472" s="40"/>
      <c r="B472" s="41"/>
      <c r="C472" s="1">
        <f t="shared" si="56"/>
        <v>0</v>
      </c>
      <c r="D472" s="1">
        <f t="shared" si="57"/>
        <v>0</v>
      </c>
      <c r="E472" s="1">
        <f t="shared" si="58"/>
        <v>0</v>
      </c>
      <c r="F472" s="1">
        <f t="shared" si="59"/>
        <v>0</v>
      </c>
      <c r="G472" s="1">
        <f t="shared" si="60"/>
        <v>0</v>
      </c>
      <c r="H472" s="1">
        <f t="shared" si="61"/>
        <v>0</v>
      </c>
      <c r="J472" s="23"/>
      <c r="K472" s="18"/>
      <c r="L472" s="1">
        <f t="shared" si="62"/>
        <v>0</v>
      </c>
      <c r="M472" s="1">
        <f t="shared" si="63"/>
        <v>0</v>
      </c>
      <c r="N472" s="1">
        <f t="shared" si="64"/>
        <v>0</v>
      </c>
      <c r="O472" s="1">
        <f t="shared" si="65"/>
        <v>0</v>
      </c>
      <c r="P472" s="42">
        <f t="shared" si="66"/>
        <v>0</v>
      </c>
      <c r="Q472" s="1">
        <f t="shared" si="67"/>
        <v>0</v>
      </c>
      <c r="S472" s="40"/>
      <c r="T472" s="41"/>
      <c r="U472" s="1">
        <f t="shared" si="68"/>
        <v>0</v>
      </c>
      <c r="V472" s="1">
        <f t="shared" si="69"/>
        <v>0</v>
      </c>
      <c r="W472" s="1">
        <f t="shared" si="70"/>
        <v>0</v>
      </c>
      <c r="X472" s="1">
        <f t="shared" si="71"/>
        <v>0</v>
      </c>
      <c r="Y472" s="1">
        <f t="shared" si="72"/>
        <v>0</v>
      </c>
      <c r="Z472" s="1">
        <f t="shared" si="73"/>
        <v>0</v>
      </c>
      <c r="AB472" s="40"/>
      <c r="AC472" s="41"/>
      <c r="AD472" s="1">
        <f t="shared" si="74"/>
        <v>0</v>
      </c>
      <c r="AE472" s="1">
        <f t="shared" si="75"/>
        <v>0</v>
      </c>
      <c r="AF472" s="1">
        <f t="shared" si="76"/>
        <v>0</v>
      </c>
      <c r="AG472" s="1">
        <f t="shared" si="77"/>
        <v>0</v>
      </c>
      <c r="AH472" s="1">
        <f t="shared" si="78"/>
        <v>0</v>
      </c>
      <c r="AI472" s="1">
        <f t="shared" si="79"/>
        <v>0</v>
      </c>
      <c r="AK472" s="40"/>
      <c r="AL472" s="41"/>
      <c r="AM472" s="1">
        <f t="shared" si="80"/>
        <v>0</v>
      </c>
      <c r="AN472" s="1">
        <f t="shared" si="81"/>
        <v>0</v>
      </c>
      <c r="AO472" s="1">
        <f t="shared" si="82"/>
        <v>0</v>
      </c>
      <c r="AP472" s="1">
        <f t="shared" si="83"/>
        <v>0</v>
      </c>
      <c r="AQ472" s="1">
        <f t="shared" si="84"/>
        <v>0</v>
      </c>
      <c r="AR472" s="1">
        <f t="shared" si="85"/>
        <v>0</v>
      </c>
      <c r="AT472" s="40"/>
      <c r="AU472" s="41"/>
      <c r="AV472" s="1">
        <f t="shared" si="86"/>
        <v>0</v>
      </c>
      <c r="AW472" s="1">
        <f t="shared" si="87"/>
        <v>0</v>
      </c>
      <c r="AX472" s="1">
        <f t="shared" si="88"/>
        <v>0</v>
      </c>
      <c r="AY472" s="1">
        <f t="shared" si="89"/>
        <v>0</v>
      </c>
      <c r="AZ472" s="1">
        <f t="shared" si="90"/>
        <v>0</v>
      </c>
      <c r="BA472" s="1">
        <f t="shared" si="91"/>
        <v>0</v>
      </c>
      <c r="BC472" s="40"/>
      <c r="BD472" s="41"/>
      <c r="BE472" s="1">
        <f t="shared" si="92"/>
        <v>0</v>
      </c>
      <c r="BF472" s="1">
        <f t="shared" si="93"/>
        <v>0</v>
      </c>
      <c r="BG472" s="1">
        <f t="shared" si="94"/>
        <v>0</v>
      </c>
      <c r="BH472" s="1">
        <f t="shared" si="95"/>
        <v>0</v>
      </c>
      <c r="BI472" s="1">
        <f t="shared" si="96"/>
        <v>0</v>
      </c>
      <c r="BJ472" s="1">
        <f t="shared" si="97"/>
        <v>0</v>
      </c>
      <c r="BL472" s="40"/>
      <c r="BM472" s="41"/>
      <c r="BN472" s="1">
        <f t="shared" si="98"/>
        <v>0</v>
      </c>
      <c r="BO472" s="1">
        <f t="shared" si="99"/>
        <v>0</v>
      </c>
      <c r="BP472" s="1">
        <f t="shared" si="100"/>
        <v>0</v>
      </c>
      <c r="BQ472" s="1">
        <f t="shared" si="101"/>
        <v>0</v>
      </c>
      <c r="BR472" s="1">
        <f t="shared" si="102"/>
        <v>0</v>
      </c>
      <c r="BS472" s="1">
        <f t="shared" si="103"/>
        <v>0</v>
      </c>
    </row>
    <row r="473" spans="1:71" ht="12.75" x14ac:dyDescent="0.2">
      <c r="A473" s="40"/>
      <c r="B473" s="41"/>
      <c r="C473" s="1">
        <f t="shared" si="56"/>
        <v>0</v>
      </c>
      <c r="D473" s="1">
        <f t="shared" si="57"/>
        <v>0</v>
      </c>
      <c r="E473" s="1">
        <f t="shared" si="58"/>
        <v>0</v>
      </c>
      <c r="F473" s="1">
        <f t="shared" si="59"/>
        <v>0</v>
      </c>
      <c r="G473" s="1">
        <f t="shared" si="60"/>
        <v>0</v>
      </c>
      <c r="H473" s="1">
        <f t="shared" si="61"/>
        <v>0</v>
      </c>
      <c r="J473" s="23"/>
      <c r="K473" s="18"/>
      <c r="L473" s="1">
        <f t="shared" si="62"/>
        <v>0</v>
      </c>
      <c r="M473" s="1">
        <f t="shared" si="63"/>
        <v>0</v>
      </c>
      <c r="N473" s="1">
        <f t="shared" si="64"/>
        <v>0</v>
      </c>
      <c r="O473" s="1">
        <f t="shared" si="65"/>
        <v>0</v>
      </c>
      <c r="P473" s="42">
        <f t="shared" si="66"/>
        <v>0</v>
      </c>
      <c r="Q473" s="1">
        <f t="shared" si="67"/>
        <v>0</v>
      </c>
      <c r="S473" s="40"/>
      <c r="T473" s="41"/>
      <c r="U473" s="1">
        <f t="shared" si="68"/>
        <v>0</v>
      </c>
      <c r="V473" s="1">
        <f t="shared" si="69"/>
        <v>0</v>
      </c>
      <c r="W473" s="1">
        <f t="shared" si="70"/>
        <v>0</v>
      </c>
      <c r="X473" s="1">
        <f t="shared" si="71"/>
        <v>0</v>
      </c>
      <c r="Y473" s="1">
        <f t="shared" si="72"/>
        <v>0</v>
      </c>
      <c r="Z473" s="1">
        <f t="shared" si="73"/>
        <v>0</v>
      </c>
      <c r="AB473" s="40"/>
      <c r="AC473" s="41"/>
      <c r="AD473" s="1">
        <f t="shared" si="74"/>
        <v>0</v>
      </c>
      <c r="AE473" s="1">
        <f t="shared" si="75"/>
        <v>0</v>
      </c>
      <c r="AF473" s="1">
        <f t="shared" si="76"/>
        <v>0</v>
      </c>
      <c r="AG473" s="1">
        <f t="shared" si="77"/>
        <v>0</v>
      </c>
      <c r="AH473" s="1">
        <f t="shared" si="78"/>
        <v>0</v>
      </c>
      <c r="AI473" s="1">
        <f t="shared" si="79"/>
        <v>0</v>
      </c>
      <c r="AK473" s="40"/>
      <c r="AL473" s="41"/>
      <c r="AM473" s="1">
        <f t="shared" si="80"/>
        <v>0</v>
      </c>
      <c r="AN473" s="1">
        <f t="shared" si="81"/>
        <v>0</v>
      </c>
      <c r="AO473" s="1">
        <f t="shared" si="82"/>
        <v>0</v>
      </c>
      <c r="AP473" s="1">
        <f t="shared" si="83"/>
        <v>0</v>
      </c>
      <c r="AQ473" s="1">
        <f t="shared" si="84"/>
        <v>0</v>
      </c>
      <c r="AR473" s="1">
        <f t="shared" si="85"/>
        <v>0</v>
      </c>
      <c r="AT473" s="40"/>
      <c r="AU473" s="41"/>
      <c r="AV473" s="1">
        <f t="shared" si="86"/>
        <v>0</v>
      </c>
      <c r="AW473" s="1">
        <f t="shared" si="87"/>
        <v>0</v>
      </c>
      <c r="AX473" s="1">
        <f t="shared" si="88"/>
        <v>0</v>
      </c>
      <c r="AY473" s="1">
        <f t="shared" si="89"/>
        <v>0</v>
      </c>
      <c r="AZ473" s="1">
        <f t="shared" si="90"/>
        <v>0</v>
      </c>
      <c r="BA473" s="1">
        <f t="shared" si="91"/>
        <v>0</v>
      </c>
      <c r="BC473" s="40"/>
      <c r="BD473" s="41"/>
      <c r="BE473" s="1">
        <f t="shared" si="92"/>
        <v>0</v>
      </c>
      <c r="BF473" s="1">
        <f t="shared" si="93"/>
        <v>0</v>
      </c>
      <c r="BG473" s="1">
        <f t="shared" si="94"/>
        <v>0</v>
      </c>
      <c r="BH473" s="1">
        <f t="shared" si="95"/>
        <v>0</v>
      </c>
      <c r="BI473" s="1">
        <f t="shared" si="96"/>
        <v>0</v>
      </c>
      <c r="BJ473" s="1">
        <f t="shared" si="97"/>
        <v>0</v>
      </c>
      <c r="BL473" s="40"/>
      <c r="BM473" s="41"/>
      <c r="BN473" s="1">
        <f t="shared" si="98"/>
        <v>0</v>
      </c>
      <c r="BO473" s="1">
        <f t="shared" si="99"/>
        <v>0</v>
      </c>
      <c r="BP473" s="1">
        <f t="shared" si="100"/>
        <v>0</v>
      </c>
      <c r="BQ473" s="1">
        <f t="shared" si="101"/>
        <v>0</v>
      </c>
      <c r="BR473" s="1">
        <f t="shared" si="102"/>
        <v>0</v>
      </c>
      <c r="BS473" s="1">
        <f t="shared" si="103"/>
        <v>0</v>
      </c>
    </row>
    <row r="474" spans="1:71" ht="12.75" x14ac:dyDescent="0.2">
      <c r="A474" s="40"/>
      <c r="B474" s="41"/>
      <c r="C474" s="1">
        <f t="shared" si="56"/>
        <v>0</v>
      </c>
      <c r="D474" s="1">
        <f t="shared" si="57"/>
        <v>0</v>
      </c>
      <c r="E474" s="1">
        <f t="shared" si="58"/>
        <v>0</v>
      </c>
      <c r="F474" s="1">
        <f t="shared" si="59"/>
        <v>0</v>
      </c>
      <c r="G474" s="1">
        <f t="shared" si="60"/>
        <v>0</v>
      </c>
      <c r="H474" s="1">
        <f t="shared" si="61"/>
        <v>0</v>
      </c>
      <c r="J474" s="23"/>
      <c r="K474" s="18"/>
      <c r="L474" s="1">
        <f t="shared" si="62"/>
        <v>0</v>
      </c>
      <c r="M474" s="1">
        <f t="shared" si="63"/>
        <v>0</v>
      </c>
      <c r="N474" s="1">
        <f t="shared" si="64"/>
        <v>0</v>
      </c>
      <c r="O474" s="1">
        <f t="shared" si="65"/>
        <v>0</v>
      </c>
      <c r="P474" s="42">
        <f t="shared" si="66"/>
        <v>0</v>
      </c>
      <c r="Q474" s="1">
        <f t="shared" si="67"/>
        <v>0</v>
      </c>
      <c r="S474" s="40"/>
      <c r="T474" s="41"/>
      <c r="U474" s="1">
        <f t="shared" si="68"/>
        <v>0</v>
      </c>
      <c r="V474" s="1">
        <f t="shared" si="69"/>
        <v>0</v>
      </c>
      <c r="W474" s="1">
        <f t="shared" si="70"/>
        <v>0</v>
      </c>
      <c r="X474" s="1">
        <f t="shared" si="71"/>
        <v>0</v>
      </c>
      <c r="Y474" s="1">
        <f t="shared" si="72"/>
        <v>0</v>
      </c>
      <c r="Z474" s="1">
        <f t="shared" si="73"/>
        <v>0</v>
      </c>
      <c r="AB474" s="40"/>
      <c r="AC474" s="41"/>
      <c r="AD474" s="1">
        <f t="shared" si="74"/>
        <v>0</v>
      </c>
      <c r="AE474" s="1">
        <f t="shared" si="75"/>
        <v>0</v>
      </c>
      <c r="AF474" s="1">
        <f t="shared" si="76"/>
        <v>0</v>
      </c>
      <c r="AG474" s="1">
        <f t="shared" si="77"/>
        <v>0</v>
      </c>
      <c r="AH474" s="1">
        <f t="shared" si="78"/>
        <v>0</v>
      </c>
      <c r="AI474" s="1">
        <f t="shared" si="79"/>
        <v>0</v>
      </c>
      <c r="AK474" s="40"/>
      <c r="AL474" s="41"/>
      <c r="AM474" s="1">
        <f t="shared" si="80"/>
        <v>0</v>
      </c>
      <c r="AN474" s="1">
        <f t="shared" si="81"/>
        <v>0</v>
      </c>
      <c r="AO474" s="1">
        <f t="shared" si="82"/>
        <v>0</v>
      </c>
      <c r="AP474" s="1">
        <f t="shared" si="83"/>
        <v>0</v>
      </c>
      <c r="AQ474" s="1">
        <f t="shared" si="84"/>
        <v>0</v>
      </c>
      <c r="AR474" s="1">
        <f t="shared" si="85"/>
        <v>0</v>
      </c>
      <c r="AT474" s="40"/>
      <c r="AU474" s="41"/>
      <c r="AV474" s="1">
        <f t="shared" si="86"/>
        <v>0</v>
      </c>
      <c r="AW474" s="1">
        <f t="shared" si="87"/>
        <v>0</v>
      </c>
      <c r="AX474" s="1">
        <f t="shared" si="88"/>
        <v>0</v>
      </c>
      <c r="AY474" s="1">
        <f t="shared" si="89"/>
        <v>0</v>
      </c>
      <c r="AZ474" s="1">
        <f t="shared" si="90"/>
        <v>0</v>
      </c>
      <c r="BA474" s="1">
        <f t="shared" si="91"/>
        <v>0</v>
      </c>
      <c r="BC474" s="40"/>
      <c r="BD474" s="41"/>
      <c r="BE474" s="1">
        <f t="shared" si="92"/>
        <v>0</v>
      </c>
      <c r="BF474" s="1">
        <f t="shared" si="93"/>
        <v>0</v>
      </c>
      <c r="BG474" s="1">
        <f t="shared" si="94"/>
        <v>0</v>
      </c>
      <c r="BH474" s="1">
        <f t="shared" si="95"/>
        <v>0</v>
      </c>
      <c r="BI474" s="1">
        <f t="shared" si="96"/>
        <v>0</v>
      </c>
      <c r="BJ474" s="1">
        <f t="shared" si="97"/>
        <v>0</v>
      </c>
      <c r="BL474" s="40"/>
      <c r="BM474" s="41"/>
      <c r="BN474" s="1">
        <f t="shared" si="98"/>
        <v>0</v>
      </c>
      <c r="BO474" s="1">
        <f t="shared" si="99"/>
        <v>0</v>
      </c>
      <c r="BP474" s="1">
        <f t="shared" si="100"/>
        <v>0</v>
      </c>
      <c r="BQ474" s="1">
        <f t="shared" si="101"/>
        <v>0</v>
      </c>
      <c r="BR474" s="1">
        <f t="shared" si="102"/>
        <v>0</v>
      </c>
      <c r="BS474" s="1">
        <f t="shared" si="103"/>
        <v>0</v>
      </c>
    </row>
    <row r="475" spans="1:71" ht="12.75" x14ac:dyDescent="0.2">
      <c r="A475" s="40"/>
      <c r="B475" s="41"/>
      <c r="C475" s="1">
        <f t="shared" si="56"/>
        <v>0</v>
      </c>
      <c r="D475" s="1">
        <f t="shared" si="57"/>
        <v>0</v>
      </c>
      <c r="E475" s="1">
        <f t="shared" si="58"/>
        <v>0</v>
      </c>
      <c r="F475" s="1">
        <f t="shared" si="59"/>
        <v>0</v>
      </c>
      <c r="G475" s="1">
        <f t="shared" si="60"/>
        <v>0</v>
      </c>
      <c r="H475" s="1">
        <f t="shared" si="61"/>
        <v>0</v>
      </c>
      <c r="J475" s="23"/>
      <c r="K475" s="18"/>
      <c r="L475" s="1">
        <f t="shared" si="62"/>
        <v>0</v>
      </c>
      <c r="M475" s="1">
        <f t="shared" si="63"/>
        <v>0</v>
      </c>
      <c r="N475" s="1">
        <f t="shared" si="64"/>
        <v>0</v>
      </c>
      <c r="O475" s="1">
        <f t="shared" si="65"/>
        <v>0</v>
      </c>
      <c r="P475" s="42">
        <f t="shared" si="66"/>
        <v>0</v>
      </c>
      <c r="Q475" s="1">
        <f t="shared" si="67"/>
        <v>0</v>
      </c>
      <c r="S475" s="40"/>
      <c r="T475" s="41"/>
      <c r="U475" s="1">
        <f t="shared" si="68"/>
        <v>0</v>
      </c>
      <c r="V475" s="1">
        <f t="shared" si="69"/>
        <v>0</v>
      </c>
      <c r="W475" s="1">
        <f t="shared" si="70"/>
        <v>0</v>
      </c>
      <c r="X475" s="1">
        <f t="shared" si="71"/>
        <v>0</v>
      </c>
      <c r="Y475" s="1">
        <f t="shared" si="72"/>
        <v>0</v>
      </c>
      <c r="Z475" s="1">
        <f t="shared" si="73"/>
        <v>0</v>
      </c>
      <c r="AB475" s="40"/>
      <c r="AC475" s="41"/>
      <c r="AD475" s="1">
        <f t="shared" si="74"/>
        <v>0</v>
      </c>
      <c r="AE475" s="1">
        <f t="shared" si="75"/>
        <v>0</v>
      </c>
      <c r="AF475" s="1">
        <f t="shared" si="76"/>
        <v>0</v>
      </c>
      <c r="AG475" s="1">
        <f t="shared" si="77"/>
        <v>0</v>
      </c>
      <c r="AH475" s="1">
        <f t="shared" si="78"/>
        <v>0</v>
      </c>
      <c r="AI475" s="1">
        <f t="shared" si="79"/>
        <v>0</v>
      </c>
      <c r="AK475" s="40"/>
      <c r="AL475" s="41"/>
      <c r="AM475" s="1">
        <f t="shared" si="80"/>
        <v>0</v>
      </c>
      <c r="AN475" s="1">
        <f t="shared" si="81"/>
        <v>0</v>
      </c>
      <c r="AO475" s="1">
        <f t="shared" si="82"/>
        <v>0</v>
      </c>
      <c r="AP475" s="1">
        <f t="shared" si="83"/>
        <v>0</v>
      </c>
      <c r="AQ475" s="1">
        <f t="shared" si="84"/>
        <v>0</v>
      </c>
      <c r="AR475" s="1">
        <f t="shared" si="85"/>
        <v>0</v>
      </c>
      <c r="AT475" s="40"/>
      <c r="AU475" s="41"/>
      <c r="AV475" s="1">
        <f t="shared" si="86"/>
        <v>0</v>
      </c>
      <c r="AW475" s="1">
        <f t="shared" si="87"/>
        <v>0</v>
      </c>
      <c r="AX475" s="1">
        <f t="shared" si="88"/>
        <v>0</v>
      </c>
      <c r="AY475" s="1">
        <f t="shared" si="89"/>
        <v>0</v>
      </c>
      <c r="AZ475" s="1">
        <f t="shared" si="90"/>
        <v>0</v>
      </c>
      <c r="BA475" s="1">
        <f t="shared" si="91"/>
        <v>0</v>
      </c>
      <c r="BC475" s="40"/>
      <c r="BD475" s="41"/>
      <c r="BE475" s="1">
        <f t="shared" si="92"/>
        <v>0</v>
      </c>
      <c r="BF475" s="1">
        <f t="shared" si="93"/>
        <v>0</v>
      </c>
      <c r="BG475" s="1">
        <f t="shared" si="94"/>
        <v>0</v>
      </c>
      <c r="BH475" s="1">
        <f t="shared" si="95"/>
        <v>0</v>
      </c>
      <c r="BI475" s="1">
        <f t="shared" si="96"/>
        <v>0</v>
      </c>
      <c r="BJ475" s="1">
        <f t="shared" si="97"/>
        <v>0</v>
      </c>
      <c r="BL475" s="40"/>
      <c r="BM475" s="41"/>
      <c r="BN475" s="1">
        <f t="shared" si="98"/>
        <v>0</v>
      </c>
      <c r="BO475" s="1">
        <f t="shared" si="99"/>
        <v>0</v>
      </c>
      <c r="BP475" s="1">
        <f t="shared" si="100"/>
        <v>0</v>
      </c>
      <c r="BQ475" s="1">
        <f t="shared" si="101"/>
        <v>0</v>
      </c>
      <c r="BR475" s="1">
        <f t="shared" si="102"/>
        <v>0</v>
      </c>
      <c r="BS475" s="1">
        <f t="shared" si="103"/>
        <v>0</v>
      </c>
    </row>
    <row r="476" spans="1:71" ht="12.75" x14ac:dyDescent="0.2">
      <c r="A476" s="40"/>
      <c r="B476" s="41"/>
      <c r="C476" s="1">
        <f t="shared" si="56"/>
        <v>0</v>
      </c>
      <c r="D476" s="1">
        <f t="shared" si="57"/>
        <v>0</v>
      </c>
      <c r="E476" s="1">
        <f t="shared" si="58"/>
        <v>0</v>
      </c>
      <c r="F476" s="1">
        <f t="shared" si="59"/>
        <v>0</v>
      </c>
      <c r="G476" s="1">
        <f t="shared" si="60"/>
        <v>0</v>
      </c>
      <c r="H476" s="1">
        <f t="shared" si="61"/>
        <v>0</v>
      </c>
      <c r="J476" s="23"/>
      <c r="K476" s="18"/>
      <c r="L476" s="1">
        <f t="shared" si="62"/>
        <v>0</v>
      </c>
      <c r="M476" s="1">
        <f t="shared" si="63"/>
        <v>0</v>
      </c>
      <c r="N476" s="1">
        <f t="shared" si="64"/>
        <v>0</v>
      </c>
      <c r="O476" s="1">
        <f t="shared" si="65"/>
        <v>0</v>
      </c>
      <c r="P476" s="42">
        <f t="shared" si="66"/>
        <v>0</v>
      </c>
      <c r="Q476" s="1">
        <f t="shared" si="67"/>
        <v>0</v>
      </c>
      <c r="S476" s="40"/>
      <c r="T476" s="41"/>
      <c r="U476" s="1">
        <f t="shared" si="68"/>
        <v>0</v>
      </c>
      <c r="V476" s="1">
        <f t="shared" si="69"/>
        <v>0</v>
      </c>
      <c r="W476" s="1">
        <f t="shared" si="70"/>
        <v>0</v>
      </c>
      <c r="X476" s="1">
        <f t="shared" si="71"/>
        <v>0</v>
      </c>
      <c r="Y476" s="1">
        <f t="shared" si="72"/>
        <v>0</v>
      </c>
      <c r="Z476" s="1">
        <f t="shared" si="73"/>
        <v>0</v>
      </c>
      <c r="AB476" s="40"/>
      <c r="AC476" s="41"/>
      <c r="AD476" s="1">
        <f t="shared" si="74"/>
        <v>0</v>
      </c>
      <c r="AE476" s="1">
        <f t="shared" si="75"/>
        <v>0</v>
      </c>
      <c r="AF476" s="1">
        <f t="shared" si="76"/>
        <v>0</v>
      </c>
      <c r="AG476" s="1">
        <f t="shared" si="77"/>
        <v>0</v>
      </c>
      <c r="AH476" s="1">
        <f t="shared" si="78"/>
        <v>0</v>
      </c>
      <c r="AI476" s="1">
        <f t="shared" si="79"/>
        <v>0</v>
      </c>
      <c r="AK476" s="40"/>
      <c r="AL476" s="41"/>
      <c r="AM476" s="1">
        <f t="shared" si="80"/>
        <v>0</v>
      </c>
      <c r="AN476" s="1">
        <f t="shared" si="81"/>
        <v>0</v>
      </c>
      <c r="AO476" s="1">
        <f t="shared" si="82"/>
        <v>0</v>
      </c>
      <c r="AP476" s="1">
        <f t="shared" si="83"/>
        <v>0</v>
      </c>
      <c r="AQ476" s="1">
        <f t="shared" si="84"/>
        <v>0</v>
      </c>
      <c r="AR476" s="1">
        <f t="shared" si="85"/>
        <v>0</v>
      </c>
      <c r="AT476" s="40"/>
      <c r="AU476" s="41"/>
      <c r="AV476" s="1">
        <f t="shared" si="86"/>
        <v>0</v>
      </c>
      <c r="AW476" s="1">
        <f t="shared" si="87"/>
        <v>0</v>
      </c>
      <c r="AX476" s="1">
        <f t="shared" si="88"/>
        <v>0</v>
      </c>
      <c r="AY476" s="1">
        <f t="shared" si="89"/>
        <v>0</v>
      </c>
      <c r="AZ476" s="1">
        <f t="shared" si="90"/>
        <v>0</v>
      </c>
      <c r="BA476" s="1">
        <f t="shared" si="91"/>
        <v>0</v>
      </c>
      <c r="BC476" s="40"/>
      <c r="BD476" s="41"/>
      <c r="BE476" s="1">
        <f t="shared" si="92"/>
        <v>0</v>
      </c>
      <c r="BF476" s="1">
        <f t="shared" si="93"/>
        <v>0</v>
      </c>
      <c r="BG476" s="1">
        <f t="shared" si="94"/>
        <v>0</v>
      </c>
      <c r="BH476" s="1">
        <f t="shared" si="95"/>
        <v>0</v>
      </c>
      <c r="BI476" s="1">
        <f t="shared" si="96"/>
        <v>0</v>
      </c>
      <c r="BJ476" s="1">
        <f t="shared" si="97"/>
        <v>0</v>
      </c>
      <c r="BL476" s="40"/>
      <c r="BM476" s="41"/>
      <c r="BN476" s="1">
        <f t="shared" si="98"/>
        <v>0</v>
      </c>
      <c r="BO476" s="1">
        <f t="shared" si="99"/>
        <v>0</v>
      </c>
      <c r="BP476" s="1">
        <f t="shared" si="100"/>
        <v>0</v>
      </c>
      <c r="BQ476" s="1">
        <f t="shared" si="101"/>
        <v>0</v>
      </c>
      <c r="BR476" s="1">
        <f t="shared" si="102"/>
        <v>0</v>
      </c>
      <c r="BS476" s="1">
        <f t="shared" si="103"/>
        <v>0</v>
      </c>
    </row>
    <row r="477" spans="1:71" ht="12.75" x14ac:dyDescent="0.2">
      <c r="A477" s="40"/>
      <c r="B477" s="41"/>
      <c r="C477" s="1">
        <f t="shared" si="56"/>
        <v>0</v>
      </c>
      <c r="D477" s="1">
        <f t="shared" si="57"/>
        <v>0</v>
      </c>
      <c r="E477" s="1">
        <f t="shared" si="58"/>
        <v>0</v>
      </c>
      <c r="F477" s="1">
        <f t="shared" si="59"/>
        <v>0</v>
      </c>
      <c r="G477" s="1">
        <f t="shared" si="60"/>
        <v>0</v>
      </c>
      <c r="H477" s="1">
        <f t="shared" si="61"/>
        <v>0</v>
      </c>
      <c r="J477" s="23"/>
      <c r="K477" s="18"/>
      <c r="L477" s="1">
        <f t="shared" si="62"/>
        <v>0</v>
      </c>
      <c r="M477" s="1">
        <f t="shared" si="63"/>
        <v>0</v>
      </c>
      <c r="N477" s="1">
        <f t="shared" si="64"/>
        <v>0</v>
      </c>
      <c r="O477" s="1">
        <f t="shared" si="65"/>
        <v>0</v>
      </c>
      <c r="P477" s="42">
        <f t="shared" si="66"/>
        <v>0</v>
      </c>
      <c r="Q477" s="1">
        <f t="shared" si="67"/>
        <v>0</v>
      </c>
      <c r="S477" s="40"/>
      <c r="T477" s="41"/>
      <c r="U477" s="1">
        <f t="shared" si="68"/>
        <v>0</v>
      </c>
      <c r="V477" s="1">
        <f t="shared" si="69"/>
        <v>0</v>
      </c>
      <c r="W477" s="1">
        <f t="shared" si="70"/>
        <v>0</v>
      </c>
      <c r="X477" s="1">
        <f t="shared" si="71"/>
        <v>0</v>
      </c>
      <c r="Y477" s="1">
        <f t="shared" si="72"/>
        <v>0</v>
      </c>
      <c r="Z477" s="1">
        <f t="shared" si="73"/>
        <v>0</v>
      </c>
      <c r="AB477" s="40"/>
      <c r="AC477" s="41"/>
      <c r="AD477" s="1">
        <f t="shared" si="74"/>
        <v>0</v>
      </c>
      <c r="AE477" s="1">
        <f t="shared" si="75"/>
        <v>0</v>
      </c>
      <c r="AF477" s="1">
        <f t="shared" si="76"/>
        <v>0</v>
      </c>
      <c r="AG477" s="1">
        <f t="shared" si="77"/>
        <v>0</v>
      </c>
      <c r="AH477" s="1">
        <f t="shared" si="78"/>
        <v>0</v>
      </c>
      <c r="AI477" s="1">
        <f t="shared" si="79"/>
        <v>0</v>
      </c>
      <c r="AK477" s="40"/>
      <c r="AL477" s="41"/>
      <c r="AM477" s="1">
        <f t="shared" si="80"/>
        <v>0</v>
      </c>
      <c r="AN477" s="1">
        <f t="shared" si="81"/>
        <v>0</v>
      </c>
      <c r="AO477" s="1">
        <f t="shared" si="82"/>
        <v>0</v>
      </c>
      <c r="AP477" s="1">
        <f t="shared" si="83"/>
        <v>0</v>
      </c>
      <c r="AQ477" s="1">
        <f t="shared" si="84"/>
        <v>0</v>
      </c>
      <c r="AR477" s="1">
        <f t="shared" si="85"/>
        <v>0</v>
      </c>
      <c r="AT477" s="40"/>
      <c r="AU477" s="41"/>
      <c r="AV477" s="1">
        <f t="shared" si="86"/>
        <v>0</v>
      </c>
      <c r="AW477" s="1">
        <f t="shared" si="87"/>
        <v>0</v>
      </c>
      <c r="AX477" s="1">
        <f t="shared" si="88"/>
        <v>0</v>
      </c>
      <c r="AY477" s="1">
        <f t="shared" si="89"/>
        <v>0</v>
      </c>
      <c r="AZ477" s="1">
        <f t="shared" si="90"/>
        <v>0</v>
      </c>
      <c r="BA477" s="1">
        <f t="shared" si="91"/>
        <v>0</v>
      </c>
      <c r="BC477" s="40"/>
      <c r="BD477" s="41"/>
      <c r="BE477" s="1">
        <f t="shared" si="92"/>
        <v>0</v>
      </c>
      <c r="BF477" s="1">
        <f t="shared" si="93"/>
        <v>0</v>
      </c>
      <c r="BG477" s="1">
        <f t="shared" si="94"/>
        <v>0</v>
      </c>
      <c r="BH477" s="1">
        <f t="shared" si="95"/>
        <v>0</v>
      </c>
      <c r="BI477" s="1">
        <f t="shared" si="96"/>
        <v>0</v>
      </c>
      <c r="BJ477" s="1">
        <f t="shared" si="97"/>
        <v>0</v>
      </c>
      <c r="BL477" s="40"/>
      <c r="BM477" s="41"/>
      <c r="BN477" s="1">
        <f t="shared" si="98"/>
        <v>0</v>
      </c>
      <c r="BO477" s="1">
        <f t="shared" si="99"/>
        <v>0</v>
      </c>
      <c r="BP477" s="1">
        <f t="shared" si="100"/>
        <v>0</v>
      </c>
      <c r="BQ477" s="1">
        <f t="shared" si="101"/>
        <v>0</v>
      </c>
      <c r="BR477" s="1">
        <f t="shared" si="102"/>
        <v>0</v>
      </c>
      <c r="BS477" s="1">
        <f t="shared" si="103"/>
        <v>0</v>
      </c>
    </row>
    <row r="478" spans="1:71" ht="12.75" x14ac:dyDescent="0.2">
      <c r="A478" s="40"/>
      <c r="B478" s="41"/>
      <c r="C478" s="1">
        <f t="shared" si="56"/>
        <v>0</v>
      </c>
      <c r="D478" s="1">
        <f t="shared" si="57"/>
        <v>0</v>
      </c>
      <c r="E478" s="1">
        <f t="shared" si="58"/>
        <v>0</v>
      </c>
      <c r="F478" s="1">
        <f t="shared" si="59"/>
        <v>0</v>
      </c>
      <c r="G478" s="1">
        <f t="shared" si="60"/>
        <v>0</v>
      </c>
      <c r="H478" s="1">
        <f t="shared" si="61"/>
        <v>0</v>
      </c>
      <c r="J478" s="23"/>
      <c r="K478" s="18"/>
      <c r="L478" s="1">
        <f t="shared" si="62"/>
        <v>0</v>
      </c>
      <c r="M478" s="1">
        <f t="shared" si="63"/>
        <v>0</v>
      </c>
      <c r="N478" s="1">
        <f t="shared" si="64"/>
        <v>0</v>
      </c>
      <c r="O478" s="1">
        <f t="shared" si="65"/>
        <v>0</v>
      </c>
      <c r="P478" s="42">
        <f t="shared" si="66"/>
        <v>0</v>
      </c>
      <c r="Q478" s="1">
        <f t="shared" si="67"/>
        <v>0</v>
      </c>
      <c r="S478" s="40"/>
      <c r="T478" s="41"/>
      <c r="U478" s="1">
        <f t="shared" si="68"/>
        <v>0</v>
      </c>
      <c r="V478" s="1">
        <f t="shared" si="69"/>
        <v>0</v>
      </c>
      <c r="W478" s="1">
        <f t="shared" si="70"/>
        <v>0</v>
      </c>
      <c r="X478" s="1">
        <f t="shared" si="71"/>
        <v>0</v>
      </c>
      <c r="Y478" s="1">
        <f t="shared" si="72"/>
        <v>0</v>
      </c>
      <c r="Z478" s="1">
        <f t="shared" si="73"/>
        <v>0</v>
      </c>
      <c r="AB478" s="40"/>
      <c r="AC478" s="41"/>
      <c r="AD478" s="1">
        <f t="shared" si="74"/>
        <v>0</v>
      </c>
      <c r="AE478" s="1">
        <f t="shared" si="75"/>
        <v>0</v>
      </c>
      <c r="AF478" s="1">
        <f t="shared" si="76"/>
        <v>0</v>
      </c>
      <c r="AG478" s="1">
        <f t="shared" si="77"/>
        <v>0</v>
      </c>
      <c r="AH478" s="1">
        <f t="shared" si="78"/>
        <v>0</v>
      </c>
      <c r="AI478" s="1">
        <f t="shared" si="79"/>
        <v>0</v>
      </c>
      <c r="AK478" s="40"/>
      <c r="AL478" s="41"/>
      <c r="AM478" s="1">
        <f t="shared" si="80"/>
        <v>0</v>
      </c>
      <c r="AN478" s="1">
        <f t="shared" si="81"/>
        <v>0</v>
      </c>
      <c r="AO478" s="1">
        <f t="shared" si="82"/>
        <v>0</v>
      </c>
      <c r="AP478" s="1">
        <f t="shared" si="83"/>
        <v>0</v>
      </c>
      <c r="AQ478" s="1">
        <f t="shared" si="84"/>
        <v>0</v>
      </c>
      <c r="AR478" s="1">
        <f t="shared" si="85"/>
        <v>0</v>
      </c>
      <c r="AT478" s="40"/>
      <c r="AU478" s="41"/>
      <c r="AV478" s="1">
        <f t="shared" si="86"/>
        <v>0</v>
      </c>
      <c r="AW478" s="1">
        <f t="shared" si="87"/>
        <v>0</v>
      </c>
      <c r="AX478" s="1">
        <f t="shared" si="88"/>
        <v>0</v>
      </c>
      <c r="AY478" s="1">
        <f t="shared" si="89"/>
        <v>0</v>
      </c>
      <c r="AZ478" s="1">
        <f t="shared" si="90"/>
        <v>0</v>
      </c>
      <c r="BA478" s="1">
        <f t="shared" si="91"/>
        <v>0</v>
      </c>
      <c r="BC478" s="40"/>
      <c r="BD478" s="41"/>
      <c r="BE478" s="1">
        <f t="shared" si="92"/>
        <v>0</v>
      </c>
      <c r="BF478" s="1">
        <f t="shared" si="93"/>
        <v>0</v>
      </c>
      <c r="BG478" s="1">
        <f t="shared" si="94"/>
        <v>0</v>
      </c>
      <c r="BH478" s="1">
        <f t="shared" si="95"/>
        <v>0</v>
      </c>
      <c r="BI478" s="1">
        <f t="shared" si="96"/>
        <v>0</v>
      </c>
      <c r="BJ478" s="1">
        <f t="shared" si="97"/>
        <v>0</v>
      </c>
      <c r="BL478" s="40"/>
      <c r="BM478" s="41"/>
      <c r="BN478" s="1">
        <f t="shared" si="98"/>
        <v>0</v>
      </c>
      <c r="BO478" s="1">
        <f t="shared" si="99"/>
        <v>0</v>
      </c>
      <c r="BP478" s="1">
        <f t="shared" si="100"/>
        <v>0</v>
      </c>
      <c r="BQ478" s="1">
        <f t="shared" si="101"/>
        <v>0</v>
      </c>
      <c r="BR478" s="1">
        <f t="shared" si="102"/>
        <v>0</v>
      </c>
      <c r="BS478" s="1">
        <f t="shared" si="103"/>
        <v>0</v>
      </c>
    </row>
    <row r="479" spans="1:71" ht="12.75" x14ac:dyDescent="0.2">
      <c r="A479" s="40"/>
      <c r="B479" s="41"/>
      <c r="C479" s="1">
        <f t="shared" si="56"/>
        <v>0</v>
      </c>
      <c r="D479" s="1">
        <f t="shared" si="57"/>
        <v>0</v>
      </c>
      <c r="E479" s="1">
        <f t="shared" si="58"/>
        <v>0</v>
      </c>
      <c r="F479" s="1">
        <f t="shared" si="59"/>
        <v>0</v>
      </c>
      <c r="G479" s="1">
        <f t="shared" si="60"/>
        <v>0</v>
      </c>
      <c r="H479" s="1">
        <f t="shared" si="61"/>
        <v>0</v>
      </c>
      <c r="J479" s="23"/>
      <c r="K479" s="18"/>
      <c r="L479" s="1">
        <f t="shared" si="62"/>
        <v>0</v>
      </c>
      <c r="M479" s="1">
        <f t="shared" si="63"/>
        <v>0</v>
      </c>
      <c r="N479" s="1">
        <f t="shared" si="64"/>
        <v>0</v>
      </c>
      <c r="O479" s="1">
        <f t="shared" si="65"/>
        <v>0</v>
      </c>
      <c r="P479" s="42">
        <f t="shared" si="66"/>
        <v>0</v>
      </c>
      <c r="Q479" s="1">
        <f t="shared" si="67"/>
        <v>0</v>
      </c>
      <c r="S479" s="40"/>
      <c r="T479" s="41"/>
      <c r="U479" s="1">
        <f t="shared" si="68"/>
        <v>0</v>
      </c>
      <c r="V479" s="1">
        <f t="shared" si="69"/>
        <v>0</v>
      </c>
      <c r="W479" s="1">
        <f t="shared" si="70"/>
        <v>0</v>
      </c>
      <c r="X479" s="1">
        <f t="shared" si="71"/>
        <v>0</v>
      </c>
      <c r="Y479" s="1">
        <f t="shared" si="72"/>
        <v>0</v>
      </c>
      <c r="Z479" s="1">
        <f t="shared" si="73"/>
        <v>0</v>
      </c>
      <c r="AB479" s="40"/>
      <c r="AC479" s="41"/>
      <c r="AD479" s="1">
        <f t="shared" si="74"/>
        <v>0</v>
      </c>
      <c r="AE479" s="1">
        <f t="shared" si="75"/>
        <v>0</v>
      </c>
      <c r="AF479" s="1">
        <f t="shared" si="76"/>
        <v>0</v>
      </c>
      <c r="AG479" s="1">
        <f t="shared" si="77"/>
        <v>0</v>
      </c>
      <c r="AH479" s="1">
        <f t="shared" si="78"/>
        <v>0</v>
      </c>
      <c r="AI479" s="1">
        <f t="shared" si="79"/>
        <v>0</v>
      </c>
      <c r="AK479" s="40"/>
      <c r="AL479" s="41"/>
      <c r="AM479" s="1">
        <f t="shared" si="80"/>
        <v>0</v>
      </c>
      <c r="AN479" s="1">
        <f t="shared" si="81"/>
        <v>0</v>
      </c>
      <c r="AO479" s="1">
        <f t="shared" si="82"/>
        <v>0</v>
      </c>
      <c r="AP479" s="1">
        <f t="shared" si="83"/>
        <v>0</v>
      </c>
      <c r="AQ479" s="1">
        <f t="shared" si="84"/>
        <v>0</v>
      </c>
      <c r="AR479" s="1">
        <f t="shared" si="85"/>
        <v>0</v>
      </c>
      <c r="AT479" s="40"/>
      <c r="AU479" s="41"/>
      <c r="AV479" s="1">
        <f t="shared" si="86"/>
        <v>0</v>
      </c>
      <c r="AW479" s="1">
        <f t="shared" si="87"/>
        <v>0</v>
      </c>
      <c r="AX479" s="1">
        <f t="shared" si="88"/>
        <v>0</v>
      </c>
      <c r="AY479" s="1">
        <f t="shared" si="89"/>
        <v>0</v>
      </c>
      <c r="AZ479" s="1">
        <f t="shared" si="90"/>
        <v>0</v>
      </c>
      <c r="BA479" s="1">
        <f t="shared" si="91"/>
        <v>0</v>
      </c>
      <c r="BC479" s="40"/>
      <c r="BD479" s="41"/>
      <c r="BE479" s="1">
        <f t="shared" si="92"/>
        <v>0</v>
      </c>
      <c r="BF479" s="1">
        <f t="shared" si="93"/>
        <v>0</v>
      </c>
      <c r="BG479" s="1">
        <f t="shared" si="94"/>
        <v>0</v>
      </c>
      <c r="BH479" s="1">
        <f t="shared" si="95"/>
        <v>0</v>
      </c>
      <c r="BI479" s="1">
        <f t="shared" si="96"/>
        <v>0</v>
      </c>
      <c r="BJ479" s="1">
        <f t="shared" si="97"/>
        <v>0</v>
      </c>
      <c r="BL479" s="40"/>
      <c r="BM479" s="41"/>
      <c r="BN479" s="1">
        <f t="shared" si="98"/>
        <v>0</v>
      </c>
      <c r="BO479" s="1">
        <f t="shared" si="99"/>
        <v>0</v>
      </c>
      <c r="BP479" s="1">
        <f t="shared" si="100"/>
        <v>0</v>
      </c>
      <c r="BQ479" s="1">
        <f t="shared" si="101"/>
        <v>0</v>
      </c>
      <c r="BR479" s="1">
        <f t="shared" si="102"/>
        <v>0</v>
      </c>
      <c r="BS479" s="1">
        <f t="shared" si="103"/>
        <v>0</v>
      </c>
    </row>
    <row r="480" spans="1:71" ht="12.75" x14ac:dyDescent="0.2">
      <c r="A480" s="40"/>
      <c r="B480" s="41"/>
      <c r="C480" s="1">
        <f t="shared" si="56"/>
        <v>0</v>
      </c>
      <c r="D480" s="1">
        <f t="shared" si="57"/>
        <v>0</v>
      </c>
      <c r="E480" s="1">
        <f t="shared" si="58"/>
        <v>0</v>
      </c>
      <c r="F480" s="1">
        <f t="shared" si="59"/>
        <v>0</v>
      </c>
      <c r="G480" s="1">
        <f t="shared" si="60"/>
        <v>0</v>
      </c>
      <c r="H480" s="1">
        <f t="shared" si="61"/>
        <v>0</v>
      </c>
      <c r="J480" s="23"/>
      <c r="K480" s="18"/>
      <c r="L480" s="1">
        <f t="shared" si="62"/>
        <v>0</v>
      </c>
      <c r="M480" s="1">
        <f t="shared" si="63"/>
        <v>0</v>
      </c>
      <c r="N480" s="1">
        <f t="shared" si="64"/>
        <v>0</v>
      </c>
      <c r="O480" s="1">
        <f t="shared" si="65"/>
        <v>0</v>
      </c>
      <c r="P480" s="42">
        <f t="shared" si="66"/>
        <v>0</v>
      </c>
      <c r="Q480" s="1">
        <f t="shared" si="67"/>
        <v>0</v>
      </c>
      <c r="S480" s="40"/>
      <c r="T480" s="41"/>
      <c r="U480" s="1">
        <f t="shared" si="68"/>
        <v>0</v>
      </c>
      <c r="V480" s="1">
        <f t="shared" si="69"/>
        <v>0</v>
      </c>
      <c r="W480" s="1">
        <f t="shared" si="70"/>
        <v>0</v>
      </c>
      <c r="X480" s="1">
        <f t="shared" si="71"/>
        <v>0</v>
      </c>
      <c r="Y480" s="1">
        <f t="shared" si="72"/>
        <v>0</v>
      </c>
      <c r="Z480" s="1">
        <f t="shared" si="73"/>
        <v>0</v>
      </c>
      <c r="AB480" s="40"/>
      <c r="AC480" s="41"/>
      <c r="AD480" s="1">
        <f t="shared" si="74"/>
        <v>0</v>
      </c>
      <c r="AE480" s="1">
        <f t="shared" si="75"/>
        <v>0</v>
      </c>
      <c r="AF480" s="1">
        <f t="shared" si="76"/>
        <v>0</v>
      </c>
      <c r="AG480" s="1">
        <f t="shared" si="77"/>
        <v>0</v>
      </c>
      <c r="AH480" s="1">
        <f t="shared" si="78"/>
        <v>0</v>
      </c>
      <c r="AI480" s="1">
        <f t="shared" si="79"/>
        <v>0</v>
      </c>
      <c r="AK480" s="40"/>
      <c r="AL480" s="41"/>
      <c r="AM480" s="1">
        <f t="shared" si="80"/>
        <v>0</v>
      </c>
      <c r="AN480" s="1">
        <f t="shared" si="81"/>
        <v>0</v>
      </c>
      <c r="AO480" s="1">
        <f t="shared" si="82"/>
        <v>0</v>
      </c>
      <c r="AP480" s="1">
        <f t="shared" si="83"/>
        <v>0</v>
      </c>
      <c r="AQ480" s="1">
        <f t="shared" si="84"/>
        <v>0</v>
      </c>
      <c r="AR480" s="1">
        <f t="shared" si="85"/>
        <v>0</v>
      </c>
      <c r="AT480" s="40"/>
      <c r="AU480" s="41"/>
      <c r="AV480" s="1">
        <f t="shared" si="86"/>
        <v>0</v>
      </c>
      <c r="AW480" s="1">
        <f t="shared" si="87"/>
        <v>0</v>
      </c>
      <c r="AX480" s="1">
        <f t="shared" si="88"/>
        <v>0</v>
      </c>
      <c r="AY480" s="1">
        <f t="shared" si="89"/>
        <v>0</v>
      </c>
      <c r="AZ480" s="1">
        <f t="shared" si="90"/>
        <v>0</v>
      </c>
      <c r="BA480" s="1">
        <f t="shared" si="91"/>
        <v>0</v>
      </c>
      <c r="BC480" s="40"/>
      <c r="BD480" s="41"/>
      <c r="BE480" s="1">
        <f t="shared" si="92"/>
        <v>0</v>
      </c>
      <c r="BF480" s="1">
        <f t="shared" si="93"/>
        <v>0</v>
      </c>
      <c r="BG480" s="1">
        <f t="shared" si="94"/>
        <v>0</v>
      </c>
      <c r="BH480" s="1">
        <f t="shared" si="95"/>
        <v>0</v>
      </c>
      <c r="BI480" s="1">
        <f t="shared" si="96"/>
        <v>0</v>
      </c>
      <c r="BJ480" s="1">
        <f t="shared" si="97"/>
        <v>0</v>
      </c>
      <c r="BL480" s="40"/>
      <c r="BM480" s="41"/>
      <c r="BN480" s="1">
        <f t="shared" si="98"/>
        <v>0</v>
      </c>
      <c r="BO480" s="1">
        <f t="shared" si="99"/>
        <v>0</v>
      </c>
      <c r="BP480" s="1">
        <f t="shared" si="100"/>
        <v>0</v>
      </c>
      <c r="BQ480" s="1">
        <f t="shared" si="101"/>
        <v>0</v>
      </c>
      <c r="BR480" s="1">
        <f t="shared" si="102"/>
        <v>0</v>
      </c>
      <c r="BS480" s="1">
        <f t="shared" si="103"/>
        <v>0</v>
      </c>
    </row>
    <row r="481" spans="1:71" ht="12.75" x14ac:dyDescent="0.2">
      <c r="A481" s="40"/>
      <c r="B481" s="41"/>
      <c r="C481" s="1">
        <f t="shared" si="56"/>
        <v>0</v>
      </c>
      <c r="D481" s="1">
        <f t="shared" si="57"/>
        <v>0</v>
      </c>
      <c r="E481" s="1">
        <f t="shared" si="58"/>
        <v>0</v>
      </c>
      <c r="F481" s="1">
        <f t="shared" si="59"/>
        <v>0</v>
      </c>
      <c r="G481" s="1">
        <f t="shared" si="60"/>
        <v>0</v>
      </c>
      <c r="H481" s="1">
        <f t="shared" si="61"/>
        <v>0</v>
      </c>
      <c r="J481" s="23"/>
      <c r="K481" s="18"/>
      <c r="L481" s="1">
        <f t="shared" si="62"/>
        <v>0</v>
      </c>
      <c r="M481" s="1">
        <f t="shared" si="63"/>
        <v>0</v>
      </c>
      <c r="N481" s="1">
        <f t="shared" si="64"/>
        <v>0</v>
      </c>
      <c r="O481" s="1">
        <f t="shared" si="65"/>
        <v>0</v>
      </c>
      <c r="P481" s="42">
        <f t="shared" si="66"/>
        <v>0</v>
      </c>
      <c r="Q481" s="1">
        <f t="shared" si="67"/>
        <v>0</v>
      </c>
      <c r="S481" s="40"/>
      <c r="T481" s="41"/>
      <c r="U481" s="1">
        <f t="shared" si="68"/>
        <v>0</v>
      </c>
      <c r="V481" s="1">
        <f t="shared" si="69"/>
        <v>0</v>
      </c>
      <c r="W481" s="1">
        <f t="shared" si="70"/>
        <v>0</v>
      </c>
      <c r="X481" s="1">
        <f t="shared" si="71"/>
        <v>0</v>
      </c>
      <c r="Y481" s="1">
        <f t="shared" si="72"/>
        <v>0</v>
      </c>
      <c r="Z481" s="1">
        <f t="shared" si="73"/>
        <v>0</v>
      </c>
      <c r="AB481" s="40"/>
      <c r="AC481" s="41"/>
      <c r="AD481" s="1">
        <f t="shared" si="74"/>
        <v>0</v>
      </c>
      <c r="AE481" s="1">
        <f t="shared" si="75"/>
        <v>0</v>
      </c>
      <c r="AF481" s="1">
        <f t="shared" si="76"/>
        <v>0</v>
      </c>
      <c r="AG481" s="1">
        <f t="shared" si="77"/>
        <v>0</v>
      </c>
      <c r="AH481" s="1">
        <f t="shared" si="78"/>
        <v>0</v>
      </c>
      <c r="AI481" s="1">
        <f t="shared" si="79"/>
        <v>0</v>
      </c>
      <c r="AK481" s="40"/>
      <c r="AL481" s="41"/>
      <c r="AM481" s="1">
        <f t="shared" si="80"/>
        <v>0</v>
      </c>
      <c r="AN481" s="1">
        <f t="shared" si="81"/>
        <v>0</v>
      </c>
      <c r="AO481" s="1">
        <f t="shared" si="82"/>
        <v>0</v>
      </c>
      <c r="AP481" s="1">
        <f t="shared" si="83"/>
        <v>0</v>
      </c>
      <c r="AQ481" s="1">
        <f t="shared" si="84"/>
        <v>0</v>
      </c>
      <c r="AR481" s="1">
        <f t="shared" si="85"/>
        <v>0</v>
      </c>
      <c r="AT481" s="40"/>
      <c r="AU481" s="41"/>
      <c r="AV481" s="1">
        <f t="shared" si="86"/>
        <v>0</v>
      </c>
      <c r="AW481" s="1">
        <f t="shared" si="87"/>
        <v>0</v>
      </c>
      <c r="AX481" s="1">
        <f t="shared" si="88"/>
        <v>0</v>
      </c>
      <c r="AY481" s="1">
        <f t="shared" si="89"/>
        <v>0</v>
      </c>
      <c r="AZ481" s="1">
        <f t="shared" si="90"/>
        <v>0</v>
      </c>
      <c r="BA481" s="1">
        <f t="shared" si="91"/>
        <v>0</v>
      </c>
      <c r="BC481" s="40"/>
      <c r="BD481" s="41"/>
      <c r="BE481" s="1">
        <f t="shared" si="92"/>
        <v>0</v>
      </c>
      <c r="BF481" s="1">
        <f t="shared" si="93"/>
        <v>0</v>
      </c>
      <c r="BG481" s="1">
        <f t="shared" si="94"/>
        <v>0</v>
      </c>
      <c r="BH481" s="1">
        <f t="shared" si="95"/>
        <v>0</v>
      </c>
      <c r="BI481" s="1">
        <f t="shared" si="96"/>
        <v>0</v>
      </c>
      <c r="BJ481" s="1">
        <f t="shared" si="97"/>
        <v>0</v>
      </c>
      <c r="BL481" s="40"/>
      <c r="BM481" s="41"/>
      <c r="BN481" s="1">
        <f t="shared" si="98"/>
        <v>0</v>
      </c>
      <c r="BO481" s="1">
        <f t="shared" si="99"/>
        <v>0</v>
      </c>
      <c r="BP481" s="1">
        <f t="shared" si="100"/>
        <v>0</v>
      </c>
      <c r="BQ481" s="1">
        <f t="shared" si="101"/>
        <v>0</v>
      </c>
      <c r="BR481" s="1">
        <f t="shared" si="102"/>
        <v>0</v>
      </c>
      <c r="BS481" s="1">
        <f t="shared" si="103"/>
        <v>0</v>
      </c>
    </row>
    <row r="482" spans="1:71" ht="12.75" x14ac:dyDescent="0.2">
      <c r="A482" s="40"/>
      <c r="B482" s="41"/>
      <c r="C482" s="1">
        <f t="shared" si="56"/>
        <v>0</v>
      </c>
      <c r="D482" s="1">
        <f t="shared" si="57"/>
        <v>0</v>
      </c>
      <c r="E482" s="1">
        <f t="shared" si="58"/>
        <v>0</v>
      </c>
      <c r="F482" s="1">
        <f t="shared" si="59"/>
        <v>0</v>
      </c>
      <c r="G482" s="1">
        <f t="shared" si="60"/>
        <v>0</v>
      </c>
      <c r="H482" s="1">
        <f t="shared" si="61"/>
        <v>0</v>
      </c>
      <c r="J482" s="23"/>
      <c r="K482" s="18"/>
      <c r="L482" s="1">
        <f t="shared" si="62"/>
        <v>0</v>
      </c>
      <c r="M482" s="1">
        <f t="shared" si="63"/>
        <v>0</v>
      </c>
      <c r="N482" s="1">
        <f t="shared" si="64"/>
        <v>0</v>
      </c>
      <c r="O482" s="1">
        <f t="shared" si="65"/>
        <v>0</v>
      </c>
      <c r="P482" s="42">
        <f t="shared" si="66"/>
        <v>0</v>
      </c>
      <c r="Q482" s="1">
        <f t="shared" si="67"/>
        <v>0</v>
      </c>
      <c r="S482" s="40"/>
      <c r="T482" s="41"/>
      <c r="U482" s="1">
        <f t="shared" si="68"/>
        <v>0</v>
      </c>
      <c r="V482" s="1">
        <f t="shared" si="69"/>
        <v>0</v>
      </c>
      <c r="W482" s="1">
        <f t="shared" si="70"/>
        <v>0</v>
      </c>
      <c r="X482" s="1">
        <f t="shared" si="71"/>
        <v>0</v>
      </c>
      <c r="Y482" s="1">
        <f t="shared" si="72"/>
        <v>0</v>
      </c>
      <c r="Z482" s="1">
        <f t="shared" si="73"/>
        <v>0</v>
      </c>
      <c r="AB482" s="40"/>
      <c r="AC482" s="41"/>
      <c r="AD482" s="1">
        <f t="shared" si="74"/>
        <v>0</v>
      </c>
      <c r="AE482" s="1">
        <f t="shared" si="75"/>
        <v>0</v>
      </c>
      <c r="AF482" s="1">
        <f t="shared" si="76"/>
        <v>0</v>
      </c>
      <c r="AG482" s="1">
        <f t="shared" si="77"/>
        <v>0</v>
      </c>
      <c r="AH482" s="1">
        <f t="shared" si="78"/>
        <v>0</v>
      </c>
      <c r="AI482" s="1">
        <f t="shared" si="79"/>
        <v>0</v>
      </c>
      <c r="AK482" s="40"/>
      <c r="AL482" s="41"/>
      <c r="AM482" s="1">
        <f t="shared" si="80"/>
        <v>0</v>
      </c>
      <c r="AN482" s="1">
        <f t="shared" si="81"/>
        <v>0</v>
      </c>
      <c r="AO482" s="1">
        <f t="shared" si="82"/>
        <v>0</v>
      </c>
      <c r="AP482" s="1">
        <f t="shared" si="83"/>
        <v>0</v>
      </c>
      <c r="AQ482" s="1">
        <f t="shared" si="84"/>
        <v>0</v>
      </c>
      <c r="AR482" s="1">
        <f t="shared" si="85"/>
        <v>0</v>
      </c>
      <c r="AT482" s="40"/>
      <c r="AU482" s="41"/>
      <c r="AV482" s="1">
        <f t="shared" si="86"/>
        <v>0</v>
      </c>
      <c r="AW482" s="1">
        <f t="shared" si="87"/>
        <v>0</v>
      </c>
      <c r="AX482" s="1">
        <f t="shared" si="88"/>
        <v>0</v>
      </c>
      <c r="AY482" s="1">
        <f t="shared" si="89"/>
        <v>0</v>
      </c>
      <c r="AZ482" s="1">
        <f t="shared" si="90"/>
        <v>0</v>
      </c>
      <c r="BA482" s="1">
        <f t="shared" si="91"/>
        <v>0</v>
      </c>
      <c r="BC482" s="40"/>
      <c r="BD482" s="41"/>
      <c r="BE482" s="1">
        <f t="shared" si="92"/>
        <v>0</v>
      </c>
      <c r="BF482" s="1">
        <f t="shared" si="93"/>
        <v>0</v>
      </c>
      <c r="BG482" s="1">
        <f t="shared" si="94"/>
        <v>0</v>
      </c>
      <c r="BH482" s="1">
        <f t="shared" si="95"/>
        <v>0</v>
      </c>
      <c r="BI482" s="1">
        <f t="shared" si="96"/>
        <v>0</v>
      </c>
      <c r="BJ482" s="1">
        <f t="shared" si="97"/>
        <v>0</v>
      </c>
      <c r="BL482" s="40"/>
      <c r="BM482" s="41"/>
      <c r="BN482" s="1">
        <f t="shared" si="98"/>
        <v>0</v>
      </c>
      <c r="BO482" s="1">
        <f t="shared" si="99"/>
        <v>0</v>
      </c>
      <c r="BP482" s="1">
        <f t="shared" si="100"/>
        <v>0</v>
      </c>
      <c r="BQ482" s="1">
        <f t="shared" si="101"/>
        <v>0</v>
      </c>
      <c r="BR482" s="1">
        <f t="shared" si="102"/>
        <v>0</v>
      </c>
      <c r="BS482" s="1">
        <f t="shared" si="103"/>
        <v>0</v>
      </c>
    </row>
    <row r="483" spans="1:71" ht="12.75" x14ac:dyDescent="0.2">
      <c r="A483" s="40"/>
      <c r="B483" s="41"/>
      <c r="C483" s="1">
        <f t="shared" si="56"/>
        <v>0</v>
      </c>
      <c r="D483" s="1">
        <f t="shared" si="57"/>
        <v>0</v>
      </c>
      <c r="E483" s="1">
        <f t="shared" si="58"/>
        <v>0</v>
      </c>
      <c r="F483" s="1">
        <f t="shared" si="59"/>
        <v>0</v>
      </c>
      <c r="G483" s="1">
        <f t="shared" si="60"/>
        <v>0</v>
      </c>
      <c r="H483" s="1">
        <f t="shared" si="61"/>
        <v>0</v>
      </c>
      <c r="J483" s="23"/>
      <c r="K483" s="18"/>
      <c r="L483" s="1">
        <f t="shared" si="62"/>
        <v>0</v>
      </c>
      <c r="M483" s="1">
        <f t="shared" si="63"/>
        <v>0</v>
      </c>
      <c r="N483" s="1">
        <f t="shared" si="64"/>
        <v>0</v>
      </c>
      <c r="O483" s="1">
        <f t="shared" si="65"/>
        <v>0</v>
      </c>
      <c r="P483" s="42">
        <f t="shared" si="66"/>
        <v>0</v>
      </c>
      <c r="Q483" s="1">
        <f t="shared" si="67"/>
        <v>0</v>
      </c>
      <c r="S483" s="40"/>
      <c r="T483" s="41"/>
      <c r="U483" s="1">
        <f t="shared" si="68"/>
        <v>0</v>
      </c>
      <c r="V483" s="1">
        <f t="shared" si="69"/>
        <v>0</v>
      </c>
      <c r="W483" s="1">
        <f t="shared" si="70"/>
        <v>0</v>
      </c>
      <c r="X483" s="1">
        <f t="shared" si="71"/>
        <v>0</v>
      </c>
      <c r="Y483" s="1">
        <f t="shared" si="72"/>
        <v>0</v>
      </c>
      <c r="Z483" s="1">
        <f t="shared" si="73"/>
        <v>0</v>
      </c>
      <c r="AB483" s="40"/>
      <c r="AC483" s="41"/>
      <c r="AD483" s="1">
        <f t="shared" si="74"/>
        <v>0</v>
      </c>
      <c r="AE483" s="1">
        <f t="shared" si="75"/>
        <v>0</v>
      </c>
      <c r="AF483" s="1">
        <f t="shared" si="76"/>
        <v>0</v>
      </c>
      <c r="AG483" s="1">
        <f t="shared" si="77"/>
        <v>0</v>
      </c>
      <c r="AH483" s="1">
        <f t="shared" si="78"/>
        <v>0</v>
      </c>
      <c r="AI483" s="1">
        <f t="shared" si="79"/>
        <v>0</v>
      </c>
      <c r="AK483" s="40"/>
      <c r="AL483" s="41"/>
      <c r="AM483" s="1">
        <f t="shared" si="80"/>
        <v>0</v>
      </c>
      <c r="AN483" s="1">
        <f t="shared" si="81"/>
        <v>0</v>
      </c>
      <c r="AO483" s="1">
        <f t="shared" si="82"/>
        <v>0</v>
      </c>
      <c r="AP483" s="1">
        <f t="shared" si="83"/>
        <v>0</v>
      </c>
      <c r="AQ483" s="1">
        <f t="shared" si="84"/>
        <v>0</v>
      </c>
      <c r="AR483" s="1">
        <f t="shared" si="85"/>
        <v>0</v>
      </c>
      <c r="AT483" s="40"/>
      <c r="AU483" s="41"/>
      <c r="AV483" s="1">
        <f t="shared" si="86"/>
        <v>0</v>
      </c>
      <c r="AW483" s="1">
        <f t="shared" si="87"/>
        <v>0</v>
      </c>
      <c r="AX483" s="1">
        <f t="shared" si="88"/>
        <v>0</v>
      </c>
      <c r="AY483" s="1">
        <f t="shared" si="89"/>
        <v>0</v>
      </c>
      <c r="AZ483" s="1">
        <f t="shared" si="90"/>
        <v>0</v>
      </c>
      <c r="BA483" s="1">
        <f t="shared" si="91"/>
        <v>0</v>
      </c>
      <c r="BC483" s="40"/>
      <c r="BD483" s="41"/>
      <c r="BE483" s="1">
        <f t="shared" si="92"/>
        <v>0</v>
      </c>
      <c r="BF483" s="1">
        <f t="shared" si="93"/>
        <v>0</v>
      </c>
      <c r="BG483" s="1">
        <f t="shared" si="94"/>
        <v>0</v>
      </c>
      <c r="BH483" s="1">
        <f t="shared" si="95"/>
        <v>0</v>
      </c>
      <c r="BI483" s="1">
        <f t="shared" si="96"/>
        <v>0</v>
      </c>
      <c r="BJ483" s="1">
        <f t="shared" si="97"/>
        <v>0</v>
      </c>
      <c r="BL483" s="40"/>
      <c r="BM483" s="41"/>
      <c r="BN483" s="1">
        <f t="shared" si="98"/>
        <v>0</v>
      </c>
      <c r="BO483" s="1">
        <f t="shared" si="99"/>
        <v>0</v>
      </c>
      <c r="BP483" s="1">
        <f t="shared" si="100"/>
        <v>0</v>
      </c>
      <c r="BQ483" s="1">
        <f t="shared" si="101"/>
        <v>0</v>
      </c>
      <c r="BR483" s="1">
        <f t="shared" si="102"/>
        <v>0</v>
      </c>
      <c r="BS483" s="1">
        <f t="shared" si="103"/>
        <v>0</v>
      </c>
    </row>
    <row r="484" spans="1:71" ht="12.75" x14ac:dyDescent="0.2">
      <c r="A484" s="40"/>
      <c r="B484" s="41"/>
      <c r="C484" s="1">
        <f t="shared" si="56"/>
        <v>0</v>
      </c>
      <c r="D484" s="1">
        <f t="shared" si="57"/>
        <v>0</v>
      </c>
      <c r="E484" s="1">
        <f t="shared" si="58"/>
        <v>0</v>
      </c>
      <c r="F484" s="1">
        <f t="shared" si="59"/>
        <v>0</v>
      </c>
      <c r="G484" s="1">
        <f t="shared" si="60"/>
        <v>0</v>
      </c>
      <c r="H484" s="1">
        <f t="shared" si="61"/>
        <v>0</v>
      </c>
      <c r="J484" s="23"/>
      <c r="K484" s="18"/>
      <c r="L484" s="1">
        <f t="shared" si="62"/>
        <v>0</v>
      </c>
      <c r="M484" s="1">
        <f t="shared" si="63"/>
        <v>0</v>
      </c>
      <c r="N484" s="1">
        <f t="shared" si="64"/>
        <v>0</v>
      </c>
      <c r="O484" s="1">
        <f t="shared" si="65"/>
        <v>0</v>
      </c>
      <c r="P484" s="42">
        <f t="shared" si="66"/>
        <v>0</v>
      </c>
      <c r="Q484" s="1">
        <f t="shared" si="67"/>
        <v>0</v>
      </c>
      <c r="S484" s="40"/>
      <c r="T484" s="41"/>
      <c r="U484" s="1">
        <f t="shared" si="68"/>
        <v>0</v>
      </c>
      <c r="V484" s="1">
        <f t="shared" si="69"/>
        <v>0</v>
      </c>
      <c r="W484" s="1">
        <f t="shared" si="70"/>
        <v>0</v>
      </c>
      <c r="X484" s="1">
        <f t="shared" si="71"/>
        <v>0</v>
      </c>
      <c r="Y484" s="1">
        <f t="shared" si="72"/>
        <v>0</v>
      </c>
      <c r="Z484" s="1">
        <f t="shared" si="73"/>
        <v>0</v>
      </c>
      <c r="AB484" s="40"/>
      <c r="AC484" s="41"/>
      <c r="AD484" s="1">
        <f t="shared" si="74"/>
        <v>0</v>
      </c>
      <c r="AE484" s="1">
        <f t="shared" si="75"/>
        <v>0</v>
      </c>
      <c r="AF484" s="1">
        <f t="shared" si="76"/>
        <v>0</v>
      </c>
      <c r="AG484" s="1">
        <f t="shared" si="77"/>
        <v>0</v>
      </c>
      <c r="AH484" s="1">
        <f t="shared" si="78"/>
        <v>0</v>
      </c>
      <c r="AI484" s="1">
        <f t="shared" si="79"/>
        <v>0</v>
      </c>
      <c r="AK484" s="40"/>
      <c r="AL484" s="41"/>
      <c r="AM484" s="1">
        <f t="shared" si="80"/>
        <v>0</v>
      </c>
      <c r="AN484" s="1">
        <f t="shared" si="81"/>
        <v>0</v>
      </c>
      <c r="AO484" s="1">
        <f t="shared" si="82"/>
        <v>0</v>
      </c>
      <c r="AP484" s="1">
        <f t="shared" si="83"/>
        <v>0</v>
      </c>
      <c r="AQ484" s="1">
        <f t="shared" si="84"/>
        <v>0</v>
      </c>
      <c r="AR484" s="1">
        <f t="shared" si="85"/>
        <v>0</v>
      </c>
      <c r="AT484" s="40"/>
      <c r="AU484" s="41"/>
      <c r="AV484" s="1">
        <f t="shared" si="86"/>
        <v>0</v>
      </c>
      <c r="AW484" s="1">
        <f t="shared" si="87"/>
        <v>0</v>
      </c>
      <c r="AX484" s="1">
        <f t="shared" si="88"/>
        <v>0</v>
      </c>
      <c r="AY484" s="1">
        <f t="shared" si="89"/>
        <v>0</v>
      </c>
      <c r="AZ484" s="1">
        <f t="shared" si="90"/>
        <v>0</v>
      </c>
      <c r="BA484" s="1">
        <f t="shared" si="91"/>
        <v>0</v>
      </c>
      <c r="BC484" s="40"/>
      <c r="BD484" s="41"/>
      <c r="BE484" s="1">
        <f t="shared" si="92"/>
        <v>0</v>
      </c>
      <c r="BF484" s="1">
        <f t="shared" si="93"/>
        <v>0</v>
      </c>
      <c r="BG484" s="1">
        <f t="shared" si="94"/>
        <v>0</v>
      </c>
      <c r="BH484" s="1">
        <f t="shared" si="95"/>
        <v>0</v>
      </c>
      <c r="BI484" s="1">
        <f t="shared" si="96"/>
        <v>0</v>
      </c>
      <c r="BJ484" s="1">
        <f t="shared" si="97"/>
        <v>0</v>
      </c>
      <c r="BL484" s="40"/>
      <c r="BM484" s="41"/>
      <c r="BN484" s="1">
        <f t="shared" si="98"/>
        <v>0</v>
      </c>
      <c r="BO484" s="1">
        <f t="shared" si="99"/>
        <v>0</v>
      </c>
      <c r="BP484" s="1">
        <f t="shared" si="100"/>
        <v>0</v>
      </c>
      <c r="BQ484" s="1">
        <f t="shared" si="101"/>
        <v>0</v>
      </c>
      <c r="BR484" s="1">
        <f t="shared" si="102"/>
        <v>0</v>
      </c>
      <c r="BS484" s="1">
        <f t="shared" si="103"/>
        <v>0</v>
      </c>
    </row>
    <row r="485" spans="1:71" ht="12.75" x14ac:dyDescent="0.2">
      <c r="A485" s="40"/>
      <c r="B485" s="41"/>
      <c r="C485" s="1">
        <f t="shared" si="56"/>
        <v>0</v>
      </c>
      <c r="D485" s="1">
        <f t="shared" si="57"/>
        <v>0</v>
      </c>
      <c r="E485" s="1">
        <f t="shared" si="58"/>
        <v>0</v>
      </c>
      <c r="F485" s="1">
        <f t="shared" si="59"/>
        <v>0</v>
      </c>
      <c r="G485" s="1">
        <f t="shared" si="60"/>
        <v>0</v>
      </c>
      <c r="H485" s="1">
        <f t="shared" si="61"/>
        <v>0</v>
      </c>
      <c r="J485" s="23"/>
      <c r="K485" s="18"/>
      <c r="L485" s="1">
        <f t="shared" si="62"/>
        <v>0</v>
      </c>
      <c r="M485" s="1">
        <f t="shared" si="63"/>
        <v>0</v>
      </c>
      <c r="N485" s="1">
        <f t="shared" si="64"/>
        <v>0</v>
      </c>
      <c r="O485" s="1">
        <f t="shared" si="65"/>
        <v>0</v>
      </c>
      <c r="P485" s="42">
        <f t="shared" si="66"/>
        <v>0</v>
      </c>
      <c r="Q485" s="1">
        <f t="shared" si="67"/>
        <v>0</v>
      </c>
      <c r="S485" s="40"/>
      <c r="T485" s="41"/>
      <c r="U485" s="1">
        <f t="shared" si="68"/>
        <v>0</v>
      </c>
      <c r="V485" s="1">
        <f t="shared" si="69"/>
        <v>0</v>
      </c>
      <c r="W485" s="1">
        <f t="shared" si="70"/>
        <v>0</v>
      </c>
      <c r="X485" s="1">
        <f t="shared" si="71"/>
        <v>0</v>
      </c>
      <c r="Y485" s="1">
        <f t="shared" si="72"/>
        <v>0</v>
      </c>
      <c r="Z485" s="1">
        <f t="shared" si="73"/>
        <v>0</v>
      </c>
      <c r="AB485" s="40"/>
      <c r="AC485" s="41"/>
      <c r="AD485" s="1">
        <f t="shared" si="74"/>
        <v>0</v>
      </c>
      <c r="AE485" s="1">
        <f t="shared" si="75"/>
        <v>0</v>
      </c>
      <c r="AF485" s="1">
        <f t="shared" si="76"/>
        <v>0</v>
      </c>
      <c r="AG485" s="1">
        <f t="shared" si="77"/>
        <v>0</v>
      </c>
      <c r="AH485" s="1">
        <f t="shared" si="78"/>
        <v>0</v>
      </c>
      <c r="AI485" s="1">
        <f t="shared" si="79"/>
        <v>0</v>
      </c>
      <c r="AK485" s="40"/>
      <c r="AL485" s="41"/>
      <c r="AM485" s="1">
        <f t="shared" si="80"/>
        <v>0</v>
      </c>
      <c r="AN485" s="1">
        <f t="shared" si="81"/>
        <v>0</v>
      </c>
      <c r="AO485" s="1">
        <f t="shared" si="82"/>
        <v>0</v>
      </c>
      <c r="AP485" s="1">
        <f t="shared" si="83"/>
        <v>0</v>
      </c>
      <c r="AQ485" s="1">
        <f t="shared" si="84"/>
        <v>0</v>
      </c>
      <c r="AR485" s="1">
        <f t="shared" si="85"/>
        <v>0</v>
      </c>
      <c r="AT485" s="40"/>
      <c r="AU485" s="41"/>
      <c r="AV485" s="1">
        <f t="shared" si="86"/>
        <v>0</v>
      </c>
      <c r="AW485" s="1">
        <f t="shared" si="87"/>
        <v>0</v>
      </c>
      <c r="AX485" s="1">
        <f t="shared" si="88"/>
        <v>0</v>
      </c>
      <c r="AY485" s="1">
        <f t="shared" si="89"/>
        <v>0</v>
      </c>
      <c r="AZ485" s="1">
        <f t="shared" si="90"/>
        <v>0</v>
      </c>
      <c r="BA485" s="1">
        <f t="shared" si="91"/>
        <v>0</v>
      </c>
      <c r="BC485" s="40"/>
      <c r="BD485" s="41"/>
      <c r="BE485" s="1">
        <f t="shared" si="92"/>
        <v>0</v>
      </c>
      <c r="BF485" s="1">
        <f t="shared" si="93"/>
        <v>0</v>
      </c>
      <c r="BG485" s="1">
        <f t="shared" si="94"/>
        <v>0</v>
      </c>
      <c r="BH485" s="1">
        <f t="shared" si="95"/>
        <v>0</v>
      </c>
      <c r="BI485" s="1">
        <f t="shared" si="96"/>
        <v>0</v>
      </c>
      <c r="BJ485" s="1">
        <f t="shared" si="97"/>
        <v>0</v>
      </c>
      <c r="BL485" s="40"/>
      <c r="BM485" s="41"/>
      <c r="BN485" s="1">
        <f t="shared" si="98"/>
        <v>0</v>
      </c>
      <c r="BO485" s="1">
        <f t="shared" si="99"/>
        <v>0</v>
      </c>
      <c r="BP485" s="1">
        <f t="shared" si="100"/>
        <v>0</v>
      </c>
      <c r="BQ485" s="1">
        <f t="shared" si="101"/>
        <v>0</v>
      </c>
      <c r="BR485" s="1">
        <f t="shared" si="102"/>
        <v>0</v>
      </c>
      <c r="BS485" s="1">
        <f t="shared" si="103"/>
        <v>0</v>
      </c>
    </row>
    <row r="486" spans="1:71" ht="12.75" x14ac:dyDescent="0.2">
      <c r="A486" s="40"/>
      <c r="B486" s="41"/>
      <c r="C486" s="1">
        <f t="shared" si="56"/>
        <v>0</v>
      </c>
      <c r="D486" s="1">
        <f t="shared" si="57"/>
        <v>0</v>
      </c>
      <c r="E486" s="1">
        <f t="shared" si="58"/>
        <v>0</v>
      </c>
      <c r="F486" s="1">
        <f t="shared" si="59"/>
        <v>0</v>
      </c>
      <c r="G486" s="1">
        <f t="shared" si="60"/>
        <v>0</v>
      </c>
      <c r="H486" s="1">
        <f t="shared" si="61"/>
        <v>0</v>
      </c>
      <c r="J486" s="23"/>
      <c r="K486" s="18"/>
      <c r="L486" s="1">
        <f t="shared" si="62"/>
        <v>0</v>
      </c>
      <c r="M486" s="1">
        <f t="shared" si="63"/>
        <v>0</v>
      </c>
      <c r="N486" s="1">
        <f t="shared" si="64"/>
        <v>0</v>
      </c>
      <c r="O486" s="1">
        <f t="shared" si="65"/>
        <v>0</v>
      </c>
      <c r="P486" s="42">
        <f t="shared" si="66"/>
        <v>0</v>
      </c>
      <c r="Q486" s="1">
        <f t="shared" si="67"/>
        <v>0</v>
      </c>
      <c r="S486" s="40"/>
      <c r="T486" s="41"/>
      <c r="U486" s="1">
        <f t="shared" si="68"/>
        <v>0</v>
      </c>
      <c r="V486" s="1">
        <f t="shared" si="69"/>
        <v>0</v>
      </c>
      <c r="W486" s="1">
        <f t="shared" si="70"/>
        <v>0</v>
      </c>
      <c r="X486" s="1">
        <f t="shared" si="71"/>
        <v>0</v>
      </c>
      <c r="Y486" s="1">
        <f t="shared" si="72"/>
        <v>0</v>
      </c>
      <c r="Z486" s="1">
        <f t="shared" si="73"/>
        <v>0</v>
      </c>
      <c r="AB486" s="40"/>
      <c r="AC486" s="41"/>
      <c r="AD486" s="1">
        <f t="shared" si="74"/>
        <v>0</v>
      </c>
      <c r="AE486" s="1">
        <f t="shared" si="75"/>
        <v>0</v>
      </c>
      <c r="AF486" s="1">
        <f t="shared" si="76"/>
        <v>0</v>
      </c>
      <c r="AG486" s="1">
        <f t="shared" si="77"/>
        <v>0</v>
      </c>
      <c r="AH486" s="1">
        <f t="shared" si="78"/>
        <v>0</v>
      </c>
      <c r="AI486" s="1">
        <f t="shared" si="79"/>
        <v>0</v>
      </c>
      <c r="AK486" s="40"/>
      <c r="AL486" s="41"/>
      <c r="AM486" s="1">
        <f t="shared" si="80"/>
        <v>0</v>
      </c>
      <c r="AN486" s="1">
        <f t="shared" si="81"/>
        <v>0</v>
      </c>
      <c r="AO486" s="1">
        <f t="shared" si="82"/>
        <v>0</v>
      </c>
      <c r="AP486" s="1">
        <f t="shared" si="83"/>
        <v>0</v>
      </c>
      <c r="AQ486" s="1">
        <f t="shared" si="84"/>
        <v>0</v>
      </c>
      <c r="AR486" s="1">
        <f t="shared" si="85"/>
        <v>0</v>
      </c>
      <c r="AT486" s="40"/>
      <c r="AU486" s="41"/>
      <c r="AV486" s="1">
        <f t="shared" si="86"/>
        <v>0</v>
      </c>
      <c r="AW486" s="1">
        <f t="shared" si="87"/>
        <v>0</v>
      </c>
      <c r="AX486" s="1">
        <f t="shared" si="88"/>
        <v>0</v>
      </c>
      <c r="AY486" s="1">
        <f t="shared" si="89"/>
        <v>0</v>
      </c>
      <c r="AZ486" s="1">
        <f t="shared" si="90"/>
        <v>0</v>
      </c>
      <c r="BA486" s="1">
        <f t="shared" si="91"/>
        <v>0</v>
      </c>
      <c r="BC486" s="40"/>
      <c r="BD486" s="41"/>
      <c r="BE486" s="1">
        <f t="shared" si="92"/>
        <v>0</v>
      </c>
      <c r="BF486" s="1">
        <f t="shared" si="93"/>
        <v>0</v>
      </c>
      <c r="BG486" s="1">
        <f t="shared" si="94"/>
        <v>0</v>
      </c>
      <c r="BH486" s="1">
        <f t="shared" si="95"/>
        <v>0</v>
      </c>
      <c r="BI486" s="1">
        <f t="shared" si="96"/>
        <v>0</v>
      </c>
      <c r="BJ486" s="1">
        <f t="shared" si="97"/>
        <v>0</v>
      </c>
      <c r="BL486" s="40"/>
      <c r="BM486" s="41"/>
      <c r="BN486" s="1">
        <f t="shared" si="98"/>
        <v>0</v>
      </c>
      <c r="BO486" s="1">
        <f t="shared" si="99"/>
        <v>0</v>
      </c>
      <c r="BP486" s="1">
        <f t="shared" si="100"/>
        <v>0</v>
      </c>
      <c r="BQ486" s="1">
        <f t="shared" si="101"/>
        <v>0</v>
      </c>
      <c r="BR486" s="1">
        <f t="shared" si="102"/>
        <v>0</v>
      </c>
      <c r="BS486" s="1">
        <f t="shared" si="103"/>
        <v>0</v>
      </c>
    </row>
    <row r="487" spans="1:71" ht="12.75" x14ac:dyDescent="0.2">
      <c r="A487" s="40"/>
      <c r="B487" s="41"/>
      <c r="C487" s="1">
        <f t="shared" si="56"/>
        <v>0</v>
      </c>
      <c r="D487" s="1">
        <f t="shared" si="57"/>
        <v>0</v>
      </c>
      <c r="E487" s="1">
        <f t="shared" si="58"/>
        <v>0</v>
      </c>
      <c r="F487" s="1">
        <f t="shared" si="59"/>
        <v>0</v>
      </c>
      <c r="G487" s="1">
        <f t="shared" si="60"/>
        <v>0</v>
      </c>
      <c r="H487" s="1">
        <f t="shared" si="61"/>
        <v>0</v>
      </c>
      <c r="J487" s="23"/>
      <c r="K487" s="18"/>
      <c r="L487" s="1">
        <f t="shared" si="62"/>
        <v>0</v>
      </c>
      <c r="M487" s="1">
        <f t="shared" si="63"/>
        <v>0</v>
      </c>
      <c r="N487" s="1">
        <f t="shared" si="64"/>
        <v>0</v>
      </c>
      <c r="O487" s="1">
        <f t="shared" si="65"/>
        <v>0</v>
      </c>
      <c r="P487" s="42">
        <f t="shared" si="66"/>
        <v>0</v>
      </c>
      <c r="Q487" s="1">
        <f t="shared" si="67"/>
        <v>0</v>
      </c>
      <c r="S487" s="40"/>
      <c r="T487" s="41"/>
      <c r="U487" s="1">
        <f t="shared" si="68"/>
        <v>0</v>
      </c>
      <c r="V487" s="1">
        <f t="shared" si="69"/>
        <v>0</v>
      </c>
      <c r="W487" s="1">
        <f t="shared" si="70"/>
        <v>0</v>
      </c>
      <c r="X487" s="1">
        <f t="shared" si="71"/>
        <v>0</v>
      </c>
      <c r="Y487" s="1">
        <f t="shared" si="72"/>
        <v>0</v>
      </c>
      <c r="Z487" s="1">
        <f t="shared" si="73"/>
        <v>0</v>
      </c>
      <c r="AB487" s="40"/>
      <c r="AC487" s="41"/>
      <c r="AD487" s="1">
        <f t="shared" si="74"/>
        <v>0</v>
      </c>
      <c r="AE487" s="1">
        <f t="shared" si="75"/>
        <v>0</v>
      </c>
      <c r="AF487" s="1">
        <f t="shared" si="76"/>
        <v>0</v>
      </c>
      <c r="AG487" s="1">
        <f t="shared" si="77"/>
        <v>0</v>
      </c>
      <c r="AH487" s="1">
        <f t="shared" si="78"/>
        <v>0</v>
      </c>
      <c r="AI487" s="1">
        <f t="shared" si="79"/>
        <v>0</v>
      </c>
      <c r="AK487" s="40"/>
      <c r="AL487" s="41"/>
      <c r="AM487" s="1">
        <f t="shared" si="80"/>
        <v>0</v>
      </c>
      <c r="AN487" s="1">
        <f t="shared" si="81"/>
        <v>0</v>
      </c>
      <c r="AO487" s="1">
        <f t="shared" si="82"/>
        <v>0</v>
      </c>
      <c r="AP487" s="1">
        <f t="shared" si="83"/>
        <v>0</v>
      </c>
      <c r="AQ487" s="1">
        <f t="shared" si="84"/>
        <v>0</v>
      </c>
      <c r="AR487" s="1">
        <f t="shared" si="85"/>
        <v>0</v>
      </c>
      <c r="AT487" s="40"/>
      <c r="AU487" s="41"/>
      <c r="AV487" s="1">
        <f t="shared" si="86"/>
        <v>0</v>
      </c>
      <c r="AW487" s="1">
        <f t="shared" si="87"/>
        <v>0</v>
      </c>
      <c r="AX487" s="1">
        <f t="shared" si="88"/>
        <v>0</v>
      </c>
      <c r="AY487" s="1">
        <f t="shared" si="89"/>
        <v>0</v>
      </c>
      <c r="AZ487" s="1">
        <f t="shared" si="90"/>
        <v>0</v>
      </c>
      <c r="BA487" s="1">
        <f t="shared" si="91"/>
        <v>0</v>
      </c>
      <c r="BC487" s="40"/>
      <c r="BD487" s="41"/>
      <c r="BE487" s="1">
        <f t="shared" si="92"/>
        <v>0</v>
      </c>
      <c r="BF487" s="1">
        <f t="shared" si="93"/>
        <v>0</v>
      </c>
      <c r="BG487" s="1">
        <f t="shared" si="94"/>
        <v>0</v>
      </c>
      <c r="BH487" s="1">
        <f t="shared" si="95"/>
        <v>0</v>
      </c>
      <c r="BI487" s="1">
        <f t="shared" si="96"/>
        <v>0</v>
      </c>
      <c r="BJ487" s="1">
        <f t="shared" si="97"/>
        <v>0</v>
      </c>
      <c r="BL487" s="40"/>
      <c r="BM487" s="41"/>
      <c r="BN487" s="1">
        <f t="shared" si="98"/>
        <v>0</v>
      </c>
      <c r="BO487" s="1">
        <f t="shared" si="99"/>
        <v>0</v>
      </c>
      <c r="BP487" s="1">
        <f t="shared" si="100"/>
        <v>0</v>
      </c>
      <c r="BQ487" s="1">
        <f t="shared" si="101"/>
        <v>0</v>
      </c>
      <c r="BR487" s="1">
        <f t="shared" si="102"/>
        <v>0</v>
      </c>
      <c r="BS487" s="1">
        <f t="shared" si="103"/>
        <v>0</v>
      </c>
    </row>
    <row r="488" spans="1:71" ht="12.75" x14ac:dyDescent="0.2">
      <c r="A488" s="40"/>
      <c r="B488" s="41"/>
      <c r="C488" s="1">
        <f t="shared" si="56"/>
        <v>0</v>
      </c>
      <c r="D488" s="1">
        <f t="shared" si="57"/>
        <v>0</v>
      </c>
      <c r="E488" s="1">
        <f t="shared" si="58"/>
        <v>0</v>
      </c>
      <c r="F488" s="1">
        <f t="shared" si="59"/>
        <v>0</v>
      </c>
      <c r="G488" s="1">
        <f t="shared" si="60"/>
        <v>0</v>
      </c>
      <c r="H488" s="1">
        <f t="shared" si="61"/>
        <v>0</v>
      </c>
      <c r="J488" s="23"/>
      <c r="K488" s="18"/>
      <c r="L488" s="1">
        <f t="shared" si="62"/>
        <v>0</v>
      </c>
      <c r="M488" s="1">
        <f t="shared" si="63"/>
        <v>0</v>
      </c>
      <c r="N488" s="1">
        <f t="shared" si="64"/>
        <v>0</v>
      </c>
      <c r="O488" s="1">
        <f t="shared" si="65"/>
        <v>0</v>
      </c>
      <c r="P488" s="42">
        <f t="shared" si="66"/>
        <v>0</v>
      </c>
      <c r="Q488" s="1">
        <f t="shared" si="67"/>
        <v>0</v>
      </c>
      <c r="S488" s="40"/>
      <c r="T488" s="41"/>
      <c r="U488" s="1">
        <f t="shared" si="68"/>
        <v>0</v>
      </c>
      <c r="V488" s="1">
        <f t="shared" si="69"/>
        <v>0</v>
      </c>
      <c r="W488" s="1">
        <f t="shared" si="70"/>
        <v>0</v>
      </c>
      <c r="X488" s="1">
        <f t="shared" si="71"/>
        <v>0</v>
      </c>
      <c r="Y488" s="1">
        <f t="shared" si="72"/>
        <v>0</v>
      </c>
      <c r="Z488" s="1">
        <f t="shared" si="73"/>
        <v>0</v>
      </c>
      <c r="AB488" s="40"/>
      <c r="AC488" s="41"/>
      <c r="AD488" s="1">
        <f t="shared" si="74"/>
        <v>0</v>
      </c>
      <c r="AE488" s="1">
        <f t="shared" si="75"/>
        <v>0</v>
      </c>
      <c r="AF488" s="1">
        <f t="shared" si="76"/>
        <v>0</v>
      </c>
      <c r="AG488" s="1">
        <f t="shared" si="77"/>
        <v>0</v>
      </c>
      <c r="AH488" s="1">
        <f t="shared" si="78"/>
        <v>0</v>
      </c>
      <c r="AI488" s="1">
        <f t="shared" si="79"/>
        <v>0</v>
      </c>
      <c r="AK488" s="40"/>
      <c r="AL488" s="41"/>
      <c r="AM488" s="1">
        <f t="shared" si="80"/>
        <v>0</v>
      </c>
      <c r="AN488" s="1">
        <f t="shared" si="81"/>
        <v>0</v>
      </c>
      <c r="AO488" s="1">
        <f t="shared" si="82"/>
        <v>0</v>
      </c>
      <c r="AP488" s="1">
        <f t="shared" si="83"/>
        <v>0</v>
      </c>
      <c r="AQ488" s="1">
        <f t="shared" si="84"/>
        <v>0</v>
      </c>
      <c r="AR488" s="1">
        <f t="shared" si="85"/>
        <v>0</v>
      </c>
      <c r="AT488" s="40"/>
      <c r="AU488" s="41"/>
      <c r="AV488" s="1">
        <f t="shared" si="86"/>
        <v>0</v>
      </c>
      <c r="AW488" s="1">
        <f t="shared" si="87"/>
        <v>0</v>
      </c>
      <c r="AX488" s="1">
        <f t="shared" si="88"/>
        <v>0</v>
      </c>
      <c r="AY488" s="1">
        <f t="shared" si="89"/>
        <v>0</v>
      </c>
      <c r="AZ488" s="1">
        <f t="shared" si="90"/>
        <v>0</v>
      </c>
      <c r="BA488" s="1">
        <f t="shared" si="91"/>
        <v>0</v>
      </c>
      <c r="BC488" s="40"/>
      <c r="BD488" s="41"/>
      <c r="BE488" s="1">
        <f t="shared" si="92"/>
        <v>0</v>
      </c>
      <c r="BF488" s="1">
        <f t="shared" si="93"/>
        <v>0</v>
      </c>
      <c r="BG488" s="1">
        <f t="shared" si="94"/>
        <v>0</v>
      </c>
      <c r="BH488" s="1">
        <f t="shared" si="95"/>
        <v>0</v>
      </c>
      <c r="BI488" s="1">
        <f t="shared" si="96"/>
        <v>0</v>
      </c>
      <c r="BJ488" s="1">
        <f t="shared" si="97"/>
        <v>0</v>
      </c>
      <c r="BL488" s="40"/>
      <c r="BM488" s="41"/>
      <c r="BN488" s="1">
        <f t="shared" si="98"/>
        <v>0</v>
      </c>
      <c r="BO488" s="1">
        <f t="shared" si="99"/>
        <v>0</v>
      </c>
      <c r="BP488" s="1">
        <f t="shared" si="100"/>
        <v>0</v>
      </c>
      <c r="BQ488" s="1">
        <f t="shared" si="101"/>
        <v>0</v>
      </c>
      <c r="BR488" s="1">
        <f t="shared" si="102"/>
        <v>0</v>
      </c>
      <c r="BS488" s="1">
        <f t="shared" si="103"/>
        <v>0</v>
      </c>
    </row>
    <row r="489" spans="1:71" ht="12.75" x14ac:dyDescent="0.2">
      <c r="A489" s="40"/>
      <c r="B489" s="41"/>
      <c r="C489" s="1">
        <f t="shared" si="56"/>
        <v>0</v>
      </c>
      <c r="D489" s="1">
        <f t="shared" si="57"/>
        <v>0</v>
      </c>
      <c r="E489" s="1">
        <f t="shared" si="58"/>
        <v>0</v>
      </c>
      <c r="F489" s="1">
        <f t="shared" si="59"/>
        <v>0</v>
      </c>
      <c r="G489" s="1">
        <f t="shared" si="60"/>
        <v>0</v>
      </c>
      <c r="H489" s="1">
        <f t="shared" si="61"/>
        <v>0</v>
      </c>
      <c r="J489" s="23"/>
      <c r="K489" s="18"/>
      <c r="L489" s="1">
        <f t="shared" si="62"/>
        <v>0</v>
      </c>
      <c r="M489" s="1">
        <f t="shared" si="63"/>
        <v>0</v>
      </c>
      <c r="N489" s="1">
        <f t="shared" si="64"/>
        <v>0</v>
      </c>
      <c r="O489" s="1">
        <f t="shared" si="65"/>
        <v>0</v>
      </c>
      <c r="P489" s="42">
        <f t="shared" si="66"/>
        <v>0</v>
      </c>
      <c r="Q489" s="1">
        <f t="shared" si="67"/>
        <v>0</v>
      </c>
      <c r="S489" s="40"/>
      <c r="T489" s="41"/>
      <c r="U489" s="1">
        <f t="shared" si="68"/>
        <v>0</v>
      </c>
      <c r="V489" s="1">
        <f t="shared" si="69"/>
        <v>0</v>
      </c>
      <c r="W489" s="1">
        <f t="shared" si="70"/>
        <v>0</v>
      </c>
      <c r="X489" s="1">
        <f t="shared" si="71"/>
        <v>0</v>
      </c>
      <c r="Y489" s="1">
        <f t="shared" si="72"/>
        <v>0</v>
      </c>
      <c r="Z489" s="1">
        <f t="shared" si="73"/>
        <v>0</v>
      </c>
      <c r="AB489" s="40"/>
      <c r="AC489" s="41"/>
      <c r="AD489" s="1">
        <f t="shared" si="74"/>
        <v>0</v>
      </c>
      <c r="AE489" s="1">
        <f t="shared" si="75"/>
        <v>0</v>
      </c>
      <c r="AF489" s="1">
        <f t="shared" si="76"/>
        <v>0</v>
      </c>
      <c r="AG489" s="1">
        <f t="shared" si="77"/>
        <v>0</v>
      </c>
      <c r="AH489" s="1">
        <f t="shared" si="78"/>
        <v>0</v>
      </c>
      <c r="AI489" s="1">
        <f t="shared" si="79"/>
        <v>0</v>
      </c>
      <c r="AK489" s="40"/>
      <c r="AL489" s="41"/>
      <c r="AM489" s="1">
        <f t="shared" si="80"/>
        <v>0</v>
      </c>
      <c r="AN489" s="1">
        <f t="shared" si="81"/>
        <v>0</v>
      </c>
      <c r="AO489" s="1">
        <f t="shared" si="82"/>
        <v>0</v>
      </c>
      <c r="AP489" s="1">
        <f t="shared" si="83"/>
        <v>0</v>
      </c>
      <c r="AQ489" s="1">
        <f t="shared" si="84"/>
        <v>0</v>
      </c>
      <c r="AR489" s="1">
        <f t="shared" si="85"/>
        <v>0</v>
      </c>
      <c r="AT489" s="40"/>
      <c r="AU489" s="41"/>
      <c r="AV489" s="1">
        <f t="shared" si="86"/>
        <v>0</v>
      </c>
      <c r="AW489" s="1">
        <f t="shared" si="87"/>
        <v>0</v>
      </c>
      <c r="AX489" s="1">
        <f t="shared" si="88"/>
        <v>0</v>
      </c>
      <c r="AY489" s="1">
        <f t="shared" si="89"/>
        <v>0</v>
      </c>
      <c r="AZ489" s="1">
        <f t="shared" si="90"/>
        <v>0</v>
      </c>
      <c r="BA489" s="1">
        <f t="shared" si="91"/>
        <v>0</v>
      </c>
      <c r="BC489" s="40"/>
      <c r="BD489" s="41"/>
      <c r="BE489" s="1">
        <f t="shared" si="92"/>
        <v>0</v>
      </c>
      <c r="BF489" s="1">
        <f t="shared" si="93"/>
        <v>0</v>
      </c>
      <c r="BG489" s="1">
        <f t="shared" si="94"/>
        <v>0</v>
      </c>
      <c r="BH489" s="1">
        <f t="shared" si="95"/>
        <v>0</v>
      </c>
      <c r="BI489" s="1">
        <f t="shared" si="96"/>
        <v>0</v>
      </c>
      <c r="BJ489" s="1">
        <f t="shared" si="97"/>
        <v>0</v>
      </c>
      <c r="BL489" s="40"/>
      <c r="BM489" s="41"/>
      <c r="BN489" s="1">
        <f t="shared" si="98"/>
        <v>0</v>
      </c>
      <c r="BO489" s="1">
        <f t="shared" si="99"/>
        <v>0</v>
      </c>
      <c r="BP489" s="1">
        <f t="shared" si="100"/>
        <v>0</v>
      </c>
      <c r="BQ489" s="1">
        <f t="shared" si="101"/>
        <v>0</v>
      </c>
      <c r="BR489" s="1">
        <f t="shared" si="102"/>
        <v>0</v>
      </c>
      <c r="BS489" s="1">
        <f t="shared" si="103"/>
        <v>0</v>
      </c>
    </row>
    <row r="490" spans="1:71" ht="12.75" x14ac:dyDescent="0.2">
      <c r="A490" s="40"/>
      <c r="B490" s="41"/>
      <c r="C490" s="1">
        <f t="shared" si="56"/>
        <v>0</v>
      </c>
      <c r="D490" s="1">
        <f t="shared" si="57"/>
        <v>0</v>
      </c>
      <c r="E490" s="1">
        <f t="shared" si="58"/>
        <v>0</v>
      </c>
      <c r="F490" s="1">
        <f t="shared" si="59"/>
        <v>0</v>
      </c>
      <c r="G490" s="1">
        <f t="shared" si="60"/>
        <v>0</v>
      </c>
      <c r="H490" s="1">
        <f t="shared" si="61"/>
        <v>0</v>
      </c>
      <c r="J490" s="23"/>
      <c r="K490" s="18"/>
      <c r="L490" s="1">
        <f t="shared" si="62"/>
        <v>0</v>
      </c>
      <c r="M490" s="1">
        <f t="shared" si="63"/>
        <v>0</v>
      </c>
      <c r="N490" s="1">
        <f t="shared" si="64"/>
        <v>0</v>
      </c>
      <c r="O490" s="1">
        <f t="shared" si="65"/>
        <v>0</v>
      </c>
      <c r="P490" s="42">
        <f t="shared" si="66"/>
        <v>0</v>
      </c>
      <c r="Q490" s="1">
        <f t="shared" si="67"/>
        <v>0</v>
      </c>
      <c r="S490" s="40"/>
      <c r="T490" s="41"/>
      <c r="U490" s="1">
        <f t="shared" si="68"/>
        <v>0</v>
      </c>
      <c r="V490" s="1">
        <f t="shared" si="69"/>
        <v>0</v>
      </c>
      <c r="W490" s="1">
        <f t="shared" si="70"/>
        <v>0</v>
      </c>
      <c r="X490" s="1">
        <f t="shared" si="71"/>
        <v>0</v>
      </c>
      <c r="Y490" s="1">
        <f t="shared" si="72"/>
        <v>0</v>
      </c>
      <c r="Z490" s="1">
        <f t="shared" si="73"/>
        <v>0</v>
      </c>
      <c r="AB490" s="40"/>
      <c r="AC490" s="41"/>
      <c r="AD490" s="1">
        <f t="shared" si="74"/>
        <v>0</v>
      </c>
      <c r="AE490" s="1">
        <f t="shared" si="75"/>
        <v>0</v>
      </c>
      <c r="AF490" s="1">
        <f t="shared" si="76"/>
        <v>0</v>
      </c>
      <c r="AG490" s="1">
        <f t="shared" si="77"/>
        <v>0</v>
      </c>
      <c r="AH490" s="1">
        <f t="shared" si="78"/>
        <v>0</v>
      </c>
      <c r="AI490" s="1">
        <f t="shared" si="79"/>
        <v>0</v>
      </c>
      <c r="AK490" s="40"/>
      <c r="AL490" s="41"/>
      <c r="AM490" s="1">
        <f t="shared" si="80"/>
        <v>0</v>
      </c>
      <c r="AN490" s="1">
        <f t="shared" si="81"/>
        <v>0</v>
      </c>
      <c r="AO490" s="1">
        <f t="shared" si="82"/>
        <v>0</v>
      </c>
      <c r="AP490" s="1">
        <f t="shared" si="83"/>
        <v>0</v>
      </c>
      <c r="AQ490" s="1">
        <f t="shared" si="84"/>
        <v>0</v>
      </c>
      <c r="AR490" s="1">
        <f t="shared" si="85"/>
        <v>0</v>
      </c>
      <c r="AT490" s="40"/>
      <c r="AU490" s="41"/>
      <c r="AV490" s="1">
        <f t="shared" si="86"/>
        <v>0</v>
      </c>
      <c r="AW490" s="1">
        <f t="shared" si="87"/>
        <v>0</v>
      </c>
      <c r="AX490" s="1">
        <f t="shared" si="88"/>
        <v>0</v>
      </c>
      <c r="AY490" s="1">
        <f t="shared" si="89"/>
        <v>0</v>
      </c>
      <c r="AZ490" s="1">
        <f t="shared" si="90"/>
        <v>0</v>
      </c>
      <c r="BA490" s="1">
        <f t="shared" si="91"/>
        <v>0</v>
      </c>
      <c r="BC490" s="40"/>
      <c r="BD490" s="41"/>
      <c r="BE490" s="1">
        <f t="shared" si="92"/>
        <v>0</v>
      </c>
      <c r="BF490" s="1">
        <f t="shared" si="93"/>
        <v>0</v>
      </c>
      <c r="BG490" s="1">
        <f t="shared" si="94"/>
        <v>0</v>
      </c>
      <c r="BH490" s="1">
        <f t="shared" si="95"/>
        <v>0</v>
      </c>
      <c r="BI490" s="1">
        <f t="shared" si="96"/>
        <v>0</v>
      </c>
      <c r="BJ490" s="1">
        <f t="shared" si="97"/>
        <v>0</v>
      </c>
      <c r="BL490" s="40"/>
      <c r="BM490" s="41"/>
      <c r="BN490" s="1">
        <f t="shared" si="98"/>
        <v>0</v>
      </c>
      <c r="BO490" s="1">
        <f t="shared" si="99"/>
        <v>0</v>
      </c>
      <c r="BP490" s="1">
        <f t="shared" si="100"/>
        <v>0</v>
      </c>
      <c r="BQ490" s="1">
        <f t="shared" si="101"/>
        <v>0</v>
      </c>
      <c r="BR490" s="1">
        <f t="shared" si="102"/>
        <v>0</v>
      </c>
      <c r="BS490" s="1">
        <f t="shared" si="103"/>
        <v>0</v>
      </c>
    </row>
    <row r="491" spans="1:71" ht="12.75" x14ac:dyDescent="0.2">
      <c r="A491" s="40"/>
      <c r="B491" s="41"/>
      <c r="C491" s="1">
        <f t="shared" si="56"/>
        <v>0</v>
      </c>
      <c r="D491" s="1">
        <f t="shared" si="57"/>
        <v>0</v>
      </c>
      <c r="E491" s="1">
        <f t="shared" si="58"/>
        <v>0</v>
      </c>
      <c r="F491" s="1">
        <f t="shared" si="59"/>
        <v>0</v>
      </c>
      <c r="G491" s="1">
        <f t="shared" si="60"/>
        <v>0</v>
      </c>
      <c r="H491" s="1">
        <f t="shared" si="61"/>
        <v>0</v>
      </c>
      <c r="J491" s="23"/>
      <c r="K491" s="18"/>
      <c r="L491" s="1">
        <f t="shared" si="62"/>
        <v>0</v>
      </c>
      <c r="M491" s="1">
        <f t="shared" si="63"/>
        <v>0</v>
      </c>
      <c r="N491" s="1">
        <f t="shared" si="64"/>
        <v>0</v>
      </c>
      <c r="O491" s="1">
        <f t="shared" si="65"/>
        <v>0</v>
      </c>
      <c r="P491" s="42">
        <f t="shared" si="66"/>
        <v>0</v>
      </c>
      <c r="Q491" s="1">
        <f t="shared" si="67"/>
        <v>0</v>
      </c>
      <c r="S491" s="40"/>
      <c r="T491" s="41"/>
      <c r="U491" s="1">
        <f t="shared" si="68"/>
        <v>0</v>
      </c>
      <c r="V491" s="1">
        <f t="shared" si="69"/>
        <v>0</v>
      </c>
      <c r="W491" s="1">
        <f t="shared" si="70"/>
        <v>0</v>
      </c>
      <c r="X491" s="1">
        <f t="shared" si="71"/>
        <v>0</v>
      </c>
      <c r="Y491" s="1">
        <f t="shared" si="72"/>
        <v>0</v>
      </c>
      <c r="Z491" s="1">
        <f t="shared" si="73"/>
        <v>0</v>
      </c>
      <c r="AB491" s="40"/>
      <c r="AC491" s="41"/>
      <c r="AD491" s="1">
        <f t="shared" si="74"/>
        <v>0</v>
      </c>
      <c r="AE491" s="1">
        <f t="shared" si="75"/>
        <v>0</v>
      </c>
      <c r="AF491" s="1">
        <f t="shared" si="76"/>
        <v>0</v>
      </c>
      <c r="AG491" s="1">
        <f t="shared" si="77"/>
        <v>0</v>
      </c>
      <c r="AH491" s="1">
        <f t="shared" si="78"/>
        <v>0</v>
      </c>
      <c r="AI491" s="1">
        <f t="shared" si="79"/>
        <v>0</v>
      </c>
      <c r="AK491" s="40"/>
      <c r="AL491" s="41"/>
      <c r="AM491" s="1">
        <f t="shared" si="80"/>
        <v>0</v>
      </c>
      <c r="AN491" s="1">
        <f t="shared" si="81"/>
        <v>0</v>
      </c>
      <c r="AO491" s="1">
        <f t="shared" si="82"/>
        <v>0</v>
      </c>
      <c r="AP491" s="1">
        <f t="shared" si="83"/>
        <v>0</v>
      </c>
      <c r="AQ491" s="1">
        <f t="shared" si="84"/>
        <v>0</v>
      </c>
      <c r="AR491" s="1">
        <f t="shared" si="85"/>
        <v>0</v>
      </c>
      <c r="AT491" s="40"/>
      <c r="AU491" s="41"/>
      <c r="AV491" s="1">
        <f t="shared" si="86"/>
        <v>0</v>
      </c>
      <c r="AW491" s="1">
        <f t="shared" si="87"/>
        <v>0</v>
      </c>
      <c r="AX491" s="1">
        <f t="shared" si="88"/>
        <v>0</v>
      </c>
      <c r="AY491" s="1">
        <f t="shared" si="89"/>
        <v>0</v>
      </c>
      <c r="AZ491" s="1">
        <f t="shared" si="90"/>
        <v>0</v>
      </c>
      <c r="BA491" s="1">
        <f t="shared" si="91"/>
        <v>0</v>
      </c>
      <c r="BC491" s="40"/>
      <c r="BD491" s="41"/>
      <c r="BE491" s="1">
        <f t="shared" si="92"/>
        <v>0</v>
      </c>
      <c r="BF491" s="1">
        <f t="shared" si="93"/>
        <v>0</v>
      </c>
      <c r="BG491" s="1">
        <f t="shared" si="94"/>
        <v>0</v>
      </c>
      <c r="BH491" s="1">
        <f t="shared" si="95"/>
        <v>0</v>
      </c>
      <c r="BI491" s="1">
        <f t="shared" si="96"/>
        <v>0</v>
      </c>
      <c r="BJ491" s="1">
        <f t="shared" si="97"/>
        <v>0</v>
      </c>
      <c r="BL491" s="40"/>
      <c r="BM491" s="41"/>
      <c r="BN491" s="1">
        <f t="shared" si="98"/>
        <v>0</v>
      </c>
      <c r="BO491" s="1">
        <f t="shared" si="99"/>
        <v>0</v>
      </c>
      <c r="BP491" s="1">
        <f t="shared" si="100"/>
        <v>0</v>
      </c>
      <c r="BQ491" s="1">
        <f t="shared" si="101"/>
        <v>0</v>
      </c>
      <c r="BR491" s="1">
        <f t="shared" si="102"/>
        <v>0</v>
      </c>
      <c r="BS491" s="1">
        <f t="shared" si="103"/>
        <v>0</v>
      </c>
    </row>
    <row r="492" spans="1:71" ht="12.75" x14ac:dyDescent="0.2">
      <c r="A492" s="40"/>
      <c r="B492" s="41"/>
      <c r="C492" s="1">
        <f t="shared" si="56"/>
        <v>0</v>
      </c>
      <c r="D492" s="1">
        <f t="shared" si="57"/>
        <v>0</v>
      </c>
      <c r="E492" s="1">
        <f t="shared" si="58"/>
        <v>0</v>
      </c>
      <c r="F492" s="1">
        <f t="shared" si="59"/>
        <v>0</v>
      </c>
      <c r="G492" s="1">
        <f t="shared" si="60"/>
        <v>0</v>
      </c>
      <c r="H492" s="1">
        <f t="shared" si="61"/>
        <v>0</v>
      </c>
      <c r="J492" s="23"/>
      <c r="K492" s="18"/>
      <c r="L492" s="1">
        <f t="shared" si="62"/>
        <v>0</v>
      </c>
      <c r="M492" s="1">
        <f t="shared" si="63"/>
        <v>0</v>
      </c>
      <c r="N492" s="1">
        <f t="shared" si="64"/>
        <v>0</v>
      </c>
      <c r="O492" s="1">
        <f t="shared" si="65"/>
        <v>0</v>
      </c>
      <c r="P492" s="42">
        <f t="shared" si="66"/>
        <v>0</v>
      </c>
      <c r="Q492" s="1">
        <f t="shared" si="67"/>
        <v>0</v>
      </c>
      <c r="S492" s="40"/>
      <c r="T492" s="41"/>
      <c r="U492" s="1">
        <f t="shared" si="68"/>
        <v>0</v>
      </c>
      <c r="V492" s="1">
        <f t="shared" si="69"/>
        <v>0</v>
      </c>
      <c r="W492" s="1">
        <f t="shared" si="70"/>
        <v>0</v>
      </c>
      <c r="X492" s="1">
        <f t="shared" si="71"/>
        <v>0</v>
      </c>
      <c r="Y492" s="1">
        <f t="shared" si="72"/>
        <v>0</v>
      </c>
      <c r="Z492" s="1">
        <f t="shared" si="73"/>
        <v>0</v>
      </c>
      <c r="AB492" s="40"/>
      <c r="AC492" s="41"/>
      <c r="AD492" s="1">
        <f t="shared" si="74"/>
        <v>0</v>
      </c>
      <c r="AE492" s="1">
        <f t="shared" si="75"/>
        <v>0</v>
      </c>
      <c r="AF492" s="1">
        <f t="shared" si="76"/>
        <v>0</v>
      </c>
      <c r="AG492" s="1">
        <f t="shared" si="77"/>
        <v>0</v>
      </c>
      <c r="AH492" s="1">
        <f t="shared" si="78"/>
        <v>0</v>
      </c>
      <c r="AI492" s="1">
        <f t="shared" si="79"/>
        <v>0</v>
      </c>
      <c r="AK492" s="40"/>
      <c r="AL492" s="41"/>
      <c r="AM492" s="1">
        <f t="shared" si="80"/>
        <v>0</v>
      </c>
      <c r="AN492" s="1">
        <f t="shared" si="81"/>
        <v>0</v>
      </c>
      <c r="AO492" s="1">
        <f t="shared" si="82"/>
        <v>0</v>
      </c>
      <c r="AP492" s="1">
        <f t="shared" si="83"/>
        <v>0</v>
      </c>
      <c r="AQ492" s="1">
        <f t="shared" si="84"/>
        <v>0</v>
      </c>
      <c r="AR492" s="1">
        <f t="shared" si="85"/>
        <v>0</v>
      </c>
      <c r="AT492" s="40"/>
      <c r="AU492" s="41"/>
      <c r="AV492" s="1">
        <f t="shared" si="86"/>
        <v>0</v>
      </c>
      <c r="AW492" s="1">
        <f t="shared" si="87"/>
        <v>0</v>
      </c>
      <c r="AX492" s="1">
        <f t="shared" si="88"/>
        <v>0</v>
      </c>
      <c r="AY492" s="1">
        <f t="shared" si="89"/>
        <v>0</v>
      </c>
      <c r="AZ492" s="1">
        <f t="shared" si="90"/>
        <v>0</v>
      </c>
      <c r="BA492" s="1">
        <f t="shared" si="91"/>
        <v>0</v>
      </c>
      <c r="BC492" s="40"/>
      <c r="BD492" s="41"/>
      <c r="BE492" s="1">
        <f t="shared" si="92"/>
        <v>0</v>
      </c>
      <c r="BF492" s="1">
        <f t="shared" si="93"/>
        <v>0</v>
      </c>
      <c r="BG492" s="1">
        <f t="shared" si="94"/>
        <v>0</v>
      </c>
      <c r="BH492" s="1">
        <f t="shared" si="95"/>
        <v>0</v>
      </c>
      <c r="BI492" s="1">
        <f t="shared" si="96"/>
        <v>0</v>
      </c>
      <c r="BJ492" s="1">
        <f t="shared" si="97"/>
        <v>0</v>
      </c>
      <c r="BL492" s="40"/>
      <c r="BM492" s="41"/>
      <c r="BN492" s="1">
        <f t="shared" si="98"/>
        <v>0</v>
      </c>
      <c r="BO492" s="1">
        <f t="shared" si="99"/>
        <v>0</v>
      </c>
      <c r="BP492" s="1">
        <f t="shared" si="100"/>
        <v>0</v>
      </c>
      <c r="BQ492" s="1">
        <f t="shared" si="101"/>
        <v>0</v>
      </c>
      <c r="BR492" s="1">
        <f t="shared" si="102"/>
        <v>0</v>
      </c>
      <c r="BS492" s="1">
        <f t="shared" si="103"/>
        <v>0</v>
      </c>
    </row>
    <row r="493" spans="1:71" ht="12.75" x14ac:dyDescent="0.2">
      <c r="A493" s="40"/>
      <c r="B493" s="41"/>
      <c r="C493" s="1">
        <f t="shared" si="56"/>
        <v>0</v>
      </c>
      <c r="D493" s="1">
        <f t="shared" si="57"/>
        <v>0</v>
      </c>
      <c r="E493" s="1">
        <f t="shared" si="58"/>
        <v>0</v>
      </c>
      <c r="F493" s="1">
        <f t="shared" si="59"/>
        <v>0</v>
      </c>
      <c r="G493" s="1">
        <f t="shared" si="60"/>
        <v>0</v>
      </c>
      <c r="H493" s="1">
        <f t="shared" si="61"/>
        <v>0</v>
      </c>
      <c r="J493" s="23"/>
      <c r="K493" s="18"/>
      <c r="L493" s="1">
        <f t="shared" si="62"/>
        <v>0</v>
      </c>
      <c r="M493" s="1">
        <f t="shared" si="63"/>
        <v>0</v>
      </c>
      <c r="N493" s="1">
        <f t="shared" si="64"/>
        <v>0</v>
      </c>
      <c r="O493" s="1">
        <f t="shared" si="65"/>
        <v>0</v>
      </c>
      <c r="P493" s="42">
        <f t="shared" si="66"/>
        <v>0</v>
      </c>
      <c r="Q493" s="1">
        <f t="shared" si="67"/>
        <v>0</v>
      </c>
      <c r="S493" s="40"/>
      <c r="T493" s="41"/>
      <c r="U493" s="1">
        <f t="shared" si="68"/>
        <v>0</v>
      </c>
      <c r="V493" s="1">
        <f t="shared" si="69"/>
        <v>0</v>
      </c>
      <c r="W493" s="1">
        <f t="shared" si="70"/>
        <v>0</v>
      </c>
      <c r="X493" s="1">
        <f t="shared" si="71"/>
        <v>0</v>
      </c>
      <c r="Y493" s="1">
        <f t="shared" si="72"/>
        <v>0</v>
      </c>
      <c r="Z493" s="1">
        <f t="shared" si="73"/>
        <v>0</v>
      </c>
      <c r="AB493" s="40"/>
      <c r="AC493" s="41"/>
      <c r="AD493" s="1">
        <f t="shared" si="74"/>
        <v>0</v>
      </c>
      <c r="AE493" s="1">
        <f t="shared" si="75"/>
        <v>0</v>
      </c>
      <c r="AF493" s="1">
        <f t="shared" si="76"/>
        <v>0</v>
      </c>
      <c r="AG493" s="1">
        <f t="shared" si="77"/>
        <v>0</v>
      </c>
      <c r="AH493" s="1">
        <f t="shared" si="78"/>
        <v>0</v>
      </c>
      <c r="AI493" s="1">
        <f t="shared" si="79"/>
        <v>0</v>
      </c>
      <c r="AK493" s="40"/>
      <c r="AL493" s="41"/>
      <c r="AM493" s="1">
        <f t="shared" si="80"/>
        <v>0</v>
      </c>
      <c r="AN493" s="1">
        <f t="shared" si="81"/>
        <v>0</v>
      </c>
      <c r="AO493" s="1">
        <f t="shared" si="82"/>
        <v>0</v>
      </c>
      <c r="AP493" s="1">
        <f t="shared" si="83"/>
        <v>0</v>
      </c>
      <c r="AQ493" s="1">
        <f t="shared" si="84"/>
        <v>0</v>
      </c>
      <c r="AR493" s="1">
        <f t="shared" si="85"/>
        <v>0</v>
      </c>
      <c r="AT493" s="40"/>
      <c r="AU493" s="41"/>
      <c r="AV493" s="1">
        <f t="shared" si="86"/>
        <v>0</v>
      </c>
      <c r="AW493" s="1">
        <f t="shared" si="87"/>
        <v>0</v>
      </c>
      <c r="AX493" s="1">
        <f t="shared" si="88"/>
        <v>0</v>
      </c>
      <c r="AY493" s="1">
        <f t="shared" si="89"/>
        <v>0</v>
      </c>
      <c r="AZ493" s="1">
        <f t="shared" si="90"/>
        <v>0</v>
      </c>
      <c r="BA493" s="1">
        <f t="shared" si="91"/>
        <v>0</v>
      </c>
      <c r="BC493" s="40"/>
      <c r="BD493" s="41"/>
      <c r="BE493" s="1">
        <f t="shared" si="92"/>
        <v>0</v>
      </c>
      <c r="BF493" s="1">
        <f t="shared" si="93"/>
        <v>0</v>
      </c>
      <c r="BG493" s="1">
        <f t="shared" si="94"/>
        <v>0</v>
      </c>
      <c r="BH493" s="1">
        <f t="shared" si="95"/>
        <v>0</v>
      </c>
      <c r="BI493" s="1">
        <f t="shared" si="96"/>
        <v>0</v>
      </c>
      <c r="BJ493" s="1">
        <f t="shared" si="97"/>
        <v>0</v>
      </c>
      <c r="BL493" s="40"/>
      <c r="BM493" s="41"/>
      <c r="BN493" s="1">
        <f t="shared" si="98"/>
        <v>0</v>
      </c>
      <c r="BO493" s="1">
        <f t="shared" si="99"/>
        <v>0</v>
      </c>
      <c r="BP493" s="1">
        <f t="shared" si="100"/>
        <v>0</v>
      </c>
      <c r="BQ493" s="1">
        <f t="shared" si="101"/>
        <v>0</v>
      </c>
      <c r="BR493" s="1">
        <f t="shared" si="102"/>
        <v>0</v>
      </c>
      <c r="BS493" s="1">
        <f t="shared" si="103"/>
        <v>0</v>
      </c>
    </row>
    <row r="494" spans="1:71" ht="12.75" x14ac:dyDescent="0.2">
      <c r="A494" s="40"/>
      <c r="B494" s="41"/>
      <c r="C494" s="1">
        <f t="shared" si="56"/>
        <v>0</v>
      </c>
      <c r="D494" s="1">
        <f t="shared" si="57"/>
        <v>0</v>
      </c>
      <c r="E494" s="1">
        <f t="shared" si="58"/>
        <v>0</v>
      </c>
      <c r="F494" s="1">
        <f t="shared" si="59"/>
        <v>0</v>
      </c>
      <c r="G494" s="1">
        <f t="shared" si="60"/>
        <v>0</v>
      </c>
      <c r="H494" s="1">
        <f t="shared" si="61"/>
        <v>0</v>
      </c>
      <c r="J494" s="23"/>
      <c r="K494" s="18"/>
      <c r="L494" s="1">
        <f t="shared" si="62"/>
        <v>0</v>
      </c>
      <c r="M494" s="1">
        <f t="shared" si="63"/>
        <v>0</v>
      </c>
      <c r="N494" s="1">
        <f t="shared" si="64"/>
        <v>0</v>
      </c>
      <c r="O494" s="1">
        <f t="shared" si="65"/>
        <v>0</v>
      </c>
      <c r="P494" s="42">
        <f t="shared" si="66"/>
        <v>0</v>
      </c>
      <c r="Q494" s="1">
        <f t="shared" si="67"/>
        <v>0</v>
      </c>
      <c r="S494" s="40"/>
      <c r="T494" s="41"/>
      <c r="U494" s="1">
        <f t="shared" si="68"/>
        <v>0</v>
      </c>
      <c r="V494" s="1">
        <f t="shared" si="69"/>
        <v>0</v>
      </c>
      <c r="W494" s="1">
        <f t="shared" si="70"/>
        <v>0</v>
      </c>
      <c r="X494" s="1">
        <f t="shared" si="71"/>
        <v>0</v>
      </c>
      <c r="Y494" s="1">
        <f t="shared" si="72"/>
        <v>0</v>
      </c>
      <c r="Z494" s="1">
        <f t="shared" si="73"/>
        <v>0</v>
      </c>
      <c r="AB494" s="40"/>
      <c r="AC494" s="41"/>
      <c r="AD494" s="1">
        <f t="shared" si="74"/>
        <v>0</v>
      </c>
      <c r="AE494" s="1">
        <f t="shared" si="75"/>
        <v>0</v>
      </c>
      <c r="AF494" s="1">
        <f t="shared" si="76"/>
        <v>0</v>
      </c>
      <c r="AG494" s="1">
        <f t="shared" si="77"/>
        <v>0</v>
      </c>
      <c r="AH494" s="1">
        <f t="shared" si="78"/>
        <v>0</v>
      </c>
      <c r="AI494" s="1">
        <f t="shared" si="79"/>
        <v>0</v>
      </c>
      <c r="AK494" s="40"/>
      <c r="AL494" s="41"/>
      <c r="AM494" s="1">
        <f t="shared" si="80"/>
        <v>0</v>
      </c>
      <c r="AN494" s="1">
        <f t="shared" si="81"/>
        <v>0</v>
      </c>
      <c r="AO494" s="1">
        <f t="shared" si="82"/>
        <v>0</v>
      </c>
      <c r="AP494" s="1">
        <f t="shared" si="83"/>
        <v>0</v>
      </c>
      <c r="AQ494" s="1">
        <f t="shared" si="84"/>
        <v>0</v>
      </c>
      <c r="AR494" s="1">
        <f t="shared" si="85"/>
        <v>0</v>
      </c>
      <c r="AT494" s="40"/>
      <c r="AU494" s="41"/>
      <c r="AV494" s="1">
        <f t="shared" si="86"/>
        <v>0</v>
      </c>
      <c r="AW494" s="1">
        <f t="shared" si="87"/>
        <v>0</v>
      </c>
      <c r="AX494" s="1">
        <f t="shared" si="88"/>
        <v>0</v>
      </c>
      <c r="AY494" s="1">
        <f t="shared" si="89"/>
        <v>0</v>
      </c>
      <c r="AZ494" s="1">
        <f t="shared" si="90"/>
        <v>0</v>
      </c>
      <c r="BA494" s="1">
        <f t="shared" si="91"/>
        <v>0</v>
      </c>
      <c r="BC494" s="40"/>
      <c r="BD494" s="41"/>
      <c r="BE494" s="1">
        <f t="shared" si="92"/>
        <v>0</v>
      </c>
      <c r="BF494" s="1">
        <f t="shared" si="93"/>
        <v>0</v>
      </c>
      <c r="BG494" s="1">
        <f t="shared" si="94"/>
        <v>0</v>
      </c>
      <c r="BH494" s="1">
        <f t="shared" si="95"/>
        <v>0</v>
      </c>
      <c r="BI494" s="1">
        <f t="shared" si="96"/>
        <v>0</v>
      </c>
      <c r="BJ494" s="1">
        <f t="shared" si="97"/>
        <v>0</v>
      </c>
      <c r="BL494" s="40"/>
      <c r="BM494" s="41"/>
      <c r="BN494" s="1">
        <f t="shared" si="98"/>
        <v>0</v>
      </c>
      <c r="BO494" s="1">
        <f t="shared" si="99"/>
        <v>0</v>
      </c>
      <c r="BP494" s="1">
        <f t="shared" si="100"/>
        <v>0</v>
      </c>
      <c r="BQ494" s="1">
        <f t="shared" si="101"/>
        <v>0</v>
      </c>
      <c r="BR494" s="1">
        <f t="shared" si="102"/>
        <v>0</v>
      </c>
      <c r="BS494" s="1">
        <f t="shared" si="103"/>
        <v>0</v>
      </c>
    </row>
    <row r="495" spans="1:71" ht="12.75" x14ac:dyDescent="0.2">
      <c r="A495" s="40"/>
      <c r="B495" s="41"/>
      <c r="C495" s="1">
        <f t="shared" si="56"/>
        <v>0</v>
      </c>
      <c r="D495" s="1">
        <f t="shared" si="57"/>
        <v>0</v>
      </c>
      <c r="E495" s="1">
        <f t="shared" si="58"/>
        <v>0</v>
      </c>
      <c r="F495" s="1">
        <f t="shared" si="59"/>
        <v>0</v>
      </c>
      <c r="G495" s="1">
        <f t="shared" si="60"/>
        <v>0</v>
      </c>
      <c r="H495" s="1">
        <f t="shared" si="61"/>
        <v>0</v>
      </c>
      <c r="J495" s="23"/>
      <c r="K495" s="18"/>
      <c r="L495" s="1">
        <f t="shared" si="62"/>
        <v>0</v>
      </c>
      <c r="M495" s="1">
        <f t="shared" si="63"/>
        <v>0</v>
      </c>
      <c r="N495" s="1">
        <f t="shared" si="64"/>
        <v>0</v>
      </c>
      <c r="O495" s="1">
        <f t="shared" si="65"/>
        <v>0</v>
      </c>
      <c r="P495" s="42">
        <f t="shared" si="66"/>
        <v>0</v>
      </c>
      <c r="Q495" s="1">
        <f t="shared" si="67"/>
        <v>0</v>
      </c>
      <c r="S495" s="40"/>
      <c r="T495" s="41"/>
      <c r="U495" s="1">
        <f t="shared" si="68"/>
        <v>0</v>
      </c>
      <c r="V495" s="1">
        <f t="shared" si="69"/>
        <v>0</v>
      </c>
      <c r="W495" s="1">
        <f t="shared" si="70"/>
        <v>0</v>
      </c>
      <c r="X495" s="1">
        <f t="shared" si="71"/>
        <v>0</v>
      </c>
      <c r="Y495" s="1">
        <f t="shared" si="72"/>
        <v>0</v>
      </c>
      <c r="Z495" s="1">
        <f t="shared" si="73"/>
        <v>0</v>
      </c>
      <c r="AB495" s="40"/>
      <c r="AC495" s="41"/>
      <c r="AD495" s="1">
        <f t="shared" si="74"/>
        <v>0</v>
      </c>
      <c r="AE495" s="1">
        <f t="shared" si="75"/>
        <v>0</v>
      </c>
      <c r="AF495" s="1">
        <f t="shared" si="76"/>
        <v>0</v>
      </c>
      <c r="AG495" s="1">
        <f t="shared" si="77"/>
        <v>0</v>
      </c>
      <c r="AH495" s="1">
        <f t="shared" si="78"/>
        <v>0</v>
      </c>
      <c r="AI495" s="1">
        <f t="shared" si="79"/>
        <v>0</v>
      </c>
      <c r="AK495" s="40"/>
      <c r="AL495" s="41"/>
      <c r="AM495" s="1">
        <f t="shared" si="80"/>
        <v>0</v>
      </c>
      <c r="AN495" s="1">
        <f t="shared" si="81"/>
        <v>0</v>
      </c>
      <c r="AO495" s="1">
        <f t="shared" si="82"/>
        <v>0</v>
      </c>
      <c r="AP495" s="1">
        <f t="shared" si="83"/>
        <v>0</v>
      </c>
      <c r="AQ495" s="1">
        <f t="shared" si="84"/>
        <v>0</v>
      </c>
      <c r="AR495" s="1">
        <f t="shared" si="85"/>
        <v>0</v>
      </c>
      <c r="AT495" s="40"/>
      <c r="AU495" s="41"/>
      <c r="AV495" s="1">
        <f t="shared" si="86"/>
        <v>0</v>
      </c>
      <c r="AW495" s="1">
        <f t="shared" si="87"/>
        <v>0</v>
      </c>
      <c r="AX495" s="1">
        <f t="shared" si="88"/>
        <v>0</v>
      </c>
      <c r="AY495" s="1">
        <f t="shared" si="89"/>
        <v>0</v>
      </c>
      <c r="AZ495" s="1">
        <f t="shared" si="90"/>
        <v>0</v>
      </c>
      <c r="BA495" s="1">
        <f t="shared" si="91"/>
        <v>0</v>
      </c>
      <c r="BC495" s="40"/>
      <c r="BD495" s="41"/>
      <c r="BE495" s="1">
        <f t="shared" si="92"/>
        <v>0</v>
      </c>
      <c r="BF495" s="1">
        <f t="shared" si="93"/>
        <v>0</v>
      </c>
      <c r="BG495" s="1">
        <f t="shared" si="94"/>
        <v>0</v>
      </c>
      <c r="BH495" s="1">
        <f t="shared" si="95"/>
        <v>0</v>
      </c>
      <c r="BI495" s="1">
        <f t="shared" si="96"/>
        <v>0</v>
      </c>
      <c r="BJ495" s="1">
        <f t="shared" si="97"/>
        <v>0</v>
      </c>
      <c r="BL495" s="40"/>
      <c r="BM495" s="41"/>
      <c r="BN495" s="1">
        <f t="shared" si="98"/>
        <v>0</v>
      </c>
      <c r="BO495" s="1">
        <f t="shared" si="99"/>
        <v>0</v>
      </c>
      <c r="BP495" s="1">
        <f t="shared" si="100"/>
        <v>0</v>
      </c>
      <c r="BQ495" s="1">
        <f t="shared" si="101"/>
        <v>0</v>
      </c>
      <c r="BR495" s="1">
        <f t="shared" si="102"/>
        <v>0</v>
      </c>
      <c r="BS495" s="1">
        <f t="shared" si="103"/>
        <v>0</v>
      </c>
    </row>
    <row r="496" spans="1:71" ht="12.75" x14ac:dyDescent="0.2">
      <c r="A496" s="40"/>
      <c r="B496" s="41"/>
      <c r="C496" s="1">
        <f t="shared" si="56"/>
        <v>0</v>
      </c>
      <c r="D496" s="1">
        <f t="shared" si="57"/>
        <v>0</v>
      </c>
      <c r="E496" s="1">
        <f t="shared" si="58"/>
        <v>0</v>
      </c>
      <c r="F496" s="1">
        <f t="shared" si="59"/>
        <v>0</v>
      </c>
      <c r="G496" s="1">
        <f t="shared" si="60"/>
        <v>0</v>
      </c>
      <c r="H496" s="1">
        <f t="shared" si="61"/>
        <v>0</v>
      </c>
      <c r="J496" s="23"/>
      <c r="K496" s="18"/>
      <c r="L496" s="1">
        <f t="shared" si="62"/>
        <v>0</v>
      </c>
      <c r="M496" s="1">
        <f t="shared" si="63"/>
        <v>0</v>
      </c>
      <c r="N496" s="1">
        <f t="shared" si="64"/>
        <v>0</v>
      </c>
      <c r="O496" s="1">
        <f t="shared" si="65"/>
        <v>0</v>
      </c>
      <c r="P496" s="42">
        <f t="shared" si="66"/>
        <v>0</v>
      </c>
      <c r="Q496" s="1">
        <f t="shared" si="67"/>
        <v>0</v>
      </c>
      <c r="S496" s="40"/>
      <c r="T496" s="41"/>
      <c r="U496" s="1">
        <f t="shared" si="68"/>
        <v>0</v>
      </c>
      <c r="V496" s="1">
        <f t="shared" si="69"/>
        <v>0</v>
      </c>
      <c r="W496" s="1">
        <f t="shared" si="70"/>
        <v>0</v>
      </c>
      <c r="X496" s="1">
        <f t="shared" si="71"/>
        <v>0</v>
      </c>
      <c r="Y496" s="1">
        <f t="shared" si="72"/>
        <v>0</v>
      </c>
      <c r="Z496" s="1">
        <f t="shared" si="73"/>
        <v>0</v>
      </c>
      <c r="AB496" s="40"/>
      <c r="AC496" s="41"/>
      <c r="AD496" s="1">
        <f t="shared" si="74"/>
        <v>0</v>
      </c>
      <c r="AE496" s="1">
        <f t="shared" si="75"/>
        <v>0</v>
      </c>
      <c r="AF496" s="1">
        <f t="shared" si="76"/>
        <v>0</v>
      </c>
      <c r="AG496" s="1">
        <f t="shared" si="77"/>
        <v>0</v>
      </c>
      <c r="AH496" s="1">
        <f t="shared" si="78"/>
        <v>0</v>
      </c>
      <c r="AI496" s="1">
        <f t="shared" si="79"/>
        <v>0</v>
      </c>
      <c r="AK496" s="40"/>
      <c r="AL496" s="41"/>
      <c r="AM496" s="1">
        <f t="shared" si="80"/>
        <v>0</v>
      </c>
      <c r="AN496" s="1">
        <f t="shared" si="81"/>
        <v>0</v>
      </c>
      <c r="AO496" s="1">
        <f t="shared" si="82"/>
        <v>0</v>
      </c>
      <c r="AP496" s="1">
        <f t="shared" si="83"/>
        <v>0</v>
      </c>
      <c r="AQ496" s="1">
        <f t="shared" si="84"/>
        <v>0</v>
      </c>
      <c r="AR496" s="1">
        <f t="shared" si="85"/>
        <v>0</v>
      </c>
      <c r="AT496" s="40"/>
      <c r="AU496" s="41"/>
      <c r="AV496" s="1">
        <f t="shared" si="86"/>
        <v>0</v>
      </c>
      <c r="AW496" s="1">
        <f t="shared" si="87"/>
        <v>0</v>
      </c>
      <c r="AX496" s="1">
        <f t="shared" si="88"/>
        <v>0</v>
      </c>
      <c r="AY496" s="1">
        <f t="shared" si="89"/>
        <v>0</v>
      </c>
      <c r="AZ496" s="1">
        <f t="shared" si="90"/>
        <v>0</v>
      </c>
      <c r="BA496" s="1">
        <f t="shared" si="91"/>
        <v>0</v>
      </c>
      <c r="BC496" s="40"/>
      <c r="BD496" s="41"/>
      <c r="BE496" s="1">
        <f t="shared" si="92"/>
        <v>0</v>
      </c>
      <c r="BF496" s="1">
        <f t="shared" si="93"/>
        <v>0</v>
      </c>
      <c r="BG496" s="1">
        <f t="shared" si="94"/>
        <v>0</v>
      </c>
      <c r="BH496" s="1">
        <f t="shared" si="95"/>
        <v>0</v>
      </c>
      <c r="BI496" s="1">
        <f t="shared" si="96"/>
        <v>0</v>
      </c>
      <c r="BJ496" s="1">
        <f t="shared" si="97"/>
        <v>0</v>
      </c>
      <c r="BL496" s="40"/>
      <c r="BM496" s="41"/>
      <c r="BN496" s="1">
        <f t="shared" si="98"/>
        <v>0</v>
      </c>
      <c r="BO496" s="1">
        <f t="shared" si="99"/>
        <v>0</v>
      </c>
      <c r="BP496" s="1">
        <f t="shared" si="100"/>
        <v>0</v>
      </c>
      <c r="BQ496" s="1">
        <f t="shared" si="101"/>
        <v>0</v>
      </c>
      <c r="BR496" s="1">
        <f t="shared" si="102"/>
        <v>0</v>
      </c>
      <c r="BS496" s="1">
        <f t="shared" si="103"/>
        <v>0</v>
      </c>
    </row>
    <row r="497" spans="1:71" ht="12.75" x14ac:dyDescent="0.2">
      <c r="A497" s="40"/>
      <c r="B497" s="41"/>
      <c r="C497" s="1">
        <f t="shared" si="56"/>
        <v>0</v>
      </c>
      <c r="D497" s="1">
        <f t="shared" si="57"/>
        <v>0</v>
      </c>
      <c r="E497" s="1">
        <f t="shared" si="58"/>
        <v>0</v>
      </c>
      <c r="F497" s="1">
        <f t="shared" si="59"/>
        <v>0</v>
      </c>
      <c r="G497" s="1">
        <f t="shared" si="60"/>
        <v>0</v>
      </c>
      <c r="H497" s="1">
        <f t="shared" si="61"/>
        <v>0</v>
      </c>
      <c r="J497" s="23"/>
      <c r="K497" s="18"/>
      <c r="L497" s="1">
        <f t="shared" si="62"/>
        <v>0</v>
      </c>
      <c r="M497" s="1">
        <f t="shared" si="63"/>
        <v>0</v>
      </c>
      <c r="N497" s="1">
        <f t="shared" si="64"/>
        <v>0</v>
      </c>
      <c r="O497" s="1">
        <f t="shared" si="65"/>
        <v>0</v>
      </c>
      <c r="P497" s="42">
        <f t="shared" si="66"/>
        <v>0</v>
      </c>
      <c r="Q497" s="1">
        <f t="shared" si="67"/>
        <v>0</v>
      </c>
      <c r="S497" s="40"/>
      <c r="T497" s="41"/>
      <c r="U497" s="1">
        <f t="shared" si="68"/>
        <v>0</v>
      </c>
      <c r="V497" s="1">
        <f t="shared" si="69"/>
        <v>0</v>
      </c>
      <c r="W497" s="1">
        <f t="shared" si="70"/>
        <v>0</v>
      </c>
      <c r="X497" s="1">
        <f t="shared" si="71"/>
        <v>0</v>
      </c>
      <c r="Y497" s="1">
        <f t="shared" si="72"/>
        <v>0</v>
      </c>
      <c r="Z497" s="1">
        <f t="shared" si="73"/>
        <v>0</v>
      </c>
      <c r="AB497" s="40"/>
      <c r="AC497" s="41"/>
      <c r="AD497" s="1">
        <f t="shared" si="74"/>
        <v>0</v>
      </c>
      <c r="AE497" s="1">
        <f t="shared" si="75"/>
        <v>0</v>
      </c>
      <c r="AF497" s="1">
        <f t="shared" si="76"/>
        <v>0</v>
      </c>
      <c r="AG497" s="1">
        <f t="shared" si="77"/>
        <v>0</v>
      </c>
      <c r="AH497" s="1">
        <f t="shared" si="78"/>
        <v>0</v>
      </c>
      <c r="AI497" s="1">
        <f t="shared" si="79"/>
        <v>0</v>
      </c>
      <c r="AK497" s="40"/>
      <c r="AL497" s="41"/>
      <c r="AM497" s="1">
        <f t="shared" si="80"/>
        <v>0</v>
      </c>
      <c r="AN497" s="1">
        <f t="shared" si="81"/>
        <v>0</v>
      </c>
      <c r="AO497" s="1">
        <f t="shared" si="82"/>
        <v>0</v>
      </c>
      <c r="AP497" s="1">
        <f t="shared" si="83"/>
        <v>0</v>
      </c>
      <c r="AQ497" s="1">
        <f t="shared" si="84"/>
        <v>0</v>
      </c>
      <c r="AR497" s="1">
        <f t="shared" si="85"/>
        <v>0</v>
      </c>
      <c r="AT497" s="40"/>
      <c r="AU497" s="41"/>
      <c r="AV497" s="1">
        <f t="shared" si="86"/>
        <v>0</v>
      </c>
      <c r="AW497" s="1">
        <f t="shared" si="87"/>
        <v>0</v>
      </c>
      <c r="AX497" s="1">
        <f t="shared" si="88"/>
        <v>0</v>
      </c>
      <c r="AY497" s="1">
        <f t="shared" si="89"/>
        <v>0</v>
      </c>
      <c r="AZ497" s="1">
        <f t="shared" si="90"/>
        <v>0</v>
      </c>
      <c r="BA497" s="1">
        <f t="shared" si="91"/>
        <v>0</v>
      </c>
      <c r="BC497" s="40"/>
      <c r="BD497" s="41"/>
      <c r="BE497" s="1">
        <f t="shared" si="92"/>
        <v>0</v>
      </c>
      <c r="BF497" s="1">
        <f t="shared" si="93"/>
        <v>0</v>
      </c>
      <c r="BG497" s="1">
        <f t="shared" si="94"/>
        <v>0</v>
      </c>
      <c r="BH497" s="1">
        <f t="shared" si="95"/>
        <v>0</v>
      </c>
      <c r="BI497" s="1">
        <f t="shared" si="96"/>
        <v>0</v>
      </c>
      <c r="BJ497" s="1">
        <f t="shared" si="97"/>
        <v>0</v>
      </c>
      <c r="BL497" s="40"/>
      <c r="BM497" s="41"/>
      <c r="BN497" s="1">
        <f t="shared" si="98"/>
        <v>0</v>
      </c>
      <c r="BO497" s="1">
        <f t="shared" si="99"/>
        <v>0</v>
      </c>
      <c r="BP497" s="1">
        <f t="shared" si="100"/>
        <v>0</v>
      </c>
      <c r="BQ497" s="1">
        <f t="shared" si="101"/>
        <v>0</v>
      </c>
      <c r="BR497" s="1">
        <f t="shared" si="102"/>
        <v>0</v>
      </c>
      <c r="BS497" s="1">
        <f t="shared" si="103"/>
        <v>0</v>
      </c>
    </row>
    <row r="498" spans="1:71" ht="12.75" x14ac:dyDescent="0.2">
      <c r="A498" s="40"/>
      <c r="B498" s="41"/>
      <c r="C498" s="1">
        <f t="shared" si="56"/>
        <v>0</v>
      </c>
      <c r="D498" s="1">
        <f t="shared" si="57"/>
        <v>0</v>
      </c>
      <c r="E498" s="1">
        <f t="shared" si="58"/>
        <v>0</v>
      </c>
      <c r="F498" s="1">
        <f t="shared" si="59"/>
        <v>0</v>
      </c>
      <c r="G498" s="1">
        <f t="shared" si="60"/>
        <v>0</v>
      </c>
      <c r="H498" s="1">
        <f t="shared" si="61"/>
        <v>0</v>
      </c>
      <c r="J498" s="23"/>
      <c r="K498" s="18"/>
      <c r="L498" s="1">
        <f t="shared" si="62"/>
        <v>0</v>
      </c>
      <c r="M498" s="1">
        <f t="shared" si="63"/>
        <v>0</v>
      </c>
      <c r="N498" s="1">
        <f t="shared" si="64"/>
        <v>0</v>
      </c>
      <c r="O498" s="1">
        <f t="shared" si="65"/>
        <v>0</v>
      </c>
      <c r="P498" s="42">
        <f t="shared" si="66"/>
        <v>0</v>
      </c>
      <c r="Q498" s="1">
        <f t="shared" si="67"/>
        <v>0</v>
      </c>
      <c r="S498" s="40"/>
      <c r="T498" s="41"/>
      <c r="U498" s="1">
        <f t="shared" si="68"/>
        <v>0</v>
      </c>
      <c r="V498" s="1">
        <f t="shared" si="69"/>
        <v>0</v>
      </c>
      <c r="W498" s="1">
        <f t="shared" si="70"/>
        <v>0</v>
      </c>
      <c r="X498" s="1">
        <f t="shared" si="71"/>
        <v>0</v>
      </c>
      <c r="Y498" s="1">
        <f t="shared" si="72"/>
        <v>0</v>
      </c>
      <c r="Z498" s="1">
        <f t="shared" si="73"/>
        <v>0</v>
      </c>
      <c r="AB498" s="40"/>
      <c r="AC498" s="41"/>
      <c r="AD498" s="1">
        <f t="shared" si="74"/>
        <v>0</v>
      </c>
      <c r="AE498" s="1">
        <f t="shared" si="75"/>
        <v>0</v>
      </c>
      <c r="AF498" s="1">
        <f t="shared" si="76"/>
        <v>0</v>
      </c>
      <c r="AG498" s="1">
        <f t="shared" si="77"/>
        <v>0</v>
      </c>
      <c r="AH498" s="1">
        <f t="shared" si="78"/>
        <v>0</v>
      </c>
      <c r="AI498" s="1">
        <f t="shared" si="79"/>
        <v>0</v>
      </c>
      <c r="AK498" s="40"/>
      <c r="AL498" s="41"/>
      <c r="AM498" s="1">
        <f t="shared" si="80"/>
        <v>0</v>
      </c>
      <c r="AN498" s="1">
        <f t="shared" si="81"/>
        <v>0</v>
      </c>
      <c r="AO498" s="1">
        <f t="shared" si="82"/>
        <v>0</v>
      </c>
      <c r="AP498" s="1">
        <f t="shared" si="83"/>
        <v>0</v>
      </c>
      <c r="AQ498" s="1">
        <f t="shared" si="84"/>
        <v>0</v>
      </c>
      <c r="AR498" s="1">
        <f t="shared" si="85"/>
        <v>0</v>
      </c>
      <c r="AT498" s="40"/>
      <c r="AU498" s="41"/>
      <c r="AV498" s="1">
        <f t="shared" si="86"/>
        <v>0</v>
      </c>
      <c r="AW498" s="1">
        <f t="shared" si="87"/>
        <v>0</v>
      </c>
      <c r="AX498" s="1">
        <f t="shared" si="88"/>
        <v>0</v>
      </c>
      <c r="AY498" s="1">
        <f t="shared" si="89"/>
        <v>0</v>
      </c>
      <c r="AZ498" s="1">
        <f t="shared" si="90"/>
        <v>0</v>
      </c>
      <c r="BA498" s="1">
        <f t="shared" si="91"/>
        <v>0</v>
      </c>
      <c r="BC498" s="40"/>
      <c r="BD498" s="41"/>
      <c r="BE498" s="1">
        <f t="shared" si="92"/>
        <v>0</v>
      </c>
      <c r="BF498" s="1">
        <f t="shared" si="93"/>
        <v>0</v>
      </c>
      <c r="BG498" s="1">
        <f t="shared" si="94"/>
        <v>0</v>
      </c>
      <c r="BH498" s="1">
        <f t="shared" si="95"/>
        <v>0</v>
      </c>
      <c r="BI498" s="1">
        <f t="shared" si="96"/>
        <v>0</v>
      </c>
      <c r="BJ498" s="1">
        <f t="shared" si="97"/>
        <v>0</v>
      </c>
      <c r="BL498" s="40"/>
      <c r="BM498" s="41"/>
      <c r="BN498" s="1">
        <f t="shared" si="98"/>
        <v>0</v>
      </c>
      <c r="BO498" s="1">
        <f t="shared" si="99"/>
        <v>0</v>
      </c>
      <c r="BP498" s="1">
        <f t="shared" si="100"/>
        <v>0</v>
      </c>
      <c r="BQ498" s="1">
        <f t="shared" si="101"/>
        <v>0</v>
      </c>
      <c r="BR498" s="1">
        <f t="shared" si="102"/>
        <v>0</v>
      </c>
      <c r="BS498" s="1">
        <f t="shared" si="103"/>
        <v>0</v>
      </c>
    </row>
    <row r="499" spans="1:71" ht="12.75" x14ac:dyDescent="0.2">
      <c r="A499" s="40"/>
      <c r="B499" s="41"/>
      <c r="C499" s="1">
        <f t="shared" si="56"/>
        <v>0</v>
      </c>
      <c r="D499" s="1">
        <f t="shared" si="57"/>
        <v>0</v>
      </c>
      <c r="E499" s="1">
        <f t="shared" si="58"/>
        <v>0</v>
      </c>
      <c r="F499" s="1">
        <f t="shared" si="59"/>
        <v>0</v>
      </c>
      <c r="G499" s="1">
        <f t="shared" si="60"/>
        <v>0</v>
      </c>
      <c r="H499" s="1">
        <f t="shared" si="61"/>
        <v>0</v>
      </c>
      <c r="J499" s="23"/>
      <c r="K499" s="18"/>
      <c r="L499" s="1">
        <f t="shared" si="62"/>
        <v>0</v>
      </c>
      <c r="M499" s="1">
        <f t="shared" si="63"/>
        <v>0</v>
      </c>
      <c r="N499" s="1">
        <f t="shared" si="64"/>
        <v>0</v>
      </c>
      <c r="O499" s="1">
        <f t="shared" si="65"/>
        <v>0</v>
      </c>
      <c r="P499" s="42">
        <f t="shared" si="66"/>
        <v>0</v>
      </c>
      <c r="Q499" s="1">
        <f t="shared" si="67"/>
        <v>0</v>
      </c>
      <c r="S499" s="40"/>
      <c r="T499" s="41"/>
      <c r="U499" s="1">
        <f t="shared" si="68"/>
        <v>0</v>
      </c>
      <c r="V499" s="1">
        <f t="shared" si="69"/>
        <v>0</v>
      </c>
      <c r="W499" s="1">
        <f t="shared" si="70"/>
        <v>0</v>
      </c>
      <c r="X499" s="1">
        <f t="shared" si="71"/>
        <v>0</v>
      </c>
      <c r="Y499" s="1">
        <f t="shared" si="72"/>
        <v>0</v>
      </c>
      <c r="Z499" s="1">
        <f t="shared" si="73"/>
        <v>0</v>
      </c>
      <c r="AB499" s="40"/>
      <c r="AC499" s="41"/>
      <c r="AD499" s="1">
        <f t="shared" si="74"/>
        <v>0</v>
      </c>
      <c r="AE499" s="1">
        <f t="shared" si="75"/>
        <v>0</v>
      </c>
      <c r="AF499" s="1">
        <f t="shared" si="76"/>
        <v>0</v>
      </c>
      <c r="AG499" s="1">
        <f t="shared" si="77"/>
        <v>0</v>
      </c>
      <c r="AH499" s="1">
        <f t="shared" si="78"/>
        <v>0</v>
      </c>
      <c r="AI499" s="1">
        <f t="shared" si="79"/>
        <v>0</v>
      </c>
      <c r="AK499" s="40"/>
      <c r="AL499" s="41"/>
      <c r="AM499" s="1">
        <f t="shared" si="80"/>
        <v>0</v>
      </c>
      <c r="AN499" s="1">
        <f t="shared" si="81"/>
        <v>0</v>
      </c>
      <c r="AO499" s="1">
        <f t="shared" si="82"/>
        <v>0</v>
      </c>
      <c r="AP499" s="1">
        <f t="shared" si="83"/>
        <v>0</v>
      </c>
      <c r="AQ499" s="1">
        <f t="shared" si="84"/>
        <v>0</v>
      </c>
      <c r="AR499" s="1">
        <f t="shared" si="85"/>
        <v>0</v>
      </c>
      <c r="AT499" s="40"/>
      <c r="AU499" s="41"/>
      <c r="AV499" s="1">
        <f t="shared" si="86"/>
        <v>0</v>
      </c>
      <c r="AW499" s="1">
        <f t="shared" si="87"/>
        <v>0</v>
      </c>
      <c r="AX499" s="1">
        <f t="shared" si="88"/>
        <v>0</v>
      </c>
      <c r="AY499" s="1">
        <f t="shared" si="89"/>
        <v>0</v>
      </c>
      <c r="AZ499" s="1">
        <f t="shared" si="90"/>
        <v>0</v>
      </c>
      <c r="BA499" s="1">
        <f t="shared" si="91"/>
        <v>0</v>
      </c>
      <c r="BC499" s="40"/>
      <c r="BD499" s="41"/>
      <c r="BE499" s="1">
        <f t="shared" si="92"/>
        <v>0</v>
      </c>
      <c r="BF499" s="1">
        <f t="shared" si="93"/>
        <v>0</v>
      </c>
      <c r="BG499" s="1">
        <f t="shared" si="94"/>
        <v>0</v>
      </c>
      <c r="BH499" s="1">
        <f t="shared" si="95"/>
        <v>0</v>
      </c>
      <c r="BI499" s="1">
        <f t="shared" si="96"/>
        <v>0</v>
      </c>
      <c r="BJ499" s="1">
        <f t="shared" si="97"/>
        <v>0</v>
      </c>
      <c r="BL499" s="40"/>
      <c r="BM499" s="41"/>
      <c r="BN499" s="1">
        <f t="shared" si="98"/>
        <v>0</v>
      </c>
      <c r="BO499" s="1">
        <f t="shared" si="99"/>
        <v>0</v>
      </c>
      <c r="BP499" s="1">
        <f t="shared" si="100"/>
        <v>0</v>
      </c>
      <c r="BQ499" s="1">
        <f t="shared" si="101"/>
        <v>0</v>
      </c>
      <c r="BR499" s="1">
        <f t="shared" si="102"/>
        <v>0</v>
      </c>
      <c r="BS499" s="1">
        <f t="shared" si="103"/>
        <v>0</v>
      </c>
    </row>
    <row r="500" spans="1:71" ht="12.75" x14ac:dyDescent="0.2">
      <c r="A500" s="40"/>
      <c r="B500" s="41"/>
      <c r="C500" s="1">
        <f t="shared" si="56"/>
        <v>0</v>
      </c>
      <c r="D500" s="1">
        <f t="shared" si="57"/>
        <v>0</v>
      </c>
      <c r="E500" s="1">
        <f t="shared" si="58"/>
        <v>0</v>
      </c>
      <c r="F500" s="1">
        <f t="shared" si="59"/>
        <v>0</v>
      </c>
      <c r="G500" s="1">
        <f t="shared" si="60"/>
        <v>0</v>
      </c>
      <c r="H500" s="1">
        <f t="shared" si="61"/>
        <v>0</v>
      </c>
      <c r="J500" s="23"/>
      <c r="K500" s="18"/>
      <c r="L500" s="1">
        <f t="shared" si="62"/>
        <v>0</v>
      </c>
      <c r="M500" s="1">
        <f t="shared" si="63"/>
        <v>0</v>
      </c>
      <c r="N500" s="1">
        <f t="shared" si="64"/>
        <v>0</v>
      </c>
      <c r="O500" s="1">
        <f t="shared" si="65"/>
        <v>0</v>
      </c>
      <c r="P500" s="42">
        <f t="shared" si="66"/>
        <v>0</v>
      </c>
      <c r="Q500" s="1">
        <f t="shared" si="67"/>
        <v>0</v>
      </c>
      <c r="S500" s="40"/>
      <c r="T500" s="41"/>
      <c r="U500" s="1">
        <f t="shared" si="68"/>
        <v>0</v>
      </c>
      <c r="V500" s="1">
        <f t="shared" si="69"/>
        <v>0</v>
      </c>
      <c r="W500" s="1">
        <f t="shared" si="70"/>
        <v>0</v>
      </c>
      <c r="X500" s="1">
        <f t="shared" si="71"/>
        <v>0</v>
      </c>
      <c r="Y500" s="1">
        <f t="shared" si="72"/>
        <v>0</v>
      </c>
      <c r="Z500" s="1">
        <f t="shared" si="73"/>
        <v>0</v>
      </c>
      <c r="AB500" s="40"/>
      <c r="AC500" s="41"/>
      <c r="AD500" s="1">
        <f t="shared" si="74"/>
        <v>0</v>
      </c>
      <c r="AE500" s="1">
        <f t="shared" si="75"/>
        <v>0</v>
      </c>
      <c r="AF500" s="1">
        <f t="shared" si="76"/>
        <v>0</v>
      </c>
      <c r="AG500" s="1">
        <f t="shared" si="77"/>
        <v>0</v>
      </c>
      <c r="AH500" s="1">
        <f t="shared" si="78"/>
        <v>0</v>
      </c>
      <c r="AI500" s="1">
        <f t="shared" si="79"/>
        <v>0</v>
      </c>
      <c r="AK500" s="40"/>
      <c r="AL500" s="41"/>
      <c r="AM500" s="1">
        <f t="shared" si="80"/>
        <v>0</v>
      </c>
      <c r="AN500" s="1">
        <f t="shared" si="81"/>
        <v>0</v>
      </c>
      <c r="AO500" s="1">
        <f t="shared" si="82"/>
        <v>0</v>
      </c>
      <c r="AP500" s="1">
        <f t="shared" si="83"/>
        <v>0</v>
      </c>
      <c r="AQ500" s="1">
        <f t="shared" si="84"/>
        <v>0</v>
      </c>
      <c r="AR500" s="1">
        <f t="shared" si="85"/>
        <v>0</v>
      </c>
      <c r="AT500" s="40"/>
      <c r="AU500" s="41"/>
      <c r="AV500" s="1">
        <f t="shared" si="86"/>
        <v>0</v>
      </c>
      <c r="AW500" s="1">
        <f t="shared" si="87"/>
        <v>0</v>
      </c>
      <c r="AX500" s="1">
        <f t="shared" si="88"/>
        <v>0</v>
      </c>
      <c r="AY500" s="1">
        <f t="shared" si="89"/>
        <v>0</v>
      </c>
      <c r="AZ500" s="1">
        <f t="shared" si="90"/>
        <v>0</v>
      </c>
      <c r="BA500" s="1">
        <f t="shared" si="91"/>
        <v>0</v>
      </c>
      <c r="BC500" s="40"/>
      <c r="BD500" s="41"/>
      <c r="BE500" s="1">
        <f t="shared" si="92"/>
        <v>0</v>
      </c>
      <c r="BF500" s="1">
        <f t="shared" si="93"/>
        <v>0</v>
      </c>
      <c r="BG500" s="1">
        <f t="shared" si="94"/>
        <v>0</v>
      </c>
      <c r="BH500" s="1">
        <f t="shared" si="95"/>
        <v>0</v>
      </c>
      <c r="BI500" s="1">
        <f t="shared" si="96"/>
        <v>0</v>
      </c>
      <c r="BJ500" s="1">
        <f t="shared" si="97"/>
        <v>0</v>
      </c>
      <c r="BL500" s="40"/>
      <c r="BM500" s="41"/>
      <c r="BN500" s="1">
        <f t="shared" si="98"/>
        <v>0</v>
      </c>
      <c r="BO500" s="1">
        <f t="shared" si="99"/>
        <v>0</v>
      </c>
      <c r="BP500" s="1">
        <f t="shared" si="100"/>
        <v>0</v>
      </c>
      <c r="BQ500" s="1">
        <f t="shared" si="101"/>
        <v>0</v>
      </c>
      <c r="BR500" s="1">
        <f t="shared" si="102"/>
        <v>0</v>
      </c>
      <c r="BS500" s="1">
        <f t="shared" si="103"/>
        <v>0</v>
      </c>
    </row>
    <row r="501" spans="1:71" ht="12.75" x14ac:dyDescent="0.2">
      <c r="A501" s="40"/>
      <c r="B501" s="41"/>
      <c r="J501" s="23"/>
      <c r="K501" s="18"/>
      <c r="P501" s="42"/>
      <c r="S501" s="40"/>
      <c r="T501" s="41"/>
      <c r="AB501" s="40"/>
      <c r="AC501" s="41"/>
      <c r="AK501" s="40"/>
      <c r="AL501" s="41"/>
      <c r="AT501" s="40"/>
      <c r="AU501" s="41"/>
      <c r="BC501" s="40"/>
      <c r="BD501" s="41"/>
      <c r="BL501" s="40"/>
      <c r="BM501" s="41"/>
    </row>
    <row r="502" spans="1:71" ht="12.75" x14ac:dyDescent="0.2">
      <c r="A502" s="40"/>
      <c r="B502" s="41"/>
      <c r="J502" s="23"/>
      <c r="K502" s="18"/>
      <c r="P502" s="42"/>
      <c r="S502" s="40"/>
      <c r="T502" s="41"/>
      <c r="AB502" s="40"/>
      <c r="AC502" s="41"/>
      <c r="AK502" s="40"/>
      <c r="AL502" s="41"/>
      <c r="AT502" s="40"/>
      <c r="AU502" s="41"/>
      <c r="BC502" s="40"/>
      <c r="BD502" s="41"/>
      <c r="BL502" s="40"/>
      <c r="BM502" s="41"/>
    </row>
    <row r="503" spans="1:71" ht="12.75" x14ac:dyDescent="0.2">
      <c r="A503" s="40"/>
      <c r="B503" s="41"/>
      <c r="J503" s="23"/>
      <c r="K503" s="18"/>
      <c r="P503" s="42"/>
      <c r="S503" s="40"/>
      <c r="T503" s="41"/>
      <c r="AB503" s="40"/>
      <c r="AC503" s="41"/>
      <c r="AK503" s="40"/>
      <c r="AL503" s="41"/>
      <c r="AT503" s="40"/>
      <c r="AU503" s="41"/>
      <c r="BC503" s="40"/>
      <c r="BD503" s="41"/>
      <c r="BL503" s="40"/>
      <c r="BM503" s="41"/>
    </row>
    <row r="504" spans="1:71" ht="12.75" x14ac:dyDescent="0.2">
      <c r="A504" s="40"/>
      <c r="B504" s="41"/>
      <c r="J504" s="23"/>
      <c r="K504" s="18"/>
      <c r="P504" s="42"/>
      <c r="S504" s="40"/>
      <c r="T504" s="41"/>
      <c r="AB504" s="40"/>
      <c r="AC504" s="41"/>
      <c r="AK504" s="40"/>
      <c r="AL504" s="41"/>
      <c r="AT504" s="40"/>
      <c r="AU504" s="41"/>
      <c r="BC504" s="40"/>
      <c r="BD504" s="41"/>
      <c r="BL504" s="40"/>
      <c r="BM504" s="41"/>
    </row>
    <row r="505" spans="1:71" ht="12.75" x14ac:dyDescent="0.2">
      <c r="A505" s="40"/>
      <c r="B505" s="41"/>
      <c r="J505" s="23"/>
      <c r="K505" s="18"/>
      <c r="P505" s="42"/>
      <c r="S505" s="40"/>
      <c r="T505" s="41"/>
      <c r="AB505" s="40"/>
      <c r="AC505" s="41"/>
      <c r="AK505" s="40"/>
      <c r="AL505" s="41"/>
      <c r="AT505" s="40"/>
      <c r="AU505" s="41"/>
      <c r="BC505" s="40"/>
      <c r="BD505" s="41"/>
      <c r="BL505" s="40"/>
      <c r="BM505" s="41"/>
    </row>
    <row r="506" spans="1:71" ht="12.75" x14ac:dyDescent="0.2">
      <c r="A506" s="40"/>
      <c r="B506" s="41"/>
      <c r="J506" s="23"/>
      <c r="K506" s="18"/>
      <c r="P506" s="42"/>
      <c r="S506" s="40"/>
      <c r="T506" s="41"/>
      <c r="AB506" s="40"/>
      <c r="AC506" s="41"/>
      <c r="AK506" s="40"/>
      <c r="AL506" s="41"/>
      <c r="AT506" s="40"/>
      <c r="AU506" s="41"/>
      <c r="BC506" s="40"/>
      <c r="BD506" s="41"/>
      <c r="BL506" s="40"/>
      <c r="BM506" s="41"/>
    </row>
    <row r="507" spans="1:71" ht="12.75" x14ac:dyDescent="0.2">
      <c r="A507" s="40"/>
      <c r="B507" s="41"/>
      <c r="J507" s="23"/>
      <c r="K507" s="18"/>
      <c r="P507" s="42"/>
      <c r="S507" s="40"/>
      <c r="T507" s="41"/>
      <c r="AB507" s="40"/>
      <c r="AC507" s="41"/>
      <c r="AK507" s="40"/>
      <c r="AL507" s="41"/>
      <c r="AT507" s="40"/>
      <c r="AU507" s="41"/>
      <c r="BC507" s="40"/>
      <c r="BD507" s="41"/>
      <c r="BL507" s="40"/>
      <c r="BM507" s="41"/>
    </row>
    <row r="508" spans="1:71" ht="12.75" x14ac:dyDescent="0.2">
      <c r="A508" s="40"/>
      <c r="B508" s="41"/>
      <c r="J508" s="23"/>
      <c r="K508" s="18"/>
      <c r="P508" s="42"/>
      <c r="S508" s="40"/>
      <c r="T508" s="41"/>
      <c r="AB508" s="40"/>
      <c r="AC508" s="41"/>
      <c r="AK508" s="40"/>
      <c r="AL508" s="41"/>
      <c r="AT508" s="40"/>
      <c r="AU508" s="41"/>
      <c r="BC508" s="40"/>
      <c r="BD508" s="41"/>
      <c r="BL508" s="40"/>
      <c r="BM508" s="41"/>
    </row>
    <row r="509" spans="1:71" ht="12.75" x14ac:dyDescent="0.2">
      <c r="A509" s="40"/>
      <c r="B509" s="41"/>
      <c r="J509" s="23"/>
      <c r="K509" s="18"/>
      <c r="P509" s="42"/>
      <c r="S509" s="40"/>
      <c r="T509" s="41"/>
      <c r="AB509" s="40"/>
      <c r="AC509" s="41"/>
      <c r="AK509" s="40"/>
      <c r="AL509" s="41"/>
      <c r="AT509" s="40"/>
      <c r="AU509" s="41"/>
      <c r="BC509" s="40"/>
      <c r="BD509" s="41"/>
      <c r="BL509" s="40"/>
      <c r="BM509" s="41"/>
    </row>
    <row r="510" spans="1:71" ht="12.75" x14ac:dyDescent="0.2">
      <c r="A510" s="40"/>
      <c r="B510" s="41"/>
      <c r="J510" s="23"/>
      <c r="K510" s="18"/>
      <c r="P510" s="42"/>
      <c r="S510" s="40"/>
      <c r="T510" s="41"/>
      <c r="AB510" s="40"/>
      <c r="AC510" s="41"/>
      <c r="AK510" s="40"/>
      <c r="AL510" s="41"/>
      <c r="AT510" s="40"/>
      <c r="AU510" s="41"/>
      <c r="BC510" s="40"/>
      <c r="BD510" s="41"/>
      <c r="BL510" s="40"/>
      <c r="BM510" s="41"/>
    </row>
    <row r="511" spans="1:71" ht="12.75" x14ac:dyDescent="0.2">
      <c r="A511" s="40"/>
      <c r="B511" s="41"/>
      <c r="J511" s="23"/>
      <c r="K511" s="18"/>
      <c r="P511" s="42"/>
      <c r="S511" s="40"/>
      <c r="T511" s="41"/>
      <c r="AB511" s="40"/>
      <c r="AC511" s="41"/>
      <c r="AK511" s="40"/>
      <c r="AL511" s="41"/>
      <c r="AT511" s="40"/>
      <c r="AU511" s="41"/>
      <c r="BC511" s="40"/>
      <c r="BD511" s="41"/>
      <c r="BL511" s="40"/>
      <c r="BM511" s="41"/>
    </row>
    <row r="512" spans="1:71" ht="12.75" x14ac:dyDescent="0.2">
      <c r="A512" s="40"/>
      <c r="B512" s="41"/>
      <c r="J512" s="23"/>
      <c r="K512" s="18"/>
      <c r="P512" s="42"/>
      <c r="S512" s="40"/>
      <c r="T512" s="41"/>
      <c r="AB512" s="40"/>
      <c r="AC512" s="41"/>
      <c r="AK512" s="40"/>
      <c r="AL512" s="41"/>
      <c r="AT512" s="40"/>
      <c r="AU512" s="41"/>
      <c r="BC512" s="40"/>
      <c r="BD512" s="41"/>
      <c r="BL512" s="40"/>
      <c r="BM512" s="41"/>
    </row>
    <row r="513" spans="1:65" ht="12.75" x14ac:dyDescent="0.2">
      <c r="A513" s="40"/>
      <c r="B513" s="41"/>
      <c r="J513" s="23"/>
      <c r="K513" s="18"/>
      <c r="P513" s="42"/>
      <c r="S513" s="40"/>
      <c r="T513" s="41"/>
      <c r="AB513" s="40"/>
      <c r="AC513" s="41"/>
      <c r="AK513" s="40"/>
      <c r="AL513" s="41"/>
      <c r="AT513" s="40"/>
      <c r="AU513" s="41"/>
      <c r="BC513" s="40"/>
      <c r="BD513" s="41"/>
      <c r="BL513" s="40"/>
      <c r="BM513" s="41"/>
    </row>
    <row r="514" spans="1:65" ht="12.75" x14ac:dyDescent="0.2">
      <c r="A514" s="40"/>
      <c r="B514" s="41"/>
      <c r="J514" s="23"/>
      <c r="K514" s="18"/>
      <c r="P514" s="42"/>
      <c r="S514" s="40"/>
      <c r="T514" s="41"/>
      <c r="AB514" s="40"/>
      <c r="AC514" s="41"/>
      <c r="AK514" s="40"/>
      <c r="AL514" s="41"/>
      <c r="AT514" s="40"/>
      <c r="AU514" s="41"/>
      <c r="BC514" s="40"/>
      <c r="BD514" s="41"/>
      <c r="BL514" s="40"/>
      <c r="BM514" s="41"/>
    </row>
    <row r="515" spans="1:65" ht="12.75" x14ac:dyDescent="0.2">
      <c r="A515" s="40"/>
      <c r="B515" s="41"/>
      <c r="J515" s="23"/>
      <c r="K515" s="18"/>
      <c r="P515" s="42"/>
      <c r="S515" s="40"/>
      <c r="T515" s="41"/>
      <c r="AB515" s="40"/>
      <c r="AC515" s="41"/>
      <c r="AK515" s="40"/>
      <c r="AL515" s="41"/>
      <c r="AT515" s="40"/>
      <c r="AU515" s="41"/>
      <c r="BC515" s="40"/>
      <c r="BD515" s="41"/>
      <c r="BL515" s="40"/>
      <c r="BM515" s="41"/>
    </row>
    <row r="516" spans="1:65" ht="12.75" x14ac:dyDescent="0.2">
      <c r="A516" s="40"/>
      <c r="B516" s="41"/>
      <c r="J516" s="23"/>
      <c r="K516" s="18"/>
      <c r="P516" s="42"/>
      <c r="S516" s="40"/>
      <c r="T516" s="41"/>
      <c r="AB516" s="40"/>
      <c r="AC516" s="41"/>
      <c r="AK516" s="40"/>
      <c r="AL516" s="41"/>
      <c r="AT516" s="40"/>
      <c r="AU516" s="41"/>
      <c r="BC516" s="40"/>
      <c r="BD516" s="41"/>
      <c r="BL516" s="40"/>
      <c r="BM516" s="41"/>
    </row>
    <row r="517" spans="1:65" ht="12.75" x14ac:dyDescent="0.2">
      <c r="A517" s="40"/>
      <c r="B517" s="41"/>
      <c r="J517" s="23"/>
      <c r="K517" s="18"/>
      <c r="P517" s="42"/>
      <c r="S517" s="40"/>
      <c r="T517" s="41"/>
      <c r="AB517" s="40"/>
      <c r="AC517" s="41"/>
      <c r="AK517" s="40"/>
      <c r="AL517" s="41"/>
      <c r="AT517" s="40"/>
      <c r="AU517" s="41"/>
      <c r="BC517" s="40"/>
      <c r="BD517" s="41"/>
      <c r="BL517" s="40"/>
      <c r="BM517" s="41"/>
    </row>
    <row r="518" spans="1:65" ht="12.75" x14ac:dyDescent="0.2">
      <c r="A518" s="40"/>
      <c r="B518" s="41"/>
      <c r="J518" s="23"/>
      <c r="K518" s="18"/>
      <c r="P518" s="42"/>
      <c r="S518" s="40"/>
      <c r="T518" s="41"/>
      <c r="AB518" s="40"/>
      <c r="AC518" s="41"/>
      <c r="AK518" s="40"/>
      <c r="AL518" s="41"/>
      <c r="AT518" s="40"/>
      <c r="AU518" s="41"/>
      <c r="BC518" s="40"/>
      <c r="BD518" s="41"/>
      <c r="BL518" s="40"/>
      <c r="BM518" s="41"/>
    </row>
    <row r="519" spans="1:65" ht="12.75" x14ac:dyDescent="0.2">
      <c r="A519" s="40"/>
      <c r="B519" s="41"/>
      <c r="J519" s="23"/>
      <c r="K519" s="18"/>
      <c r="P519" s="42"/>
      <c r="S519" s="40"/>
      <c r="T519" s="41"/>
      <c r="AB519" s="40"/>
      <c r="AC519" s="41"/>
      <c r="AK519" s="40"/>
      <c r="AL519" s="41"/>
      <c r="AT519" s="40"/>
      <c r="AU519" s="41"/>
      <c r="BC519" s="40"/>
      <c r="BD519" s="41"/>
      <c r="BL519" s="40"/>
      <c r="BM519" s="41"/>
    </row>
    <row r="520" spans="1:65" ht="12.75" x14ac:dyDescent="0.2">
      <c r="A520" s="40"/>
      <c r="B520" s="41"/>
      <c r="J520" s="23"/>
      <c r="K520" s="18"/>
      <c r="P520" s="42"/>
      <c r="S520" s="40"/>
      <c r="T520" s="41"/>
      <c r="AB520" s="40"/>
      <c r="AC520" s="41"/>
      <c r="AK520" s="40"/>
      <c r="AL520" s="41"/>
      <c r="AT520" s="40"/>
      <c r="AU520" s="41"/>
      <c r="BC520" s="40"/>
      <c r="BD520" s="41"/>
      <c r="BL520" s="40"/>
      <c r="BM520" s="41"/>
    </row>
    <row r="521" spans="1:65" ht="12.75" x14ac:dyDescent="0.2">
      <c r="A521" s="40"/>
      <c r="B521" s="41"/>
      <c r="J521" s="23"/>
      <c r="K521" s="18"/>
      <c r="P521" s="42"/>
      <c r="S521" s="40"/>
      <c r="T521" s="41"/>
      <c r="AB521" s="40"/>
      <c r="AC521" s="41"/>
      <c r="AK521" s="40"/>
      <c r="AL521" s="41"/>
      <c r="AT521" s="40"/>
      <c r="AU521" s="41"/>
      <c r="BC521" s="40"/>
      <c r="BD521" s="41"/>
      <c r="BL521" s="40"/>
      <c r="BM521" s="41"/>
    </row>
    <row r="522" spans="1:65" ht="12.75" x14ac:dyDescent="0.2">
      <c r="A522" s="40"/>
      <c r="B522" s="41"/>
      <c r="J522" s="23"/>
      <c r="K522" s="18"/>
      <c r="P522" s="42"/>
      <c r="S522" s="40"/>
      <c r="T522" s="41"/>
      <c r="AB522" s="40"/>
      <c r="AC522" s="41"/>
      <c r="AK522" s="40"/>
      <c r="AL522" s="41"/>
      <c r="AT522" s="40"/>
      <c r="AU522" s="41"/>
      <c r="BC522" s="40"/>
      <c r="BD522" s="41"/>
      <c r="BL522" s="40"/>
      <c r="BM522" s="41"/>
    </row>
    <row r="523" spans="1:65" ht="12.75" x14ac:dyDescent="0.2">
      <c r="A523" s="40"/>
      <c r="B523" s="41"/>
      <c r="J523" s="23"/>
      <c r="K523" s="18"/>
      <c r="P523" s="42"/>
      <c r="S523" s="40"/>
      <c r="T523" s="41"/>
      <c r="AB523" s="40"/>
      <c r="AC523" s="41"/>
      <c r="AK523" s="40"/>
      <c r="AL523" s="41"/>
      <c r="AT523" s="40"/>
      <c r="AU523" s="41"/>
      <c r="BC523" s="40"/>
      <c r="BD523" s="41"/>
      <c r="BL523" s="40"/>
      <c r="BM523" s="41"/>
    </row>
    <row r="524" spans="1:65" ht="12.75" x14ac:dyDescent="0.2">
      <c r="A524" s="40"/>
      <c r="B524" s="41"/>
      <c r="J524" s="23"/>
      <c r="K524" s="18"/>
      <c r="P524" s="42"/>
      <c r="S524" s="40"/>
      <c r="T524" s="41"/>
      <c r="AB524" s="40"/>
      <c r="AC524" s="41"/>
      <c r="AK524" s="40"/>
      <c r="AL524" s="41"/>
      <c r="AT524" s="40"/>
      <c r="AU524" s="41"/>
      <c r="BC524" s="40"/>
      <c r="BD524" s="41"/>
      <c r="BL524" s="40"/>
      <c r="BM524" s="41"/>
    </row>
    <row r="525" spans="1:65" ht="12.75" x14ac:dyDescent="0.2">
      <c r="A525" s="40"/>
      <c r="B525" s="41"/>
      <c r="J525" s="23"/>
      <c r="K525" s="18"/>
      <c r="P525" s="42"/>
      <c r="S525" s="40"/>
      <c r="T525" s="41"/>
      <c r="AB525" s="40"/>
      <c r="AC525" s="41"/>
      <c r="AK525" s="40"/>
      <c r="AL525" s="41"/>
      <c r="AT525" s="40"/>
      <c r="AU525" s="41"/>
      <c r="BC525" s="40"/>
      <c r="BD525" s="41"/>
      <c r="BL525" s="40"/>
      <c r="BM525" s="41"/>
    </row>
    <row r="526" spans="1:65" ht="12.75" x14ac:dyDescent="0.2">
      <c r="A526" s="40"/>
      <c r="B526" s="41"/>
      <c r="J526" s="23"/>
      <c r="K526" s="18"/>
      <c r="P526" s="42"/>
      <c r="S526" s="40"/>
      <c r="T526" s="41"/>
      <c r="AB526" s="40"/>
      <c r="AC526" s="41"/>
      <c r="AK526" s="40"/>
      <c r="AL526" s="41"/>
      <c r="AT526" s="40"/>
      <c r="AU526" s="41"/>
      <c r="BC526" s="40"/>
      <c r="BD526" s="41"/>
      <c r="BL526" s="40"/>
      <c r="BM526" s="41"/>
    </row>
    <row r="527" spans="1:65" ht="12.75" x14ac:dyDescent="0.2">
      <c r="A527" s="40"/>
      <c r="B527" s="41"/>
      <c r="J527" s="23"/>
      <c r="K527" s="18"/>
      <c r="P527" s="42"/>
      <c r="S527" s="40"/>
      <c r="T527" s="41"/>
      <c r="AB527" s="40"/>
      <c r="AC527" s="41"/>
      <c r="AK527" s="40"/>
      <c r="AL527" s="41"/>
      <c r="AT527" s="40"/>
      <c r="AU527" s="41"/>
      <c r="BC527" s="40"/>
      <c r="BD527" s="41"/>
      <c r="BL527" s="40"/>
      <c r="BM527" s="41"/>
    </row>
    <row r="528" spans="1:65" ht="12.75" x14ac:dyDescent="0.2">
      <c r="A528" s="40"/>
      <c r="B528" s="41"/>
      <c r="J528" s="23"/>
      <c r="K528" s="18"/>
      <c r="P528" s="42"/>
      <c r="S528" s="40"/>
      <c r="T528" s="41"/>
      <c r="AB528" s="40"/>
      <c r="AC528" s="41"/>
      <c r="AK528" s="40"/>
      <c r="AL528" s="41"/>
      <c r="AT528" s="40"/>
      <c r="AU528" s="41"/>
      <c r="BC528" s="40"/>
      <c r="BD528" s="41"/>
      <c r="BL528" s="40"/>
      <c r="BM528" s="41"/>
    </row>
    <row r="529" spans="1:65" ht="12.75" x14ac:dyDescent="0.2">
      <c r="A529" s="40"/>
      <c r="B529" s="41"/>
      <c r="J529" s="23"/>
      <c r="K529" s="18"/>
      <c r="P529" s="42"/>
      <c r="S529" s="40"/>
      <c r="T529" s="41"/>
      <c r="AB529" s="40"/>
      <c r="AC529" s="41"/>
      <c r="AK529" s="40"/>
      <c r="AL529" s="41"/>
      <c r="AT529" s="40"/>
      <c r="AU529" s="41"/>
      <c r="BC529" s="40"/>
      <c r="BD529" s="41"/>
      <c r="BL529" s="40"/>
      <c r="BM529" s="41"/>
    </row>
    <row r="530" spans="1:65" ht="12.75" x14ac:dyDescent="0.2">
      <c r="A530" s="40"/>
      <c r="B530" s="41"/>
      <c r="J530" s="23"/>
      <c r="K530" s="18"/>
      <c r="P530" s="42"/>
      <c r="S530" s="40"/>
      <c r="T530" s="41"/>
      <c r="AB530" s="40"/>
      <c r="AC530" s="41"/>
      <c r="AK530" s="40"/>
      <c r="AL530" s="41"/>
      <c r="AT530" s="40"/>
      <c r="AU530" s="41"/>
      <c r="BC530" s="40"/>
      <c r="BD530" s="41"/>
      <c r="BL530" s="40"/>
      <c r="BM530" s="41"/>
    </row>
    <row r="531" spans="1:65" ht="12.75" x14ac:dyDescent="0.2">
      <c r="A531" s="40"/>
      <c r="B531" s="41"/>
      <c r="J531" s="23"/>
      <c r="K531" s="18"/>
      <c r="P531" s="42"/>
      <c r="S531" s="40"/>
      <c r="T531" s="41"/>
      <c r="AB531" s="40"/>
      <c r="AC531" s="41"/>
      <c r="AK531" s="40"/>
      <c r="AL531" s="41"/>
      <c r="AT531" s="40"/>
      <c r="AU531" s="41"/>
      <c r="BC531" s="40"/>
      <c r="BD531" s="41"/>
      <c r="BL531" s="40"/>
      <c r="BM531" s="41"/>
    </row>
    <row r="532" spans="1:65" ht="12.75" x14ac:dyDescent="0.2">
      <c r="A532" s="40"/>
      <c r="B532" s="41"/>
      <c r="J532" s="23"/>
      <c r="K532" s="18"/>
      <c r="P532" s="42"/>
      <c r="S532" s="40"/>
      <c r="T532" s="41"/>
      <c r="AB532" s="40"/>
      <c r="AC532" s="41"/>
      <c r="AK532" s="40"/>
      <c r="AL532" s="41"/>
      <c r="AT532" s="40"/>
      <c r="AU532" s="41"/>
      <c r="BC532" s="40"/>
      <c r="BD532" s="41"/>
      <c r="BL532" s="40"/>
      <c r="BM532" s="41"/>
    </row>
    <row r="533" spans="1:65" ht="12.75" x14ac:dyDescent="0.2">
      <c r="A533" s="40"/>
      <c r="B533" s="41"/>
      <c r="J533" s="23"/>
      <c r="K533" s="18"/>
      <c r="P533" s="42"/>
      <c r="S533" s="40"/>
      <c r="T533" s="41"/>
      <c r="AB533" s="40"/>
      <c r="AC533" s="41"/>
      <c r="AK533" s="40"/>
      <c r="AL533" s="41"/>
      <c r="AT533" s="40"/>
      <c r="AU533" s="41"/>
      <c r="BC533" s="40"/>
      <c r="BD533" s="41"/>
      <c r="BL533" s="40"/>
      <c r="BM533" s="41"/>
    </row>
    <row r="534" spans="1:65" ht="12.75" x14ac:dyDescent="0.2">
      <c r="A534" s="40"/>
      <c r="B534" s="41"/>
      <c r="J534" s="23"/>
      <c r="K534" s="18"/>
      <c r="P534" s="42"/>
      <c r="S534" s="40"/>
      <c r="T534" s="41"/>
      <c r="AB534" s="40"/>
      <c r="AC534" s="41"/>
      <c r="AK534" s="40"/>
      <c r="AL534" s="41"/>
      <c r="AT534" s="40"/>
      <c r="AU534" s="41"/>
      <c r="BC534" s="40"/>
      <c r="BD534" s="41"/>
      <c r="BL534" s="40"/>
      <c r="BM534" s="41"/>
    </row>
    <row r="535" spans="1:65" ht="12.75" x14ac:dyDescent="0.2">
      <c r="A535" s="40"/>
      <c r="B535" s="41"/>
      <c r="J535" s="23"/>
      <c r="K535" s="18"/>
      <c r="P535" s="42"/>
      <c r="S535" s="40"/>
      <c r="T535" s="41"/>
      <c r="AB535" s="40"/>
      <c r="AC535" s="41"/>
      <c r="AK535" s="40"/>
      <c r="AL535" s="41"/>
      <c r="AT535" s="40"/>
      <c r="AU535" s="41"/>
      <c r="BC535" s="40"/>
      <c r="BD535" s="41"/>
      <c r="BL535" s="40"/>
      <c r="BM535" s="41"/>
    </row>
    <row r="536" spans="1:65" ht="12.75" x14ac:dyDescent="0.2">
      <c r="A536" s="40"/>
      <c r="B536" s="41"/>
      <c r="J536" s="23"/>
      <c r="K536" s="18"/>
      <c r="P536" s="42"/>
      <c r="S536" s="40"/>
      <c r="T536" s="41"/>
      <c r="AB536" s="40"/>
      <c r="AC536" s="41"/>
      <c r="AK536" s="40"/>
      <c r="AL536" s="41"/>
      <c r="AT536" s="40"/>
      <c r="AU536" s="41"/>
      <c r="BC536" s="40"/>
      <c r="BD536" s="41"/>
      <c r="BL536" s="40"/>
      <c r="BM536" s="41"/>
    </row>
    <row r="537" spans="1:65" ht="12.75" x14ac:dyDescent="0.2">
      <c r="A537" s="40"/>
      <c r="B537" s="41"/>
      <c r="J537" s="23"/>
      <c r="K537" s="18"/>
      <c r="P537" s="42"/>
      <c r="S537" s="40"/>
      <c r="T537" s="41"/>
      <c r="AB537" s="40"/>
      <c r="AC537" s="41"/>
      <c r="AK537" s="40"/>
      <c r="AL537" s="41"/>
      <c r="AT537" s="40"/>
      <c r="AU537" s="41"/>
      <c r="BC537" s="40"/>
      <c r="BD537" s="41"/>
      <c r="BL537" s="40"/>
      <c r="BM537" s="41"/>
    </row>
    <row r="538" spans="1:65" ht="12.75" x14ac:dyDescent="0.2">
      <c r="A538" s="40"/>
      <c r="B538" s="41"/>
      <c r="J538" s="23"/>
      <c r="K538" s="18"/>
      <c r="P538" s="42"/>
      <c r="S538" s="40"/>
      <c r="T538" s="41"/>
      <c r="AB538" s="40"/>
      <c r="AC538" s="41"/>
      <c r="AK538" s="40"/>
      <c r="AL538" s="41"/>
      <c r="AT538" s="40"/>
      <c r="AU538" s="41"/>
      <c r="BC538" s="40"/>
      <c r="BD538" s="41"/>
      <c r="BL538" s="40"/>
      <c r="BM538" s="41"/>
    </row>
    <row r="539" spans="1:65" ht="12.75" x14ac:dyDescent="0.2">
      <c r="A539" s="40"/>
      <c r="B539" s="41"/>
      <c r="J539" s="23"/>
      <c r="K539" s="18"/>
      <c r="P539" s="42"/>
      <c r="S539" s="40"/>
      <c r="T539" s="41"/>
      <c r="AB539" s="40"/>
      <c r="AC539" s="41"/>
      <c r="AK539" s="40"/>
      <c r="AL539" s="41"/>
      <c r="AT539" s="40"/>
      <c r="AU539" s="41"/>
      <c r="BC539" s="40"/>
      <c r="BD539" s="41"/>
      <c r="BL539" s="40"/>
      <c r="BM539" s="41"/>
    </row>
    <row r="540" spans="1:65" ht="12.75" x14ac:dyDescent="0.2">
      <c r="A540" s="40"/>
      <c r="B540" s="41"/>
      <c r="J540" s="23"/>
      <c r="K540" s="18"/>
      <c r="P540" s="42"/>
      <c r="S540" s="40"/>
      <c r="T540" s="41"/>
      <c r="AB540" s="40"/>
      <c r="AC540" s="41"/>
      <c r="AK540" s="40"/>
      <c r="AL540" s="41"/>
      <c r="AT540" s="40"/>
      <c r="AU540" s="41"/>
      <c r="BC540" s="40"/>
      <c r="BD540" s="41"/>
      <c r="BL540" s="40"/>
      <c r="BM540" s="41"/>
    </row>
    <row r="541" spans="1:65" ht="12.75" x14ac:dyDescent="0.2">
      <c r="A541" s="40"/>
      <c r="B541" s="41"/>
      <c r="J541" s="23"/>
      <c r="K541" s="18"/>
      <c r="P541" s="42"/>
      <c r="S541" s="40"/>
      <c r="T541" s="41"/>
      <c r="AB541" s="40"/>
      <c r="AC541" s="41"/>
      <c r="AK541" s="40"/>
      <c r="AL541" s="41"/>
      <c r="AT541" s="40"/>
      <c r="AU541" s="41"/>
      <c r="BC541" s="40"/>
      <c r="BD541" s="41"/>
      <c r="BL541" s="40"/>
      <c r="BM541" s="41"/>
    </row>
    <row r="542" spans="1:65" ht="12.75" x14ac:dyDescent="0.2">
      <c r="A542" s="40"/>
      <c r="B542" s="41"/>
      <c r="J542" s="23"/>
      <c r="K542" s="18"/>
      <c r="P542" s="42"/>
      <c r="S542" s="40"/>
      <c r="T542" s="41"/>
      <c r="AB542" s="40"/>
      <c r="AC542" s="41"/>
      <c r="AK542" s="40"/>
      <c r="AL542" s="41"/>
      <c r="AT542" s="40"/>
      <c r="AU542" s="41"/>
      <c r="BC542" s="40"/>
      <c r="BD542" s="41"/>
      <c r="BL542" s="40"/>
      <c r="BM542" s="41"/>
    </row>
    <row r="543" spans="1:65" ht="12.75" x14ac:dyDescent="0.2">
      <c r="A543" s="40"/>
      <c r="B543" s="41"/>
      <c r="J543" s="23"/>
      <c r="K543" s="18"/>
      <c r="P543" s="42"/>
      <c r="S543" s="40"/>
      <c r="T543" s="41"/>
      <c r="AB543" s="40"/>
      <c r="AC543" s="41"/>
      <c r="AK543" s="40"/>
      <c r="AL543" s="41"/>
      <c r="AT543" s="40"/>
      <c r="AU543" s="41"/>
      <c r="BC543" s="40"/>
      <c r="BD543" s="41"/>
      <c r="BL543" s="40"/>
      <c r="BM543" s="41"/>
    </row>
    <row r="544" spans="1:65" ht="12.75" x14ac:dyDescent="0.2">
      <c r="A544" s="40"/>
      <c r="B544" s="41"/>
      <c r="J544" s="23"/>
      <c r="K544" s="18"/>
      <c r="P544" s="42"/>
      <c r="S544" s="40"/>
      <c r="T544" s="41"/>
      <c r="AB544" s="40"/>
      <c r="AC544" s="41"/>
      <c r="AK544" s="40"/>
      <c r="AL544" s="41"/>
      <c r="AT544" s="40"/>
      <c r="AU544" s="41"/>
      <c r="BC544" s="40"/>
      <c r="BD544" s="41"/>
      <c r="BL544" s="40"/>
      <c r="BM544" s="41"/>
    </row>
    <row r="545" spans="1:65" ht="12.75" x14ac:dyDescent="0.2">
      <c r="A545" s="40"/>
      <c r="B545" s="41"/>
      <c r="J545" s="23"/>
      <c r="K545" s="18"/>
      <c r="P545" s="42"/>
      <c r="S545" s="40"/>
      <c r="T545" s="41"/>
      <c r="AB545" s="40"/>
      <c r="AC545" s="41"/>
      <c r="AK545" s="40"/>
      <c r="AL545" s="41"/>
      <c r="AT545" s="40"/>
      <c r="AU545" s="41"/>
      <c r="BC545" s="40"/>
      <c r="BD545" s="41"/>
      <c r="BL545" s="40"/>
      <c r="BM545" s="41"/>
    </row>
    <row r="546" spans="1:65" ht="12.75" x14ac:dyDescent="0.2">
      <c r="A546" s="40"/>
      <c r="B546" s="41"/>
      <c r="J546" s="23"/>
      <c r="K546" s="18"/>
      <c r="P546" s="42"/>
      <c r="S546" s="40"/>
      <c r="T546" s="41"/>
      <c r="AB546" s="40"/>
      <c r="AC546" s="41"/>
      <c r="AK546" s="40"/>
      <c r="AL546" s="41"/>
      <c r="AT546" s="40"/>
      <c r="AU546" s="41"/>
      <c r="BC546" s="40"/>
      <c r="BD546" s="41"/>
      <c r="BL546" s="40"/>
      <c r="BM546" s="41"/>
    </row>
    <row r="547" spans="1:65" ht="12.75" x14ac:dyDescent="0.2">
      <c r="A547" s="40"/>
      <c r="B547" s="41"/>
      <c r="J547" s="23"/>
      <c r="K547" s="18"/>
      <c r="P547" s="42"/>
      <c r="S547" s="40"/>
      <c r="T547" s="41"/>
      <c r="AB547" s="40"/>
      <c r="AC547" s="41"/>
      <c r="AK547" s="40"/>
      <c r="AL547" s="41"/>
      <c r="AT547" s="40"/>
      <c r="AU547" s="41"/>
      <c r="BC547" s="40"/>
      <c r="BD547" s="41"/>
      <c r="BL547" s="40"/>
      <c r="BM547" s="41"/>
    </row>
    <row r="548" spans="1:65" ht="12.75" x14ac:dyDescent="0.2">
      <c r="A548" s="40"/>
      <c r="B548" s="41"/>
      <c r="J548" s="23"/>
      <c r="K548" s="18"/>
      <c r="P548" s="42"/>
      <c r="S548" s="40"/>
      <c r="T548" s="41"/>
      <c r="AB548" s="40"/>
      <c r="AC548" s="41"/>
      <c r="AK548" s="40"/>
      <c r="AL548" s="41"/>
      <c r="AT548" s="40"/>
      <c r="AU548" s="41"/>
      <c r="BC548" s="40"/>
      <c r="BD548" s="41"/>
      <c r="BL548" s="40"/>
      <c r="BM548" s="41"/>
    </row>
    <row r="549" spans="1:65" ht="12.75" x14ac:dyDescent="0.2">
      <c r="A549" s="40"/>
      <c r="B549" s="41"/>
      <c r="J549" s="23"/>
      <c r="K549" s="18"/>
      <c r="P549" s="42"/>
      <c r="S549" s="40"/>
      <c r="T549" s="41"/>
      <c r="AB549" s="40"/>
      <c r="AC549" s="41"/>
      <c r="AK549" s="40"/>
      <c r="AL549" s="41"/>
      <c r="AT549" s="40"/>
      <c r="AU549" s="41"/>
      <c r="BC549" s="40"/>
      <c r="BD549" s="41"/>
      <c r="BL549" s="40"/>
      <c r="BM549" s="41"/>
    </row>
    <row r="550" spans="1:65" ht="12.75" x14ac:dyDescent="0.2">
      <c r="A550" s="40"/>
      <c r="B550" s="41"/>
      <c r="J550" s="23"/>
      <c r="K550" s="18"/>
      <c r="P550" s="42"/>
      <c r="S550" s="40"/>
      <c r="T550" s="41"/>
      <c r="AB550" s="40"/>
      <c r="AC550" s="41"/>
      <c r="AK550" s="40"/>
      <c r="AL550" s="41"/>
      <c r="AT550" s="40"/>
      <c r="AU550" s="41"/>
      <c r="BC550" s="40"/>
      <c r="BD550" s="41"/>
      <c r="BL550" s="40"/>
      <c r="BM550" s="41"/>
    </row>
    <row r="551" spans="1:65" ht="12.75" x14ac:dyDescent="0.2">
      <c r="A551" s="40"/>
      <c r="B551" s="41"/>
      <c r="J551" s="23"/>
      <c r="K551" s="18"/>
      <c r="P551" s="42"/>
      <c r="S551" s="40"/>
      <c r="T551" s="41"/>
      <c r="AB551" s="40"/>
      <c r="AC551" s="41"/>
      <c r="AK551" s="40"/>
      <c r="AL551" s="41"/>
      <c r="AT551" s="40"/>
      <c r="AU551" s="41"/>
      <c r="BC551" s="40"/>
      <c r="BD551" s="41"/>
      <c r="BL551" s="40"/>
      <c r="BM551" s="41"/>
    </row>
    <row r="552" spans="1:65" ht="12.75" x14ac:dyDescent="0.2">
      <c r="A552" s="40"/>
      <c r="B552" s="41"/>
      <c r="J552" s="23"/>
      <c r="K552" s="18"/>
      <c r="P552" s="42"/>
      <c r="S552" s="40"/>
      <c r="T552" s="41"/>
      <c r="AB552" s="40"/>
      <c r="AC552" s="41"/>
      <c r="AK552" s="40"/>
      <c r="AL552" s="41"/>
      <c r="AT552" s="40"/>
      <c r="AU552" s="41"/>
      <c r="BC552" s="40"/>
      <c r="BD552" s="41"/>
      <c r="BL552" s="40"/>
      <c r="BM552" s="41"/>
    </row>
    <row r="553" spans="1:65" ht="12.75" x14ac:dyDescent="0.2">
      <c r="A553" s="40"/>
      <c r="B553" s="41"/>
      <c r="J553" s="23"/>
      <c r="K553" s="18"/>
      <c r="P553" s="42"/>
      <c r="S553" s="40"/>
      <c r="T553" s="41"/>
      <c r="AB553" s="40"/>
      <c r="AC553" s="41"/>
      <c r="AK553" s="40"/>
      <c r="AL553" s="41"/>
      <c r="AT553" s="40"/>
      <c r="AU553" s="41"/>
      <c r="BC553" s="40"/>
      <c r="BD553" s="41"/>
      <c r="BL553" s="40"/>
      <c r="BM553" s="41"/>
    </row>
    <row r="554" spans="1:65" ht="12.75" x14ac:dyDescent="0.2">
      <c r="A554" s="40"/>
      <c r="B554" s="41"/>
      <c r="J554" s="23"/>
      <c r="K554" s="18"/>
      <c r="P554" s="42"/>
      <c r="S554" s="40"/>
      <c r="T554" s="41"/>
      <c r="AB554" s="40"/>
      <c r="AC554" s="41"/>
      <c r="AK554" s="40"/>
      <c r="AL554" s="41"/>
      <c r="AT554" s="40"/>
      <c r="AU554" s="41"/>
      <c r="BC554" s="40"/>
      <c r="BD554" s="41"/>
      <c r="BL554" s="40"/>
      <c r="BM554" s="41"/>
    </row>
    <row r="555" spans="1:65" ht="12.75" x14ac:dyDescent="0.2">
      <c r="A555" s="40"/>
      <c r="B555" s="41"/>
      <c r="J555" s="23"/>
      <c r="K555" s="18"/>
      <c r="P555" s="42"/>
      <c r="S555" s="40"/>
      <c r="T555" s="41"/>
      <c r="AB555" s="40"/>
      <c r="AC555" s="41"/>
      <c r="AK555" s="40"/>
      <c r="AL555" s="41"/>
      <c r="AT555" s="40"/>
      <c r="AU555" s="41"/>
      <c r="BC555" s="40"/>
      <c r="BD555" s="41"/>
      <c r="BL555" s="40"/>
      <c r="BM555" s="41"/>
    </row>
    <row r="556" spans="1:65" ht="12.75" x14ac:dyDescent="0.2">
      <c r="A556" s="40"/>
      <c r="B556" s="41"/>
      <c r="J556" s="23"/>
      <c r="K556" s="18"/>
      <c r="P556" s="42"/>
      <c r="S556" s="40"/>
      <c r="T556" s="41"/>
      <c r="AB556" s="40"/>
      <c r="AC556" s="41"/>
      <c r="AK556" s="40"/>
      <c r="AL556" s="41"/>
      <c r="AT556" s="40"/>
      <c r="AU556" s="41"/>
      <c r="BC556" s="40"/>
      <c r="BD556" s="41"/>
      <c r="BL556" s="40"/>
      <c r="BM556" s="41"/>
    </row>
    <row r="557" spans="1:65" ht="12.75" x14ac:dyDescent="0.2">
      <c r="A557" s="40"/>
      <c r="B557" s="41"/>
      <c r="J557" s="23"/>
      <c r="K557" s="18"/>
      <c r="P557" s="42"/>
      <c r="S557" s="40"/>
      <c r="T557" s="41"/>
      <c r="AB557" s="40"/>
      <c r="AC557" s="41"/>
      <c r="AK557" s="40"/>
      <c r="AL557" s="41"/>
      <c r="AT557" s="40"/>
      <c r="AU557" s="41"/>
      <c r="BC557" s="40"/>
      <c r="BD557" s="41"/>
      <c r="BL557" s="40"/>
      <c r="BM557" s="41"/>
    </row>
    <row r="558" spans="1:65" ht="12.75" x14ac:dyDescent="0.2">
      <c r="A558" s="40"/>
      <c r="B558" s="41"/>
      <c r="J558" s="23"/>
      <c r="K558" s="18"/>
      <c r="P558" s="42"/>
      <c r="S558" s="40"/>
      <c r="T558" s="41"/>
      <c r="AB558" s="40"/>
      <c r="AC558" s="41"/>
      <c r="AK558" s="40"/>
      <c r="AL558" s="41"/>
      <c r="AT558" s="40"/>
      <c r="AU558" s="41"/>
      <c r="BC558" s="40"/>
      <c r="BD558" s="41"/>
      <c r="BL558" s="40"/>
      <c r="BM558" s="41"/>
    </row>
    <row r="559" spans="1:65" ht="12.75" x14ac:dyDescent="0.2">
      <c r="A559" s="40"/>
      <c r="B559" s="41"/>
      <c r="J559" s="23"/>
      <c r="K559" s="18"/>
      <c r="P559" s="42"/>
      <c r="S559" s="40"/>
      <c r="T559" s="41"/>
      <c r="AB559" s="40"/>
      <c r="AC559" s="41"/>
      <c r="AK559" s="40"/>
      <c r="AL559" s="41"/>
      <c r="AT559" s="40"/>
      <c r="AU559" s="41"/>
      <c r="BC559" s="40"/>
      <c r="BD559" s="41"/>
      <c r="BL559" s="40"/>
      <c r="BM559" s="41"/>
    </row>
    <row r="560" spans="1:65" ht="12.75" x14ac:dyDescent="0.2">
      <c r="A560" s="40"/>
      <c r="B560" s="41"/>
      <c r="J560" s="23"/>
      <c r="K560" s="18"/>
      <c r="P560" s="42"/>
      <c r="S560" s="40"/>
      <c r="T560" s="41"/>
      <c r="AB560" s="40"/>
      <c r="AC560" s="41"/>
      <c r="AK560" s="40"/>
      <c r="AL560" s="41"/>
      <c r="AT560" s="40"/>
      <c r="AU560" s="41"/>
      <c r="BC560" s="40"/>
      <c r="BD560" s="41"/>
      <c r="BL560" s="40"/>
      <c r="BM560" s="41"/>
    </row>
    <row r="561" spans="1:65" ht="12.75" x14ac:dyDescent="0.2">
      <c r="A561" s="40"/>
      <c r="B561" s="41"/>
      <c r="J561" s="23"/>
      <c r="K561" s="18"/>
      <c r="P561" s="42"/>
      <c r="S561" s="40"/>
      <c r="T561" s="41"/>
      <c r="AB561" s="40"/>
      <c r="AC561" s="41"/>
      <c r="AK561" s="40"/>
      <c r="AL561" s="41"/>
      <c r="AT561" s="40"/>
      <c r="AU561" s="41"/>
      <c r="BC561" s="40"/>
      <c r="BD561" s="41"/>
      <c r="BL561" s="40"/>
      <c r="BM561" s="41"/>
    </row>
    <row r="562" spans="1:65" ht="12.75" x14ac:dyDescent="0.2">
      <c r="A562" s="40"/>
      <c r="B562" s="41"/>
      <c r="J562" s="23"/>
      <c r="K562" s="18"/>
      <c r="P562" s="42"/>
      <c r="S562" s="40"/>
      <c r="T562" s="41"/>
      <c r="AB562" s="40"/>
      <c r="AC562" s="41"/>
      <c r="AK562" s="40"/>
      <c r="AL562" s="41"/>
      <c r="AT562" s="40"/>
      <c r="AU562" s="41"/>
      <c r="BC562" s="40"/>
      <c r="BD562" s="41"/>
      <c r="BL562" s="40"/>
      <c r="BM562" s="41"/>
    </row>
    <row r="563" spans="1:65" ht="12.75" x14ac:dyDescent="0.2">
      <c r="A563" s="40"/>
      <c r="B563" s="41"/>
      <c r="J563" s="23"/>
      <c r="K563" s="18"/>
      <c r="P563" s="42"/>
      <c r="S563" s="40"/>
      <c r="T563" s="41"/>
      <c r="AB563" s="40"/>
      <c r="AC563" s="41"/>
      <c r="AK563" s="40"/>
      <c r="AL563" s="41"/>
      <c r="AT563" s="40"/>
      <c r="AU563" s="41"/>
      <c r="BC563" s="40"/>
      <c r="BD563" s="41"/>
      <c r="BL563" s="40"/>
      <c r="BM563" s="41"/>
    </row>
    <row r="564" spans="1:65" ht="12.75" x14ac:dyDescent="0.2">
      <c r="A564" s="40"/>
      <c r="B564" s="41"/>
      <c r="J564" s="23"/>
      <c r="K564" s="18"/>
      <c r="P564" s="42"/>
      <c r="S564" s="40"/>
      <c r="T564" s="41"/>
      <c r="AB564" s="40"/>
      <c r="AC564" s="41"/>
      <c r="AK564" s="40"/>
      <c r="AL564" s="41"/>
      <c r="AT564" s="40"/>
      <c r="AU564" s="41"/>
      <c r="BC564" s="40"/>
      <c r="BD564" s="41"/>
      <c r="BL564" s="40"/>
      <c r="BM564" s="41"/>
    </row>
    <row r="565" spans="1:65" ht="12.75" x14ac:dyDescent="0.2">
      <c r="A565" s="40"/>
      <c r="B565" s="41"/>
      <c r="J565" s="23"/>
      <c r="K565" s="18"/>
      <c r="P565" s="42"/>
      <c r="S565" s="40"/>
      <c r="T565" s="41"/>
      <c r="AB565" s="40"/>
      <c r="AC565" s="41"/>
      <c r="AK565" s="40"/>
      <c r="AL565" s="41"/>
      <c r="AT565" s="40"/>
      <c r="AU565" s="41"/>
      <c r="BC565" s="40"/>
      <c r="BD565" s="41"/>
      <c r="BL565" s="40"/>
      <c r="BM565" s="41"/>
    </row>
    <row r="566" spans="1:65" ht="12.75" x14ac:dyDescent="0.2">
      <c r="A566" s="40"/>
      <c r="B566" s="41"/>
      <c r="J566" s="23"/>
      <c r="K566" s="18"/>
      <c r="P566" s="42"/>
      <c r="S566" s="40"/>
      <c r="T566" s="41"/>
      <c r="AB566" s="40"/>
      <c r="AC566" s="41"/>
      <c r="AK566" s="40"/>
      <c r="AL566" s="41"/>
      <c r="AT566" s="40"/>
      <c r="AU566" s="41"/>
      <c r="BC566" s="40"/>
      <c r="BD566" s="41"/>
      <c r="BL566" s="40"/>
      <c r="BM566" s="41"/>
    </row>
    <row r="567" spans="1:65" ht="12.75" x14ac:dyDescent="0.2">
      <c r="A567" s="40"/>
      <c r="B567" s="41"/>
      <c r="J567" s="23"/>
      <c r="K567" s="18"/>
      <c r="P567" s="42"/>
      <c r="S567" s="40"/>
      <c r="T567" s="41"/>
      <c r="AB567" s="40"/>
      <c r="AC567" s="41"/>
      <c r="AK567" s="40"/>
      <c r="AL567" s="41"/>
      <c r="AT567" s="40"/>
      <c r="AU567" s="41"/>
      <c r="BC567" s="40"/>
      <c r="BD567" s="41"/>
      <c r="BL567" s="40"/>
      <c r="BM567" s="41"/>
    </row>
    <row r="568" spans="1:65" ht="12.75" x14ac:dyDescent="0.2">
      <c r="A568" s="40"/>
      <c r="B568" s="41"/>
      <c r="J568" s="23"/>
      <c r="K568" s="18"/>
      <c r="P568" s="42"/>
      <c r="S568" s="40"/>
      <c r="T568" s="41"/>
      <c r="AB568" s="40"/>
      <c r="AC568" s="41"/>
      <c r="AK568" s="40"/>
      <c r="AL568" s="41"/>
      <c r="AT568" s="40"/>
      <c r="AU568" s="41"/>
      <c r="BC568" s="40"/>
      <c r="BD568" s="41"/>
      <c r="BL568" s="40"/>
      <c r="BM568" s="41"/>
    </row>
    <row r="569" spans="1:65" ht="12.75" x14ac:dyDescent="0.2">
      <c r="A569" s="40"/>
      <c r="B569" s="41"/>
      <c r="J569" s="23"/>
      <c r="K569" s="18"/>
      <c r="P569" s="42"/>
      <c r="S569" s="40"/>
      <c r="T569" s="41"/>
      <c r="AB569" s="40"/>
      <c r="AC569" s="41"/>
      <c r="AK569" s="40"/>
      <c r="AL569" s="41"/>
      <c r="AT569" s="40"/>
      <c r="AU569" s="41"/>
      <c r="BC569" s="40"/>
      <c r="BD569" s="41"/>
      <c r="BL569" s="40"/>
      <c r="BM569" s="41"/>
    </row>
    <row r="570" spans="1:65" ht="12.75" x14ac:dyDescent="0.2">
      <c r="A570" s="40"/>
      <c r="B570" s="41"/>
      <c r="J570" s="23"/>
      <c r="K570" s="18"/>
      <c r="P570" s="42"/>
      <c r="S570" s="40"/>
      <c r="T570" s="41"/>
      <c r="AB570" s="40"/>
      <c r="AC570" s="41"/>
      <c r="AK570" s="40"/>
      <c r="AL570" s="41"/>
      <c r="AT570" s="40"/>
      <c r="AU570" s="41"/>
      <c r="BC570" s="40"/>
      <c r="BD570" s="41"/>
      <c r="BL570" s="40"/>
      <c r="BM570" s="41"/>
    </row>
    <row r="571" spans="1:65" ht="12.75" x14ac:dyDescent="0.2">
      <c r="A571" s="40"/>
      <c r="B571" s="41"/>
      <c r="J571" s="23"/>
      <c r="K571" s="18"/>
      <c r="P571" s="42"/>
      <c r="S571" s="40"/>
      <c r="T571" s="41"/>
      <c r="AB571" s="40"/>
      <c r="AC571" s="41"/>
      <c r="AK571" s="40"/>
      <c r="AL571" s="41"/>
      <c r="AT571" s="40"/>
      <c r="AU571" s="41"/>
      <c r="BC571" s="40"/>
      <c r="BD571" s="41"/>
      <c r="BL571" s="40"/>
      <c r="BM571" s="41"/>
    </row>
    <row r="572" spans="1:65" ht="12.75" x14ac:dyDescent="0.2">
      <c r="A572" s="40"/>
      <c r="B572" s="41"/>
      <c r="J572" s="23"/>
      <c r="K572" s="18"/>
      <c r="P572" s="42"/>
      <c r="S572" s="40"/>
      <c r="T572" s="41"/>
      <c r="AB572" s="40"/>
      <c r="AC572" s="41"/>
      <c r="AK572" s="40"/>
      <c r="AL572" s="41"/>
      <c r="AT572" s="40"/>
      <c r="AU572" s="41"/>
      <c r="BC572" s="40"/>
      <c r="BD572" s="41"/>
      <c r="BL572" s="40"/>
      <c r="BM572" s="41"/>
    </row>
    <row r="573" spans="1:65" ht="12.75" x14ac:dyDescent="0.2">
      <c r="A573" s="40"/>
      <c r="B573" s="41"/>
      <c r="J573" s="23"/>
      <c r="K573" s="18"/>
      <c r="P573" s="42"/>
      <c r="S573" s="40"/>
      <c r="T573" s="41"/>
      <c r="AB573" s="40"/>
      <c r="AC573" s="41"/>
      <c r="AK573" s="40"/>
      <c r="AL573" s="41"/>
      <c r="AT573" s="40"/>
      <c r="AU573" s="41"/>
      <c r="BC573" s="40"/>
      <c r="BD573" s="41"/>
      <c r="BL573" s="40"/>
      <c r="BM573" s="41"/>
    </row>
    <row r="574" spans="1:65" ht="12.75" x14ac:dyDescent="0.2">
      <c r="A574" s="40"/>
      <c r="B574" s="41"/>
      <c r="J574" s="23"/>
      <c r="K574" s="18"/>
      <c r="P574" s="42"/>
      <c r="S574" s="40"/>
      <c r="T574" s="41"/>
      <c r="AB574" s="40"/>
      <c r="AC574" s="41"/>
      <c r="AK574" s="40"/>
      <c r="AL574" s="41"/>
      <c r="AT574" s="40"/>
      <c r="AU574" s="41"/>
      <c r="BC574" s="40"/>
      <c r="BD574" s="41"/>
      <c r="BL574" s="40"/>
      <c r="BM574" s="41"/>
    </row>
    <row r="575" spans="1:65" ht="12.75" x14ac:dyDescent="0.2">
      <c r="A575" s="40"/>
      <c r="B575" s="41"/>
      <c r="J575" s="23"/>
      <c r="K575" s="18"/>
      <c r="P575" s="42"/>
      <c r="S575" s="40"/>
      <c r="T575" s="41"/>
      <c r="AB575" s="40"/>
      <c r="AC575" s="41"/>
      <c r="AK575" s="40"/>
      <c r="AL575" s="41"/>
      <c r="AT575" s="40"/>
      <c r="AU575" s="41"/>
      <c r="BC575" s="40"/>
      <c r="BD575" s="41"/>
      <c r="BL575" s="40"/>
      <c r="BM575" s="41"/>
    </row>
    <row r="576" spans="1:65" ht="12.75" x14ac:dyDescent="0.2">
      <c r="A576" s="40"/>
      <c r="B576" s="41"/>
      <c r="J576" s="23"/>
      <c r="K576" s="18"/>
      <c r="P576" s="42"/>
      <c r="S576" s="40"/>
      <c r="T576" s="41"/>
      <c r="AB576" s="40"/>
      <c r="AC576" s="41"/>
      <c r="AK576" s="40"/>
      <c r="AL576" s="41"/>
      <c r="AT576" s="40"/>
      <c r="AU576" s="41"/>
      <c r="BC576" s="40"/>
      <c r="BD576" s="41"/>
      <c r="BL576" s="40"/>
      <c r="BM576" s="41"/>
    </row>
    <row r="577" spans="1:65" ht="12.75" x14ac:dyDescent="0.2">
      <c r="A577" s="40"/>
      <c r="B577" s="41"/>
      <c r="J577" s="23"/>
      <c r="K577" s="18"/>
      <c r="P577" s="42"/>
      <c r="S577" s="40"/>
      <c r="T577" s="41"/>
      <c r="AB577" s="40"/>
      <c r="AC577" s="41"/>
      <c r="AK577" s="40"/>
      <c r="AL577" s="41"/>
      <c r="AT577" s="40"/>
      <c r="AU577" s="41"/>
      <c r="BC577" s="40"/>
      <c r="BD577" s="41"/>
      <c r="BL577" s="40"/>
      <c r="BM577" s="41"/>
    </row>
    <row r="578" spans="1:65" ht="12.75" x14ac:dyDescent="0.2">
      <c r="A578" s="40"/>
      <c r="B578" s="41"/>
      <c r="J578" s="23"/>
      <c r="K578" s="18"/>
      <c r="P578" s="42"/>
      <c r="S578" s="40"/>
      <c r="T578" s="41"/>
      <c r="AB578" s="40"/>
      <c r="AC578" s="41"/>
      <c r="AK578" s="40"/>
      <c r="AL578" s="41"/>
      <c r="AT578" s="40"/>
      <c r="AU578" s="41"/>
      <c r="BC578" s="40"/>
      <c r="BD578" s="41"/>
      <c r="BL578" s="40"/>
      <c r="BM578" s="41"/>
    </row>
    <row r="579" spans="1:65" ht="12.75" x14ac:dyDescent="0.2">
      <c r="A579" s="40"/>
      <c r="B579" s="41"/>
      <c r="J579" s="23"/>
      <c r="K579" s="18"/>
      <c r="P579" s="42"/>
      <c r="S579" s="40"/>
      <c r="T579" s="41"/>
      <c r="AB579" s="40"/>
      <c r="AC579" s="41"/>
      <c r="AK579" s="40"/>
      <c r="AL579" s="41"/>
      <c r="AT579" s="40"/>
      <c r="AU579" s="41"/>
      <c r="BC579" s="40"/>
      <c r="BD579" s="41"/>
      <c r="BL579" s="40"/>
      <c r="BM579" s="41"/>
    </row>
    <row r="580" spans="1:65" ht="12.75" x14ac:dyDescent="0.2">
      <c r="A580" s="40"/>
      <c r="B580" s="41"/>
      <c r="J580" s="23"/>
      <c r="K580" s="18"/>
      <c r="P580" s="42"/>
      <c r="S580" s="40"/>
      <c r="T580" s="41"/>
      <c r="AB580" s="40"/>
      <c r="AC580" s="41"/>
      <c r="AK580" s="40"/>
      <c r="AL580" s="41"/>
      <c r="AT580" s="40"/>
      <c r="AU580" s="41"/>
      <c r="BC580" s="40"/>
      <c r="BD580" s="41"/>
      <c r="BL580" s="40"/>
      <c r="BM580" s="41"/>
    </row>
    <row r="581" spans="1:65" ht="12.75" x14ac:dyDescent="0.2">
      <c r="A581" s="40"/>
      <c r="B581" s="41"/>
      <c r="J581" s="23"/>
      <c r="K581" s="18"/>
      <c r="P581" s="42"/>
      <c r="S581" s="40"/>
      <c r="T581" s="41"/>
      <c r="AB581" s="40"/>
      <c r="AC581" s="41"/>
      <c r="AK581" s="40"/>
      <c r="AL581" s="41"/>
      <c r="AT581" s="40"/>
      <c r="AU581" s="41"/>
      <c r="BC581" s="40"/>
      <c r="BD581" s="41"/>
      <c r="BL581" s="40"/>
      <c r="BM581" s="41"/>
    </row>
    <row r="582" spans="1:65" ht="12.75" x14ac:dyDescent="0.2">
      <c r="A582" s="40"/>
      <c r="B582" s="41"/>
      <c r="J582" s="23"/>
      <c r="K582" s="18"/>
      <c r="P582" s="42"/>
      <c r="S582" s="40"/>
      <c r="T582" s="41"/>
      <c r="AB582" s="40"/>
      <c r="AC582" s="41"/>
      <c r="AK582" s="40"/>
      <c r="AL582" s="41"/>
      <c r="AT582" s="40"/>
      <c r="AU582" s="41"/>
      <c r="BC582" s="40"/>
      <c r="BD582" s="41"/>
      <c r="BL582" s="40"/>
      <c r="BM582" s="41"/>
    </row>
    <row r="583" spans="1:65" ht="12.75" x14ac:dyDescent="0.2">
      <c r="A583" s="40"/>
      <c r="B583" s="41"/>
      <c r="J583" s="23"/>
      <c r="K583" s="18"/>
      <c r="P583" s="42"/>
      <c r="S583" s="40"/>
      <c r="T583" s="41"/>
      <c r="AB583" s="40"/>
      <c r="AC583" s="41"/>
      <c r="AK583" s="40"/>
      <c r="AL583" s="41"/>
      <c r="AT583" s="40"/>
      <c r="AU583" s="41"/>
      <c r="BC583" s="40"/>
      <c r="BD583" s="41"/>
      <c r="BL583" s="40"/>
      <c r="BM583" s="41"/>
    </row>
    <row r="584" spans="1:65" ht="12.75" x14ac:dyDescent="0.2">
      <c r="A584" s="40"/>
      <c r="B584" s="41"/>
      <c r="J584" s="23"/>
      <c r="K584" s="18"/>
      <c r="P584" s="42"/>
      <c r="S584" s="40"/>
      <c r="T584" s="41"/>
      <c r="AB584" s="40"/>
      <c r="AC584" s="41"/>
      <c r="AK584" s="40"/>
      <c r="AL584" s="41"/>
      <c r="AT584" s="40"/>
      <c r="AU584" s="41"/>
      <c r="BC584" s="40"/>
      <c r="BD584" s="41"/>
      <c r="BL584" s="40"/>
      <c r="BM584" s="41"/>
    </row>
    <row r="585" spans="1:65" ht="12.75" x14ac:dyDescent="0.2">
      <c r="A585" s="40"/>
      <c r="B585" s="41"/>
      <c r="J585" s="23"/>
      <c r="K585" s="18"/>
      <c r="P585" s="42"/>
      <c r="S585" s="40"/>
      <c r="T585" s="41"/>
      <c r="AB585" s="40"/>
      <c r="AC585" s="41"/>
      <c r="AK585" s="40"/>
      <c r="AL585" s="41"/>
      <c r="AT585" s="40"/>
      <c r="AU585" s="41"/>
      <c r="BC585" s="40"/>
      <c r="BD585" s="41"/>
      <c r="BL585" s="40"/>
      <c r="BM585" s="41"/>
    </row>
    <row r="586" spans="1:65" ht="12.75" x14ac:dyDescent="0.2">
      <c r="A586" s="40"/>
      <c r="B586" s="41"/>
      <c r="J586" s="23"/>
      <c r="K586" s="18"/>
      <c r="P586" s="42"/>
      <c r="S586" s="40"/>
      <c r="T586" s="41"/>
      <c r="AB586" s="40"/>
      <c r="AC586" s="41"/>
      <c r="AK586" s="40"/>
      <c r="AL586" s="41"/>
      <c r="AT586" s="40"/>
      <c r="AU586" s="41"/>
      <c r="BC586" s="40"/>
      <c r="BD586" s="41"/>
      <c r="BL586" s="40"/>
      <c r="BM586" s="41"/>
    </row>
    <row r="587" spans="1:65" ht="12.75" x14ac:dyDescent="0.2">
      <c r="A587" s="40"/>
      <c r="B587" s="41"/>
      <c r="J587" s="23"/>
      <c r="K587" s="18"/>
      <c r="P587" s="42"/>
      <c r="S587" s="40"/>
      <c r="T587" s="41"/>
      <c r="AB587" s="40"/>
      <c r="AC587" s="41"/>
      <c r="AK587" s="40"/>
      <c r="AL587" s="41"/>
      <c r="AT587" s="40"/>
      <c r="AU587" s="41"/>
      <c r="BC587" s="40"/>
      <c r="BD587" s="41"/>
      <c r="BL587" s="40"/>
      <c r="BM587" s="41"/>
    </row>
    <row r="588" spans="1:65" ht="12.75" x14ac:dyDescent="0.2">
      <c r="A588" s="40"/>
      <c r="B588" s="41"/>
      <c r="J588" s="23"/>
      <c r="K588" s="18"/>
      <c r="P588" s="42"/>
      <c r="S588" s="40"/>
      <c r="T588" s="41"/>
      <c r="AB588" s="40"/>
      <c r="AC588" s="41"/>
      <c r="AK588" s="40"/>
      <c r="AL588" s="41"/>
      <c r="AT588" s="40"/>
      <c r="AU588" s="41"/>
      <c r="BC588" s="40"/>
      <c r="BD588" s="41"/>
      <c r="BL588" s="40"/>
      <c r="BM588" s="41"/>
    </row>
    <row r="589" spans="1:65" ht="12.75" x14ac:dyDescent="0.2">
      <c r="A589" s="40"/>
      <c r="B589" s="41"/>
      <c r="J589" s="23"/>
      <c r="K589" s="18"/>
      <c r="P589" s="42"/>
      <c r="S589" s="40"/>
      <c r="T589" s="41"/>
      <c r="AB589" s="40"/>
      <c r="AC589" s="41"/>
      <c r="AK589" s="40"/>
      <c r="AL589" s="41"/>
      <c r="AT589" s="40"/>
      <c r="AU589" s="41"/>
      <c r="BC589" s="40"/>
      <c r="BD589" s="41"/>
      <c r="BL589" s="40"/>
      <c r="BM589" s="41"/>
    </row>
    <row r="590" spans="1:65" ht="12.75" x14ac:dyDescent="0.2">
      <c r="A590" s="40"/>
      <c r="B590" s="41"/>
      <c r="J590" s="23"/>
      <c r="K590" s="18"/>
      <c r="P590" s="42"/>
      <c r="S590" s="40"/>
      <c r="T590" s="41"/>
      <c r="AB590" s="40"/>
      <c r="AC590" s="41"/>
      <c r="AK590" s="40"/>
      <c r="AL590" s="41"/>
      <c r="AT590" s="40"/>
      <c r="AU590" s="41"/>
      <c r="BC590" s="40"/>
      <c r="BD590" s="41"/>
      <c r="BL590" s="40"/>
      <c r="BM590" s="41"/>
    </row>
    <row r="591" spans="1:65" ht="12.75" x14ac:dyDescent="0.2">
      <c r="A591" s="40"/>
      <c r="B591" s="41"/>
      <c r="J591" s="23"/>
      <c r="K591" s="18"/>
      <c r="P591" s="42"/>
      <c r="S591" s="40"/>
      <c r="T591" s="41"/>
      <c r="AB591" s="40"/>
      <c r="AC591" s="41"/>
      <c r="AK591" s="40"/>
      <c r="AL591" s="41"/>
      <c r="AT591" s="40"/>
      <c r="AU591" s="41"/>
      <c r="BC591" s="40"/>
      <c r="BD591" s="41"/>
      <c r="BL591" s="40"/>
      <c r="BM591" s="41"/>
    </row>
    <row r="592" spans="1:65" ht="12.75" x14ac:dyDescent="0.2">
      <c r="A592" s="40"/>
      <c r="B592" s="41"/>
      <c r="J592" s="23"/>
      <c r="K592" s="18"/>
      <c r="P592" s="42"/>
      <c r="S592" s="40"/>
      <c r="T592" s="41"/>
      <c r="AB592" s="40"/>
      <c r="AC592" s="41"/>
      <c r="AK592" s="40"/>
      <c r="AL592" s="41"/>
      <c r="AT592" s="40"/>
      <c r="AU592" s="41"/>
      <c r="BC592" s="40"/>
      <c r="BD592" s="41"/>
      <c r="BL592" s="40"/>
      <c r="BM592" s="41"/>
    </row>
    <row r="593" spans="1:65" ht="12.75" x14ac:dyDescent="0.2">
      <c r="A593" s="40"/>
      <c r="B593" s="41"/>
      <c r="J593" s="23"/>
      <c r="K593" s="18"/>
      <c r="P593" s="42"/>
      <c r="S593" s="40"/>
      <c r="T593" s="41"/>
      <c r="AB593" s="40"/>
      <c r="AC593" s="41"/>
      <c r="AK593" s="40"/>
      <c r="AL593" s="41"/>
      <c r="AT593" s="40"/>
      <c r="AU593" s="41"/>
      <c r="BC593" s="40"/>
      <c r="BD593" s="41"/>
      <c r="BL593" s="40"/>
      <c r="BM593" s="41"/>
    </row>
    <row r="594" spans="1:65" ht="12.75" x14ac:dyDescent="0.2">
      <c r="A594" s="40"/>
      <c r="B594" s="41"/>
      <c r="J594" s="23"/>
      <c r="K594" s="18"/>
      <c r="P594" s="42"/>
      <c r="S594" s="40"/>
      <c r="T594" s="41"/>
      <c r="AB594" s="40"/>
      <c r="AC594" s="41"/>
      <c r="AK594" s="40"/>
      <c r="AL594" s="41"/>
      <c r="AT594" s="40"/>
      <c r="AU594" s="41"/>
      <c r="BC594" s="40"/>
      <c r="BD594" s="41"/>
      <c r="BL594" s="40"/>
      <c r="BM594" s="41"/>
    </row>
    <row r="595" spans="1:65" ht="12.75" x14ac:dyDescent="0.2">
      <c r="A595" s="40"/>
      <c r="B595" s="41"/>
      <c r="J595" s="23"/>
      <c r="K595" s="18"/>
      <c r="P595" s="42"/>
      <c r="S595" s="40"/>
      <c r="T595" s="41"/>
      <c r="AB595" s="40"/>
      <c r="AC595" s="41"/>
      <c r="AK595" s="40"/>
      <c r="AL595" s="41"/>
      <c r="AT595" s="40"/>
      <c r="AU595" s="41"/>
      <c r="BC595" s="40"/>
      <c r="BD595" s="41"/>
      <c r="BL595" s="40"/>
      <c r="BM595" s="41"/>
    </row>
    <row r="596" spans="1:65" ht="12.75" x14ac:dyDescent="0.2">
      <c r="A596" s="40"/>
      <c r="B596" s="41"/>
      <c r="J596" s="23"/>
      <c r="K596" s="18"/>
      <c r="P596" s="42"/>
      <c r="S596" s="40"/>
      <c r="T596" s="41"/>
      <c r="AB596" s="40"/>
      <c r="AC596" s="41"/>
      <c r="AK596" s="40"/>
      <c r="AL596" s="41"/>
      <c r="AT596" s="40"/>
      <c r="AU596" s="41"/>
      <c r="BC596" s="40"/>
      <c r="BD596" s="41"/>
      <c r="BL596" s="40"/>
      <c r="BM596" s="41"/>
    </row>
    <row r="597" spans="1:65" ht="12.75" x14ac:dyDescent="0.2">
      <c r="A597" s="40"/>
      <c r="B597" s="41"/>
      <c r="J597" s="23"/>
      <c r="K597" s="18"/>
      <c r="P597" s="42"/>
      <c r="S597" s="40"/>
      <c r="T597" s="41"/>
      <c r="AB597" s="40"/>
      <c r="AC597" s="41"/>
      <c r="AK597" s="40"/>
      <c r="AL597" s="41"/>
      <c r="AT597" s="40"/>
      <c r="AU597" s="41"/>
      <c r="BC597" s="40"/>
      <c r="BD597" s="41"/>
      <c r="BL597" s="40"/>
      <c r="BM597" s="41"/>
    </row>
    <row r="598" spans="1:65" ht="12.75" x14ac:dyDescent="0.2">
      <c r="A598" s="40"/>
      <c r="B598" s="41"/>
      <c r="J598" s="23"/>
      <c r="K598" s="18"/>
      <c r="P598" s="42"/>
      <c r="S598" s="40"/>
      <c r="T598" s="41"/>
      <c r="AB598" s="40"/>
      <c r="AC598" s="41"/>
      <c r="AK598" s="40"/>
      <c r="AL598" s="41"/>
      <c r="AT598" s="40"/>
      <c r="AU598" s="41"/>
      <c r="BC598" s="40"/>
      <c r="BD598" s="41"/>
      <c r="BL598" s="40"/>
      <c r="BM598" s="41"/>
    </row>
    <row r="599" spans="1:65" ht="12.75" x14ac:dyDescent="0.2">
      <c r="A599" s="40"/>
      <c r="B599" s="41"/>
      <c r="J599" s="23"/>
      <c r="K599" s="18"/>
      <c r="P599" s="42"/>
      <c r="S599" s="40"/>
      <c r="T599" s="41"/>
      <c r="AB599" s="40"/>
      <c r="AC599" s="41"/>
      <c r="AK599" s="40"/>
      <c r="AL599" s="41"/>
      <c r="AT599" s="40"/>
      <c r="AU599" s="41"/>
      <c r="BC599" s="40"/>
      <c r="BD599" s="41"/>
      <c r="BL599" s="40"/>
      <c r="BM599" s="41"/>
    </row>
    <row r="600" spans="1:65" ht="12.75" x14ac:dyDescent="0.2">
      <c r="A600" s="40"/>
      <c r="B600" s="41"/>
      <c r="J600" s="23"/>
      <c r="K600" s="18"/>
      <c r="P600" s="42"/>
      <c r="S600" s="40"/>
      <c r="T600" s="41"/>
      <c r="AB600" s="40"/>
      <c r="AC600" s="41"/>
      <c r="AK600" s="40"/>
      <c r="AL600" s="41"/>
      <c r="AT600" s="40"/>
      <c r="AU600" s="41"/>
      <c r="BC600" s="40"/>
      <c r="BD600" s="41"/>
      <c r="BL600" s="40"/>
      <c r="BM600" s="41"/>
    </row>
    <row r="601" spans="1:65" ht="12.75" x14ac:dyDescent="0.2">
      <c r="A601" s="40"/>
      <c r="B601" s="41"/>
      <c r="J601" s="23"/>
      <c r="K601" s="18"/>
      <c r="P601" s="42"/>
      <c r="S601" s="40"/>
      <c r="T601" s="41"/>
      <c r="AB601" s="40"/>
      <c r="AC601" s="41"/>
      <c r="AK601" s="40"/>
      <c r="AL601" s="41"/>
      <c r="AT601" s="40"/>
      <c r="AU601" s="41"/>
      <c r="BC601" s="40"/>
      <c r="BD601" s="41"/>
      <c r="BL601" s="40"/>
      <c r="BM601" s="41"/>
    </row>
    <row r="602" spans="1:65" ht="12.75" x14ac:dyDescent="0.2">
      <c r="A602" s="40"/>
      <c r="B602" s="41"/>
      <c r="J602" s="23"/>
      <c r="K602" s="18"/>
      <c r="P602" s="42"/>
      <c r="S602" s="40"/>
      <c r="T602" s="41"/>
      <c r="AB602" s="40"/>
      <c r="AC602" s="41"/>
      <c r="AK602" s="40"/>
      <c r="AL602" s="41"/>
      <c r="AT602" s="40"/>
      <c r="AU602" s="41"/>
      <c r="BC602" s="40"/>
      <c r="BD602" s="41"/>
      <c r="BL602" s="40"/>
      <c r="BM602" s="41"/>
    </row>
    <row r="603" spans="1:65" ht="12.75" x14ac:dyDescent="0.2">
      <c r="A603" s="40"/>
      <c r="B603" s="41"/>
      <c r="J603" s="23"/>
      <c r="K603" s="18"/>
      <c r="P603" s="42"/>
      <c r="S603" s="40"/>
      <c r="T603" s="41"/>
      <c r="AB603" s="40"/>
      <c r="AC603" s="41"/>
      <c r="AK603" s="40"/>
      <c r="AL603" s="41"/>
      <c r="AT603" s="40"/>
      <c r="AU603" s="41"/>
      <c r="BC603" s="40"/>
      <c r="BD603" s="41"/>
      <c r="BL603" s="40"/>
      <c r="BM603" s="41"/>
    </row>
    <row r="604" spans="1:65" ht="12.75" x14ac:dyDescent="0.2">
      <c r="A604" s="40"/>
      <c r="B604" s="41"/>
      <c r="J604" s="23"/>
      <c r="K604" s="18"/>
      <c r="P604" s="42"/>
      <c r="S604" s="40"/>
      <c r="T604" s="41"/>
      <c r="AB604" s="40"/>
      <c r="AC604" s="41"/>
      <c r="AK604" s="40"/>
      <c r="AL604" s="41"/>
      <c r="AT604" s="40"/>
      <c r="AU604" s="41"/>
      <c r="BC604" s="40"/>
      <c r="BD604" s="41"/>
      <c r="BL604" s="40"/>
      <c r="BM604" s="41"/>
    </row>
    <row r="605" spans="1:65" ht="12.75" x14ac:dyDescent="0.2">
      <c r="A605" s="40"/>
      <c r="B605" s="41"/>
      <c r="J605" s="23"/>
      <c r="K605" s="18"/>
      <c r="P605" s="42"/>
      <c r="S605" s="40"/>
      <c r="T605" s="41"/>
      <c r="AB605" s="40"/>
      <c r="AC605" s="41"/>
      <c r="AK605" s="40"/>
      <c r="AL605" s="41"/>
      <c r="AT605" s="40"/>
      <c r="AU605" s="41"/>
      <c r="BC605" s="40"/>
      <c r="BD605" s="41"/>
      <c r="BL605" s="40"/>
      <c r="BM605" s="41"/>
    </row>
    <row r="606" spans="1:65" ht="12.75" x14ac:dyDescent="0.2">
      <c r="A606" s="40"/>
      <c r="B606" s="41"/>
      <c r="J606" s="23"/>
      <c r="K606" s="18"/>
      <c r="P606" s="42"/>
      <c r="S606" s="40"/>
      <c r="T606" s="41"/>
      <c r="AB606" s="40"/>
      <c r="AC606" s="41"/>
      <c r="AK606" s="40"/>
      <c r="AL606" s="41"/>
      <c r="AT606" s="40"/>
      <c r="AU606" s="41"/>
      <c r="BC606" s="40"/>
      <c r="BD606" s="41"/>
      <c r="BL606" s="40"/>
      <c r="BM606" s="41"/>
    </row>
    <row r="607" spans="1:65" ht="12.75" x14ac:dyDescent="0.2">
      <c r="A607" s="40"/>
      <c r="B607" s="41"/>
      <c r="J607" s="23"/>
      <c r="K607" s="18"/>
      <c r="P607" s="42"/>
      <c r="S607" s="40"/>
      <c r="T607" s="41"/>
      <c r="AB607" s="40"/>
      <c r="AC607" s="41"/>
      <c r="AK607" s="40"/>
      <c r="AL607" s="41"/>
      <c r="AT607" s="40"/>
      <c r="AU607" s="41"/>
      <c r="BC607" s="40"/>
      <c r="BD607" s="41"/>
      <c r="BL607" s="40"/>
      <c r="BM607" s="41"/>
    </row>
    <row r="608" spans="1:65" ht="12.75" x14ac:dyDescent="0.2">
      <c r="A608" s="40"/>
      <c r="B608" s="41"/>
      <c r="J608" s="23"/>
      <c r="K608" s="18"/>
      <c r="P608" s="42"/>
      <c r="S608" s="40"/>
      <c r="T608" s="41"/>
      <c r="AB608" s="40"/>
      <c r="AC608" s="41"/>
      <c r="AK608" s="40"/>
      <c r="AL608" s="41"/>
      <c r="AT608" s="40"/>
      <c r="AU608" s="41"/>
      <c r="BC608" s="40"/>
      <c r="BD608" s="41"/>
      <c r="BL608" s="40"/>
      <c r="BM608" s="41"/>
    </row>
    <row r="609" spans="1:65" ht="12.75" x14ac:dyDescent="0.2">
      <c r="A609" s="40"/>
      <c r="B609" s="41"/>
      <c r="J609" s="23"/>
      <c r="K609" s="18"/>
      <c r="P609" s="42"/>
      <c r="S609" s="40"/>
      <c r="T609" s="41"/>
      <c r="AB609" s="40"/>
      <c r="AC609" s="41"/>
      <c r="AK609" s="40"/>
      <c r="AL609" s="41"/>
      <c r="AT609" s="40"/>
      <c r="AU609" s="41"/>
      <c r="BC609" s="40"/>
      <c r="BD609" s="41"/>
      <c r="BL609" s="40"/>
      <c r="BM609" s="41"/>
    </row>
    <row r="610" spans="1:65" ht="12.75" x14ac:dyDescent="0.2">
      <c r="A610" s="40"/>
      <c r="B610" s="41"/>
      <c r="J610" s="23"/>
      <c r="K610" s="18"/>
      <c r="P610" s="42"/>
      <c r="S610" s="40"/>
      <c r="T610" s="41"/>
      <c r="AB610" s="40"/>
      <c r="AC610" s="41"/>
      <c r="AK610" s="40"/>
      <c r="AL610" s="41"/>
      <c r="AT610" s="40"/>
      <c r="AU610" s="41"/>
      <c r="BC610" s="40"/>
      <c r="BD610" s="41"/>
      <c r="BL610" s="40"/>
      <c r="BM610" s="41"/>
    </row>
    <row r="611" spans="1:65" ht="12.75" x14ac:dyDescent="0.2">
      <c r="A611" s="40"/>
      <c r="B611" s="41"/>
      <c r="J611" s="23"/>
      <c r="K611" s="18"/>
      <c r="P611" s="42"/>
      <c r="S611" s="40"/>
      <c r="T611" s="41"/>
      <c r="AB611" s="40"/>
      <c r="AC611" s="41"/>
      <c r="AK611" s="40"/>
      <c r="AL611" s="41"/>
      <c r="AT611" s="40"/>
      <c r="AU611" s="41"/>
      <c r="BC611" s="40"/>
      <c r="BD611" s="41"/>
      <c r="BL611" s="40"/>
      <c r="BM611" s="41"/>
    </row>
    <row r="612" spans="1:65" ht="12.75" x14ac:dyDescent="0.2">
      <c r="A612" s="40"/>
      <c r="B612" s="41"/>
      <c r="J612" s="23"/>
      <c r="K612" s="18"/>
      <c r="P612" s="42"/>
      <c r="S612" s="40"/>
      <c r="T612" s="41"/>
      <c r="AB612" s="40"/>
      <c r="AC612" s="41"/>
      <c r="AK612" s="40"/>
      <c r="AL612" s="41"/>
      <c r="AT612" s="40"/>
      <c r="AU612" s="41"/>
      <c r="BC612" s="40"/>
      <c r="BD612" s="41"/>
      <c r="BL612" s="40"/>
      <c r="BM612" s="41"/>
    </row>
    <row r="613" spans="1:65" ht="12.75" x14ac:dyDescent="0.2">
      <c r="A613" s="40"/>
      <c r="B613" s="41"/>
      <c r="J613" s="23"/>
      <c r="K613" s="18"/>
      <c r="P613" s="42"/>
      <c r="S613" s="40"/>
      <c r="T613" s="41"/>
      <c r="AB613" s="40"/>
      <c r="AC613" s="41"/>
      <c r="AK613" s="40"/>
      <c r="AL613" s="41"/>
      <c r="AT613" s="40"/>
      <c r="AU613" s="41"/>
      <c r="BC613" s="40"/>
      <c r="BD613" s="41"/>
      <c r="BL613" s="40"/>
      <c r="BM613" s="41"/>
    </row>
    <row r="614" spans="1:65" ht="12.75" x14ac:dyDescent="0.2">
      <c r="A614" s="40"/>
      <c r="B614" s="41"/>
      <c r="J614" s="23"/>
      <c r="K614" s="18"/>
      <c r="P614" s="42"/>
      <c r="S614" s="40"/>
      <c r="T614" s="41"/>
      <c r="AB614" s="40"/>
      <c r="AC614" s="41"/>
      <c r="AK614" s="40"/>
      <c r="AL614" s="41"/>
      <c r="AT614" s="40"/>
      <c r="AU614" s="41"/>
      <c r="BC614" s="40"/>
      <c r="BD614" s="41"/>
      <c r="BL614" s="40"/>
      <c r="BM614" s="41"/>
    </row>
    <row r="615" spans="1:65" ht="12.75" x14ac:dyDescent="0.2">
      <c r="A615" s="40"/>
      <c r="B615" s="41"/>
      <c r="J615" s="23"/>
      <c r="K615" s="18"/>
      <c r="P615" s="42"/>
      <c r="S615" s="40"/>
      <c r="T615" s="41"/>
      <c r="AB615" s="40"/>
      <c r="AC615" s="41"/>
      <c r="AK615" s="40"/>
      <c r="AL615" s="41"/>
      <c r="AT615" s="40"/>
      <c r="AU615" s="41"/>
      <c r="BC615" s="40"/>
      <c r="BD615" s="41"/>
      <c r="BL615" s="40"/>
      <c r="BM615" s="41"/>
    </row>
    <row r="616" spans="1:65" ht="12.75" x14ac:dyDescent="0.2">
      <c r="A616" s="40"/>
      <c r="B616" s="41"/>
      <c r="J616" s="23"/>
      <c r="K616" s="18"/>
      <c r="P616" s="42"/>
      <c r="S616" s="40"/>
      <c r="T616" s="41"/>
      <c r="AB616" s="40"/>
      <c r="AC616" s="41"/>
      <c r="AK616" s="40"/>
      <c r="AL616" s="41"/>
      <c r="AT616" s="40"/>
      <c r="AU616" s="41"/>
      <c r="BC616" s="40"/>
      <c r="BD616" s="41"/>
      <c r="BL616" s="40"/>
      <c r="BM616" s="41"/>
    </row>
    <row r="617" spans="1:65" ht="12.75" x14ac:dyDescent="0.2">
      <c r="A617" s="40"/>
      <c r="B617" s="41"/>
      <c r="J617" s="23"/>
      <c r="K617" s="18"/>
      <c r="P617" s="42"/>
      <c r="S617" s="40"/>
      <c r="T617" s="41"/>
      <c r="AB617" s="40"/>
      <c r="AC617" s="41"/>
      <c r="AK617" s="40"/>
      <c r="AL617" s="41"/>
      <c r="AT617" s="40"/>
      <c r="AU617" s="41"/>
      <c r="BC617" s="40"/>
      <c r="BD617" s="41"/>
      <c r="BL617" s="40"/>
      <c r="BM617" s="41"/>
    </row>
    <row r="618" spans="1:65" ht="12.75" x14ac:dyDescent="0.2">
      <c r="A618" s="40"/>
      <c r="B618" s="41"/>
      <c r="J618" s="23"/>
      <c r="K618" s="18"/>
      <c r="P618" s="42"/>
      <c r="S618" s="40"/>
      <c r="T618" s="41"/>
      <c r="AB618" s="40"/>
      <c r="AC618" s="41"/>
      <c r="AK618" s="40"/>
      <c r="AL618" s="41"/>
      <c r="AT618" s="40"/>
      <c r="AU618" s="41"/>
      <c r="BC618" s="40"/>
      <c r="BD618" s="41"/>
      <c r="BL618" s="40"/>
      <c r="BM618" s="41"/>
    </row>
    <row r="619" spans="1:65" ht="12.75" x14ac:dyDescent="0.2">
      <c r="A619" s="40"/>
      <c r="B619" s="41"/>
      <c r="J619" s="23"/>
      <c r="K619" s="18"/>
      <c r="P619" s="42"/>
      <c r="S619" s="40"/>
      <c r="T619" s="41"/>
      <c r="AB619" s="40"/>
      <c r="AC619" s="41"/>
      <c r="AK619" s="40"/>
      <c r="AL619" s="41"/>
      <c r="AT619" s="40"/>
      <c r="AU619" s="41"/>
      <c r="BC619" s="40"/>
      <c r="BD619" s="41"/>
      <c r="BL619" s="40"/>
      <c r="BM619" s="41"/>
    </row>
    <row r="620" spans="1:65" ht="12.75" x14ac:dyDescent="0.2">
      <c r="A620" s="40"/>
      <c r="B620" s="41"/>
      <c r="J620" s="23"/>
      <c r="K620" s="18"/>
      <c r="P620" s="42"/>
      <c r="S620" s="40"/>
      <c r="T620" s="41"/>
      <c r="AB620" s="40"/>
      <c r="AC620" s="41"/>
      <c r="AK620" s="40"/>
      <c r="AL620" s="41"/>
      <c r="AT620" s="40"/>
      <c r="AU620" s="41"/>
      <c r="BC620" s="40"/>
      <c r="BD620" s="41"/>
      <c r="BL620" s="40"/>
      <c r="BM620" s="41"/>
    </row>
    <row r="621" spans="1:65" ht="12.75" x14ac:dyDescent="0.2">
      <c r="A621" s="40"/>
      <c r="B621" s="41"/>
      <c r="J621" s="23"/>
      <c r="K621" s="18"/>
      <c r="P621" s="42"/>
      <c r="S621" s="40"/>
      <c r="T621" s="41"/>
      <c r="AB621" s="40"/>
      <c r="AC621" s="41"/>
      <c r="AK621" s="40"/>
      <c r="AL621" s="41"/>
      <c r="AT621" s="40"/>
      <c r="AU621" s="41"/>
      <c r="BC621" s="40"/>
      <c r="BD621" s="41"/>
      <c r="BL621" s="40"/>
      <c r="BM621" s="41"/>
    </row>
    <row r="622" spans="1:65" ht="12.75" x14ac:dyDescent="0.2">
      <c r="A622" s="40"/>
      <c r="B622" s="41"/>
      <c r="J622" s="23"/>
      <c r="K622" s="18"/>
      <c r="P622" s="42"/>
      <c r="S622" s="40"/>
      <c r="T622" s="41"/>
      <c r="AB622" s="40"/>
      <c r="AC622" s="41"/>
      <c r="AK622" s="40"/>
      <c r="AL622" s="41"/>
      <c r="AT622" s="40"/>
      <c r="AU622" s="41"/>
      <c r="BC622" s="40"/>
      <c r="BD622" s="41"/>
      <c r="BL622" s="40"/>
      <c r="BM622" s="41"/>
    </row>
    <row r="623" spans="1:65" ht="12.75" x14ac:dyDescent="0.2">
      <c r="A623" s="40"/>
      <c r="B623" s="41"/>
      <c r="J623" s="23"/>
      <c r="K623" s="18"/>
      <c r="P623" s="42"/>
      <c r="S623" s="40"/>
      <c r="T623" s="41"/>
      <c r="AB623" s="40"/>
      <c r="AC623" s="41"/>
      <c r="AK623" s="40"/>
      <c r="AL623" s="41"/>
      <c r="AT623" s="40"/>
      <c r="AU623" s="41"/>
      <c r="BC623" s="40"/>
      <c r="BD623" s="41"/>
      <c r="BL623" s="40"/>
      <c r="BM623" s="41"/>
    </row>
    <row r="624" spans="1:65" ht="12.75" x14ac:dyDescent="0.2">
      <c r="A624" s="40"/>
      <c r="B624" s="41"/>
      <c r="J624" s="23"/>
      <c r="K624" s="18"/>
      <c r="P624" s="42"/>
      <c r="S624" s="40"/>
      <c r="T624" s="41"/>
      <c r="AB624" s="40"/>
      <c r="AC624" s="41"/>
      <c r="AK624" s="40"/>
      <c r="AL624" s="41"/>
      <c r="AT624" s="40"/>
      <c r="AU624" s="41"/>
      <c r="BC624" s="40"/>
      <c r="BD624" s="41"/>
      <c r="BL624" s="40"/>
      <c r="BM624" s="41"/>
    </row>
    <row r="625" spans="1:65" ht="12.75" x14ac:dyDescent="0.2">
      <c r="A625" s="40"/>
      <c r="B625" s="41"/>
      <c r="J625" s="23"/>
      <c r="K625" s="18"/>
      <c r="P625" s="42"/>
      <c r="S625" s="40"/>
      <c r="T625" s="41"/>
      <c r="AB625" s="40"/>
      <c r="AC625" s="41"/>
      <c r="AK625" s="40"/>
      <c r="AL625" s="41"/>
      <c r="AT625" s="40"/>
      <c r="AU625" s="41"/>
      <c r="BC625" s="40"/>
      <c r="BD625" s="41"/>
      <c r="BL625" s="40"/>
      <c r="BM625" s="41"/>
    </row>
    <row r="626" spans="1:65" ht="12.75" x14ac:dyDescent="0.2">
      <c r="A626" s="40"/>
      <c r="B626" s="41"/>
      <c r="J626" s="23"/>
      <c r="K626" s="18"/>
      <c r="P626" s="42"/>
      <c r="S626" s="40"/>
      <c r="T626" s="41"/>
      <c r="AB626" s="40"/>
      <c r="AC626" s="41"/>
      <c r="AK626" s="40"/>
      <c r="AL626" s="41"/>
      <c r="AT626" s="40"/>
      <c r="AU626" s="41"/>
      <c r="BC626" s="40"/>
      <c r="BD626" s="41"/>
      <c r="BL626" s="40"/>
      <c r="BM626" s="41"/>
    </row>
    <row r="627" spans="1:65" ht="12.75" x14ac:dyDescent="0.2">
      <c r="A627" s="40"/>
      <c r="B627" s="41"/>
      <c r="J627" s="23"/>
      <c r="K627" s="18"/>
      <c r="P627" s="42"/>
      <c r="S627" s="40"/>
      <c r="T627" s="41"/>
      <c r="AB627" s="40"/>
      <c r="AC627" s="41"/>
      <c r="AK627" s="40"/>
      <c r="AL627" s="41"/>
      <c r="AT627" s="40"/>
      <c r="AU627" s="41"/>
      <c r="BC627" s="40"/>
      <c r="BD627" s="41"/>
      <c r="BL627" s="40"/>
      <c r="BM627" s="41"/>
    </row>
    <row r="628" spans="1:65" ht="12.75" x14ac:dyDescent="0.2">
      <c r="A628" s="40"/>
      <c r="B628" s="41"/>
      <c r="J628" s="23"/>
      <c r="K628" s="18"/>
      <c r="P628" s="42"/>
      <c r="S628" s="40"/>
      <c r="T628" s="41"/>
      <c r="AB628" s="40"/>
      <c r="AC628" s="41"/>
      <c r="AK628" s="40"/>
      <c r="AL628" s="41"/>
      <c r="AT628" s="40"/>
      <c r="AU628" s="41"/>
      <c r="BC628" s="40"/>
      <c r="BD628" s="41"/>
      <c r="BL628" s="40"/>
      <c r="BM628" s="41"/>
    </row>
    <row r="629" spans="1:65" ht="12.75" x14ac:dyDescent="0.2">
      <c r="A629" s="40"/>
      <c r="B629" s="41"/>
      <c r="J629" s="23"/>
      <c r="K629" s="18"/>
      <c r="P629" s="42"/>
      <c r="S629" s="40"/>
      <c r="T629" s="41"/>
      <c r="AB629" s="40"/>
      <c r="AC629" s="41"/>
      <c r="AK629" s="40"/>
      <c r="AL629" s="41"/>
      <c r="AT629" s="40"/>
      <c r="AU629" s="41"/>
      <c r="BC629" s="40"/>
      <c r="BD629" s="41"/>
      <c r="BL629" s="40"/>
      <c r="BM629" s="41"/>
    </row>
    <row r="630" spans="1:65" ht="12.75" x14ac:dyDescent="0.2">
      <c r="A630" s="40"/>
      <c r="B630" s="41"/>
      <c r="J630" s="23"/>
      <c r="K630" s="18"/>
      <c r="P630" s="42"/>
      <c r="S630" s="40"/>
      <c r="T630" s="41"/>
      <c r="AB630" s="40"/>
      <c r="AC630" s="41"/>
      <c r="AK630" s="40"/>
      <c r="AL630" s="41"/>
      <c r="AT630" s="40"/>
      <c r="AU630" s="41"/>
      <c r="BC630" s="40"/>
      <c r="BD630" s="41"/>
      <c r="BL630" s="40"/>
      <c r="BM630" s="41"/>
    </row>
    <row r="631" spans="1:65" ht="12.75" x14ac:dyDescent="0.2">
      <c r="A631" s="40"/>
      <c r="B631" s="41"/>
      <c r="J631" s="23"/>
      <c r="K631" s="18"/>
      <c r="P631" s="42"/>
      <c r="S631" s="40"/>
      <c r="T631" s="41"/>
      <c r="AB631" s="40"/>
      <c r="AC631" s="41"/>
      <c r="AK631" s="40"/>
      <c r="AL631" s="41"/>
      <c r="AT631" s="40"/>
      <c r="AU631" s="41"/>
      <c r="BC631" s="40"/>
      <c r="BD631" s="41"/>
      <c r="BL631" s="40"/>
      <c r="BM631" s="41"/>
    </row>
    <row r="632" spans="1:65" ht="12.75" x14ac:dyDescent="0.2">
      <c r="A632" s="40"/>
      <c r="B632" s="41"/>
      <c r="J632" s="23"/>
      <c r="K632" s="18"/>
      <c r="P632" s="42"/>
      <c r="S632" s="40"/>
      <c r="T632" s="41"/>
      <c r="AB632" s="40"/>
      <c r="AC632" s="41"/>
      <c r="AK632" s="40"/>
      <c r="AL632" s="41"/>
      <c r="AT632" s="40"/>
      <c r="AU632" s="41"/>
      <c r="BC632" s="40"/>
      <c r="BD632" s="41"/>
      <c r="BL632" s="40"/>
      <c r="BM632" s="41"/>
    </row>
    <row r="633" spans="1:65" ht="12.75" x14ac:dyDescent="0.2">
      <c r="A633" s="40"/>
      <c r="B633" s="41"/>
      <c r="J633" s="23"/>
      <c r="K633" s="18"/>
      <c r="P633" s="42"/>
      <c r="S633" s="40"/>
      <c r="T633" s="41"/>
      <c r="AB633" s="40"/>
      <c r="AC633" s="41"/>
      <c r="AK633" s="40"/>
      <c r="AL633" s="41"/>
      <c r="AT633" s="40"/>
      <c r="AU633" s="41"/>
      <c r="BC633" s="40"/>
      <c r="BD633" s="41"/>
      <c r="BL633" s="40"/>
      <c r="BM633" s="41"/>
    </row>
    <row r="634" spans="1:65" ht="12.75" x14ac:dyDescent="0.2">
      <c r="A634" s="40"/>
      <c r="B634" s="41"/>
      <c r="J634" s="23"/>
      <c r="K634" s="18"/>
      <c r="P634" s="42"/>
      <c r="S634" s="40"/>
      <c r="T634" s="41"/>
      <c r="AB634" s="40"/>
      <c r="AC634" s="41"/>
      <c r="AK634" s="40"/>
      <c r="AL634" s="41"/>
      <c r="AT634" s="40"/>
      <c r="AU634" s="41"/>
      <c r="BC634" s="40"/>
      <c r="BD634" s="41"/>
      <c r="BL634" s="40"/>
      <c r="BM634" s="41"/>
    </row>
    <row r="635" spans="1:65" ht="12.75" x14ac:dyDescent="0.2">
      <c r="A635" s="40"/>
      <c r="B635" s="41"/>
      <c r="J635" s="23"/>
      <c r="K635" s="18"/>
      <c r="P635" s="42"/>
      <c r="S635" s="40"/>
      <c r="T635" s="41"/>
      <c r="AB635" s="40"/>
      <c r="AC635" s="41"/>
      <c r="AK635" s="40"/>
      <c r="AL635" s="41"/>
      <c r="AT635" s="40"/>
      <c r="AU635" s="41"/>
      <c r="BC635" s="40"/>
      <c r="BD635" s="41"/>
      <c r="BL635" s="40"/>
      <c r="BM635" s="41"/>
    </row>
    <row r="636" spans="1:65" ht="12.75" x14ac:dyDescent="0.2">
      <c r="A636" s="40"/>
      <c r="B636" s="41"/>
      <c r="J636" s="23"/>
      <c r="K636" s="18"/>
      <c r="P636" s="42"/>
      <c r="S636" s="40"/>
      <c r="T636" s="41"/>
      <c r="AB636" s="40"/>
      <c r="AC636" s="41"/>
      <c r="AK636" s="40"/>
      <c r="AL636" s="41"/>
      <c r="AT636" s="40"/>
      <c r="AU636" s="41"/>
      <c r="BC636" s="40"/>
      <c r="BD636" s="41"/>
      <c r="BL636" s="40"/>
      <c r="BM636" s="41"/>
    </row>
    <row r="637" spans="1:65" ht="12.75" x14ac:dyDescent="0.2">
      <c r="A637" s="40"/>
      <c r="B637" s="41"/>
      <c r="J637" s="23"/>
      <c r="K637" s="18"/>
      <c r="P637" s="42"/>
      <c r="S637" s="40"/>
      <c r="T637" s="41"/>
      <c r="AB637" s="40"/>
      <c r="AC637" s="41"/>
      <c r="AK637" s="40"/>
      <c r="AL637" s="41"/>
      <c r="AT637" s="40"/>
      <c r="AU637" s="41"/>
      <c r="BC637" s="40"/>
      <c r="BD637" s="41"/>
      <c r="BL637" s="40"/>
      <c r="BM637" s="41"/>
    </row>
    <row r="638" spans="1:65" ht="12.75" x14ac:dyDescent="0.2">
      <c r="A638" s="40"/>
      <c r="B638" s="41"/>
      <c r="J638" s="23"/>
      <c r="K638" s="18"/>
      <c r="P638" s="42"/>
      <c r="S638" s="40"/>
      <c r="T638" s="41"/>
      <c r="AB638" s="40"/>
      <c r="AC638" s="41"/>
      <c r="AK638" s="40"/>
      <c r="AL638" s="41"/>
      <c r="AT638" s="40"/>
      <c r="AU638" s="41"/>
      <c r="BC638" s="40"/>
      <c r="BD638" s="41"/>
      <c r="BL638" s="40"/>
      <c r="BM638" s="41"/>
    </row>
    <row r="639" spans="1:65" ht="12.75" x14ac:dyDescent="0.2">
      <c r="A639" s="40"/>
      <c r="B639" s="41"/>
      <c r="J639" s="23"/>
      <c r="K639" s="18"/>
      <c r="P639" s="42"/>
      <c r="S639" s="40"/>
      <c r="T639" s="41"/>
      <c r="AB639" s="40"/>
      <c r="AC639" s="41"/>
      <c r="AK639" s="40"/>
      <c r="AL639" s="41"/>
      <c r="AT639" s="40"/>
      <c r="AU639" s="41"/>
      <c r="BC639" s="40"/>
      <c r="BD639" s="41"/>
      <c r="BL639" s="40"/>
      <c r="BM639" s="41"/>
    </row>
    <row r="640" spans="1:65" ht="12.75" x14ac:dyDescent="0.2">
      <c r="A640" s="40"/>
      <c r="B640" s="41"/>
      <c r="J640" s="23"/>
      <c r="K640" s="18"/>
      <c r="P640" s="42"/>
      <c r="S640" s="40"/>
      <c r="T640" s="41"/>
      <c r="AB640" s="40"/>
      <c r="AC640" s="41"/>
      <c r="AK640" s="40"/>
      <c r="AL640" s="41"/>
      <c r="AT640" s="40"/>
      <c r="AU640" s="41"/>
      <c r="BC640" s="40"/>
      <c r="BD640" s="41"/>
      <c r="BL640" s="40"/>
      <c r="BM640" s="41"/>
    </row>
    <row r="641" spans="1:65" ht="12.75" x14ac:dyDescent="0.2">
      <c r="A641" s="40"/>
      <c r="B641" s="41"/>
      <c r="J641" s="23"/>
      <c r="K641" s="18"/>
      <c r="P641" s="42"/>
      <c r="S641" s="40"/>
      <c r="T641" s="41"/>
      <c r="AB641" s="40"/>
      <c r="AC641" s="41"/>
      <c r="AK641" s="40"/>
      <c r="AL641" s="41"/>
      <c r="AT641" s="40"/>
      <c r="AU641" s="41"/>
      <c r="BC641" s="40"/>
      <c r="BD641" s="41"/>
      <c r="BL641" s="40"/>
      <c r="BM641" s="41"/>
    </row>
    <row r="642" spans="1:65" ht="12.75" x14ac:dyDescent="0.2">
      <c r="A642" s="40"/>
      <c r="B642" s="41"/>
      <c r="J642" s="23"/>
      <c r="K642" s="18"/>
      <c r="P642" s="42"/>
      <c r="S642" s="40"/>
      <c r="T642" s="41"/>
      <c r="AB642" s="40"/>
      <c r="AC642" s="41"/>
      <c r="AK642" s="40"/>
      <c r="AL642" s="41"/>
      <c r="AT642" s="40"/>
      <c r="AU642" s="41"/>
      <c r="BC642" s="40"/>
      <c r="BD642" s="41"/>
      <c r="BL642" s="40"/>
      <c r="BM642" s="41"/>
    </row>
    <row r="643" spans="1:65" ht="12.75" x14ac:dyDescent="0.2">
      <c r="A643" s="40"/>
      <c r="B643" s="41"/>
      <c r="J643" s="23"/>
      <c r="K643" s="18"/>
      <c r="P643" s="42"/>
      <c r="S643" s="40"/>
      <c r="T643" s="41"/>
      <c r="AB643" s="40"/>
      <c r="AC643" s="41"/>
      <c r="AK643" s="40"/>
      <c r="AL643" s="41"/>
      <c r="AT643" s="40"/>
      <c r="AU643" s="41"/>
      <c r="BC643" s="40"/>
      <c r="BD643" s="41"/>
      <c r="BL643" s="40"/>
      <c r="BM643" s="41"/>
    </row>
    <row r="644" spans="1:65" ht="12.75" x14ac:dyDescent="0.2">
      <c r="A644" s="40"/>
      <c r="B644" s="41"/>
      <c r="J644" s="23"/>
      <c r="K644" s="18"/>
      <c r="P644" s="42"/>
      <c r="S644" s="40"/>
      <c r="T644" s="41"/>
      <c r="AB644" s="40"/>
      <c r="AC644" s="41"/>
      <c r="AK644" s="40"/>
      <c r="AL644" s="41"/>
      <c r="AT644" s="40"/>
      <c r="AU644" s="41"/>
      <c r="BC644" s="40"/>
      <c r="BD644" s="41"/>
      <c r="BL644" s="40"/>
      <c r="BM644" s="41"/>
    </row>
    <row r="645" spans="1:65" ht="12.75" x14ac:dyDescent="0.2">
      <c r="A645" s="40"/>
      <c r="B645" s="41"/>
      <c r="J645" s="23"/>
      <c r="K645" s="18"/>
      <c r="P645" s="42"/>
      <c r="S645" s="40"/>
      <c r="T645" s="41"/>
      <c r="AB645" s="40"/>
      <c r="AC645" s="41"/>
      <c r="AK645" s="40"/>
      <c r="AL645" s="41"/>
      <c r="AT645" s="40"/>
      <c r="AU645" s="41"/>
      <c r="BC645" s="40"/>
      <c r="BD645" s="41"/>
      <c r="BL645" s="40"/>
      <c r="BM645" s="41"/>
    </row>
    <row r="646" spans="1:65" ht="12.75" x14ac:dyDescent="0.2">
      <c r="A646" s="40"/>
      <c r="B646" s="41"/>
      <c r="J646" s="23"/>
      <c r="K646" s="18"/>
      <c r="P646" s="42"/>
      <c r="S646" s="40"/>
      <c r="T646" s="41"/>
      <c r="AB646" s="40"/>
      <c r="AC646" s="41"/>
      <c r="AK646" s="40"/>
      <c r="AL646" s="41"/>
      <c r="AT646" s="40"/>
      <c r="AU646" s="41"/>
      <c r="BC646" s="40"/>
      <c r="BD646" s="41"/>
      <c r="BL646" s="40"/>
      <c r="BM646" s="41"/>
    </row>
    <row r="647" spans="1:65" ht="12.75" x14ac:dyDescent="0.2">
      <c r="A647" s="40"/>
      <c r="B647" s="41"/>
      <c r="J647" s="23"/>
      <c r="K647" s="18"/>
      <c r="P647" s="42"/>
      <c r="S647" s="40"/>
      <c r="T647" s="41"/>
      <c r="AB647" s="40"/>
      <c r="AC647" s="41"/>
      <c r="AK647" s="40"/>
      <c r="AL647" s="41"/>
      <c r="AT647" s="40"/>
      <c r="AU647" s="41"/>
      <c r="BC647" s="40"/>
      <c r="BD647" s="41"/>
      <c r="BL647" s="40"/>
      <c r="BM647" s="41"/>
    </row>
    <row r="648" spans="1:65" ht="12.75" x14ac:dyDescent="0.2">
      <c r="A648" s="40"/>
      <c r="B648" s="41"/>
      <c r="J648" s="23"/>
      <c r="K648" s="18"/>
      <c r="P648" s="42"/>
      <c r="S648" s="40"/>
      <c r="T648" s="41"/>
      <c r="AB648" s="40"/>
      <c r="AC648" s="41"/>
      <c r="AK648" s="40"/>
      <c r="AL648" s="41"/>
      <c r="AT648" s="40"/>
      <c r="AU648" s="41"/>
      <c r="BC648" s="40"/>
      <c r="BD648" s="41"/>
      <c r="BL648" s="40"/>
      <c r="BM648" s="41"/>
    </row>
    <row r="649" spans="1:65" ht="12.75" x14ac:dyDescent="0.2">
      <c r="A649" s="40"/>
      <c r="B649" s="41"/>
      <c r="J649" s="23"/>
      <c r="K649" s="18"/>
      <c r="P649" s="42"/>
      <c r="S649" s="40"/>
      <c r="T649" s="41"/>
      <c r="AB649" s="40"/>
      <c r="AC649" s="41"/>
      <c r="AK649" s="40"/>
      <c r="AL649" s="41"/>
      <c r="AT649" s="40"/>
      <c r="AU649" s="41"/>
      <c r="BC649" s="40"/>
      <c r="BD649" s="41"/>
      <c r="BL649" s="40"/>
      <c r="BM649" s="41"/>
    </row>
    <row r="650" spans="1:65" ht="12.75" x14ac:dyDescent="0.2">
      <c r="A650" s="40"/>
      <c r="B650" s="41"/>
      <c r="J650" s="23"/>
      <c r="K650" s="18"/>
      <c r="P650" s="42"/>
      <c r="S650" s="40"/>
      <c r="T650" s="41"/>
      <c r="AB650" s="40"/>
      <c r="AC650" s="41"/>
      <c r="AK650" s="40"/>
      <c r="AL650" s="41"/>
      <c r="AT650" s="40"/>
      <c r="AU650" s="41"/>
      <c r="BC650" s="40"/>
      <c r="BD650" s="41"/>
      <c r="BL650" s="40"/>
      <c r="BM650" s="41"/>
    </row>
    <row r="651" spans="1:65" ht="12.75" x14ac:dyDescent="0.2">
      <c r="A651" s="40"/>
      <c r="B651" s="41"/>
      <c r="J651" s="23"/>
      <c r="K651" s="18"/>
      <c r="P651" s="42"/>
      <c r="S651" s="40"/>
      <c r="T651" s="41"/>
      <c r="AB651" s="40"/>
      <c r="AC651" s="41"/>
      <c r="AK651" s="40"/>
      <c r="AL651" s="41"/>
      <c r="AT651" s="40"/>
      <c r="AU651" s="41"/>
      <c r="BC651" s="40"/>
      <c r="BD651" s="41"/>
      <c r="BL651" s="40"/>
      <c r="BM651" s="41"/>
    </row>
    <row r="652" spans="1:65" ht="12.75" x14ac:dyDescent="0.2">
      <c r="A652" s="40"/>
      <c r="B652" s="41"/>
      <c r="J652" s="23"/>
      <c r="K652" s="18"/>
      <c r="P652" s="42"/>
      <c r="S652" s="40"/>
      <c r="T652" s="41"/>
      <c r="AB652" s="40"/>
      <c r="AC652" s="41"/>
      <c r="AK652" s="40"/>
      <c r="AL652" s="41"/>
      <c r="AT652" s="40"/>
      <c r="AU652" s="41"/>
      <c r="BC652" s="40"/>
      <c r="BD652" s="41"/>
      <c r="BL652" s="40"/>
      <c r="BM652" s="41"/>
    </row>
    <row r="653" spans="1:65" ht="12.75" x14ac:dyDescent="0.2">
      <c r="A653" s="40"/>
      <c r="B653" s="41"/>
      <c r="J653" s="23"/>
      <c r="K653" s="18"/>
      <c r="P653" s="42"/>
      <c r="S653" s="40"/>
      <c r="T653" s="41"/>
      <c r="AB653" s="40"/>
      <c r="AC653" s="41"/>
      <c r="AK653" s="40"/>
      <c r="AL653" s="41"/>
      <c r="AT653" s="40"/>
      <c r="AU653" s="41"/>
      <c r="BC653" s="40"/>
      <c r="BD653" s="41"/>
      <c r="BL653" s="40"/>
      <c r="BM653" s="41"/>
    </row>
    <row r="654" spans="1:65" ht="12.75" x14ac:dyDescent="0.2">
      <c r="A654" s="40"/>
      <c r="B654" s="41"/>
      <c r="J654" s="23"/>
      <c r="K654" s="18"/>
      <c r="P654" s="42"/>
      <c r="S654" s="40"/>
      <c r="T654" s="41"/>
      <c r="AB654" s="40"/>
      <c r="AC654" s="41"/>
      <c r="AK654" s="40"/>
      <c r="AL654" s="41"/>
      <c r="AT654" s="40"/>
      <c r="AU654" s="41"/>
      <c r="BC654" s="40"/>
      <c r="BD654" s="41"/>
      <c r="BL654" s="40"/>
      <c r="BM654" s="41"/>
    </row>
    <row r="655" spans="1:65" ht="12.75" x14ac:dyDescent="0.2">
      <c r="A655" s="40"/>
      <c r="B655" s="41"/>
      <c r="J655" s="23"/>
      <c r="K655" s="18"/>
      <c r="P655" s="42"/>
      <c r="S655" s="40"/>
      <c r="T655" s="41"/>
      <c r="AB655" s="40"/>
      <c r="AC655" s="41"/>
      <c r="AK655" s="40"/>
      <c r="AL655" s="41"/>
      <c r="AT655" s="40"/>
      <c r="AU655" s="41"/>
      <c r="BC655" s="40"/>
      <c r="BD655" s="41"/>
      <c r="BL655" s="40"/>
      <c r="BM655" s="41"/>
    </row>
    <row r="656" spans="1:65" ht="12.75" x14ac:dyDescent="0.2">
      <c r="A656" s="40"/>
      <c r="B656" s="41"/>
      <c r="J656" s="23"/>
      <c r="K656" s="18"/>
      <c r="P656" s="42"/>
      <c r="S656" s="40"/>
      <c r="T656" s="41"/>
      <c r="AB656" s="40"/>
      <c r="AC656" s="41"/>
      <c r="AK656" s="40"/>
      <c r="AL656" s="41"/>
      <c r="AT656" s="40"/>
      <c r="AU656" s="41"/>
      <c r="BC656" s="40"/>
      <c r="BD656" s="41"/>
      <c r="BL656" s="40"/>
      <c r="BM656" s="41"/>
    </row>
    <row r="657" spans="1:65" ht="12.75" x14ac:dyDescent="0.2">
      <c r="A657" s="40"/>
      <c r="B657" s="41"/>
      <c r="J657" s="23"/>
      <c r="K657" s="18"/>
      <c r="P657" s="42"/>
      <c r="S657" s="40"/>
      <c r="T657" s="41"/>
      <c r="AB657" s="40"/>
      <c r="AC657" s="41"/>
      <c r="AK657" s="40"/>
      <c r="AL657" s="41"/>
      <c r="AT657" s="40"/>
      <c r="AU657" s="41"/>
      <c r="BC657" s="40"/>
      <c r="BD657" s="41"/>
      <c r="BL657" s="40"/>
      <c r="BM657" s="41"/>
    </row>
    <row r="658" spans="1:65" ht="12.75" x14ac:dyDescent="0.2">
      <c r="A658" s="40"/>
      <c r="B658" s="41"/>
      <c r="J658" s="23"/>
      <c r="K658" s="18"/>
      <c r="P658" s="42"/>
      <c r="S658" s="40"/>
      <c r="T658" s="41"/>
      <c r="AB658" s="40"/>
      <c r="AC658" s="41"/>
      <c r="AK658" s="40"/>
      <c r="AL658" s="41"/>
      <c r="AT658" s="40"/>
      <c r="AU658" s="41"/>
      <c r="BC658" s="40"/>
      <c r="BD658" s="41"/>
      <c r="BL658" s="40"/>
      <c r="BM658" s="41"/>
    </row>
    <row r="659" spans="1:65" ht="12.75" x14ac:dyDescent="0.2">
      <c r="A659" s="40"/>
      <c r="B659" s="41"/>
      <c r="J659" s="23"/>
      <c r="K659" s="18"/>
      <c r="P659" s="42"/>
      <c r="S659" s="40"/>
      <c r="T659" s="41"/>
      <c r="AB659" s="40"/>
      <c r="AC659" s="41"/>
      <c r="AK659" s="40"/>
      <c r="AL659" s="41"/>
      <c r="AT659" s="40"/>
      <c r="AU659" s="41"/>
      <c r="BC659" s="40"/>
      <c r="BD659" s="41"/>
      <c r="BL659" s="40"/>
      <c r="BM659" s="41"/>
    </row>
    <row r="660" spans="1:65" ht="12.75" x14ac:dyDescent="0.2">
      <c r="A660" s="40"/>
      <c r="B660" s="41"/>
      <c r="J660" s="23"/>
      <c r="K660" s="18"/>
      <c r="P660" s="42"/>
      <c r="S660" s="40"/>
      <c r="T660" s="41"/>
      <c r="AB660" s="40"/>
      <c r="AC660" s="41"/>
      <c r="AK660" s="40"/>
      <c r="AL660" s="41"/>
      <c r="AT660" s="40"/>
      <c r="AU660" s="41"/>
      <c r="BC660" s="40"/>
      <c r="BD660" s="41"/>
      <c r="BL660" s="40"/>
      <c r="BM660" s="41"/>
    </row>
    <row r="661" spans="1:65" ht="12.75" x14ac:dyDescent="0.2">
      <c r="A661" s="40"/>
      <c r="B661" s="41"/>
      <c r="J661" s="23"/>
      <c r="K661" s="18"/>
      <c r="P661" s="42"/>
      <c r="S661" s="40"/>
      <c r="T661" s="41"/>
      <c r="AB661" s="40"/>
      <c r="AC661" s="41"/>
      <c r="AK661" s="40"/>
      <c r="AL661" s="41"/>
      <c r="AT661" s="40"/>
      <c r="AU661" s="41"/>
      <c r="BC661" s="40"/>
      <c r="BD661" s="41"/>
      <c r="BL661" s="40"/>
      <c r="BM661" s="41"/>
    </row>
    <row r="662" spans="1:65" ht="12.75" x14ac:dyDescent="0.2">
      <c r="A662" s="40"/>
      <c r="B662" s="41"/>
      <c r="J662" s="23"/>
      <c r="K662" s="18"/>
      <c r="P662" s="42"/>
      <c r="S662" s="40"/>
      <c r="T662" s="41"/>
      <c r="AB662" s="40"/>
      <c r="AC662" s="41"/>
      <c r="AK662" s="40"/>
      <c r="AL662" s="41"/>
      <c r="AT662" s="40"/>
      <c r="AU662" s="41"/>
      <c r="BC662" s="40"/>
      <c r="BD662" s="41"/>
      <c r="BL662" s="40"/>
      <c r="BM662" s="41"/>
    </row>
    <row r="663" spans="1:65" ht="12.75" x14ac:dyDescent="0.2">
      <c r="A663" s="40"/>
      <c r="B663" s="41"/>
      <c r="J663" s="23"/>
      <c r="K663" s="18"/>
      <c r="P663" s="42"/>
      <c r="S663" s="40"/>
      <c r="T663" s="41"/>
      <c r="AB663" s="40"/>
      <c r="AC663" s="41"/>
      <c r="AK663" s="40"/>
      <c r="AL663" s="41"/>
      <c r="AT663" s="40"/>
      <c r="AU663" s="41"/>
      <c r="BC663" s="40"/>
      <c r="BD663" s="41"/>
      <c r="BL663" s="40"/>
      <c r="BM663" s="41"/>
    </row>
    <row r="664" spans="1:65" ht="12.75" x14ac:dyDescent="0.2">
      <c r="A664" s="40"/>
      <c r="B664" s="41"/>
      <c r="J664" s="23"/>
      <c r="K664" s="18"/>
      <c r="P664" s="42"/>
      <c r="S664" s="40"/>
      <c r="T664" s="41"/>
      <c r="AB664" s="40"/>
      <c r="AC664" s="41"/>
      <c r="AK664" s="40"/>
      <c r="AL664" s="41"/>
      <c r="AT664" s="40"/>
      <c r="AU664" s="41"/>
      <c r="BC664" s="40"/>
      <c r="BD664" s="41"/>
      <c r="BL664" s="40"/>
      <c r="BM664" s="41"/>
    </row>
    <row r="665" spans="1:65" ht="12.75" x14ac:dyDescent="0.2">
      <c r="A665" s="40"/>
      <c r="B665" s="41"/>
      <c r="J665" s="23"/>
      <c r="K665" s="18"/>
      <c r="P665" s="42"/>
      <c r="S665" s="40"/>
      <c r="T665" s="41"/>
      <c r="AB665" s="40"/>
      <c r="AC665" s="41"/>
      <c r="AK665" s="40"/>
      <c r="AL665" s="41"/>
      <c r="AT665" s="40"/>
      <c r="AU665" s="41"/>
      <c r="BC665" s="40"/>
      <c r="BD665" s="41"/>
      <c r="BL665" s="40"/>
      <c r="BM665" s="41"/>
    </row>
    <row r="666" spans="1:65" ht="12.75" x14ac:dyDescent="0.2">
      <c r="A666" s="40"/>
      <c r="B666" s="41"/>
      <c r="J666" s="23"/>
      <c r="K666" s="18"/>
      <c r="P666" s="42"/>
      <c r="S666" s="40"/>
      <c r="T666" s="41"/>
      <c r="AB666" s="40"/>
      <c r="AC666" s="41"/>
      <c r="AK666" s="40"/>
      <c r="AL666" s="41"/>
      <c r="AT666" s="40"/>
      <c r="AU666" s="41"/>
      <c r="BC666" s="40"/>
      <c r="BD666" s="41"/>
      <c r="BL666" s="40"/>
      <c r="BM666" s="41"/>
    </row>
    <row r="667" spans="1:65" ht="12.75" x14ac:dyDescent="0.2">
      <c r="A667" s="40"/>
      <c r="B667" s="41"/>
      <c r="J667" s="23"/>
      <c r="K667" s="18"/>
      <c r="P667" s="42"/>
      <c r="S667" s="40"/>
      <c r="T667" s="41"/>
      <c r="AB667" s="40"/>
      <c r="AC667" s="41"/>
      <c r="AK667" s="40"/>
      <c r="AL667" s="41"/>
      <c r="AT667" s="40"/>
      <c r="AU667" s="41"/>
      <c r="BC667" s="40"/>
      <c r="BD667" s="41"/>
      <c r="BL667" s="40"/>
      <c r="BM667" s="41"/>
    </row>
    <row r="668" spans="1:65" ht="12.75" x14ac:dyDescent="0.2">
      <c r="A668" s="40"/>
      <c r="B668" s="41"/>
      <c r="J668" s="23"/>
      <c r="K668" s="18"/>
      <c r="P668" s="42"/>
      <c r="S668" s="40"/>
      <c r="T668" s="41"/>
      <c r="AB668" s="40"/>
      <c r="AC668" s="41"/>
      <c r="AK668" s="40"/>
      <c r="AL668" s="41"/>
      <c r="AT668" s="40"/>
      <c r="AU668" s="41"/>
      <c r="BC668" s="40"/>
      <c r="BD668" s="41"/>
      <c r="BL668" s="40"/>
      <c r="BM668" s="41"/>
    </row>
    <row r="669" spans="1:65" ht="12.75" x14ac:dyDescent="0.2">
      <c r="A669" s="40"/>
      <c r="B669" s="41"/>
      <c r="J669" s="23"/>
      <c r="K669" s="18"/>
      <c r="P669" s="42"/>
      <c r="S669" s="40"/>
      <c r="T669" s="41"/>
      <c r="AB669" s="40"/>
      <c r="AC669" s="41"/>
      <c r="AK669" s="40"/>
      <c r="AL669" s="41"/>
      <c r="AT669" s="40"/>
      <c r="AU669" s="41"/>
      <c r="BC669" s="40"/>
      <c r="BD669" s="41"/>
      <c r="BL669" s="40"/>
      <c r="BM669" s="41"/>
    </row>
    <row r="670" spans="1:65" ht="12.75" x14ac:dyDescent="0.2">
      <c r="A670" s="40"/>
      <c r="B670" s="41"/>
      <c r="J670" s="23"/>
      <c r="K670" s="18"/>
      <c r="P670" s="42"/>
      <c r="S670" s="40"/>
      <c r="T670" s="41"/>
      <c r="AB670" s="40"/>
      <c r="AC670" s="41"/>
      <c r="AK670" s="40"/>
      <c r="AL670" s="41"/>
      <c r="AT670" s="40"/>
      <c r="AU670" s="41"/>
      <c r="BC670" s="40"/>
      <c r="BD670" s="41"/>
      <c r="BL670" s="40"/>
      <c r="BM670" s="41"/>
    </row>
    <row r="671" spans="1:65" ht="12.75" x14ac:dyDescent="0.2">
      <c r="A671" s="40"/>
      <c r="B671" s="41"/>
      <c r="J671" s="23"/>
      <c r="K671" s="18"/>
      <c r="P671" s="42"/>
      <c r="S671" s="40"/>
      <c r="T671" s="41"/>
      <c r="AB671" s="40"/>
      <c r="AC671" s="41"/>
      <c r="AK671" s="40"/>
      <c r="AL671" s="41"/>
      <c r="AT671" s="40"/>
      <c r="AU671" s="41"/>
      <c r="BC671" s="40"/>
      <c r="BD671" s="41"/>
      <c r="BL671" s="40"/>
      <c r="BM671" s="41"/>
    </row>
    <row r="672" spans="1:65" ht="12.75" x14ac:dyDescent="0.2">
      <c r="A672" s="40"/>
      <c r="B672" s="41"/>
      <c r="J672" s="23"/>
      <c r="K672" s="18"/>
      <c r="P672" s="42"/>
      <c r="S672" s="40"/>
      <c r="T672" s="41"/>
      <c r="AB672" s="40"/>
      <c r="AC672" s="41"/>
      <c r="AK672" s="40"/>
      <c r="AL672" s="41"/>
      <c r="AT672" s="40"/>
      <c r="AU672" s="41"/>
      <c r="BC672" s="40"/>
      <c r="BD672" s="41"/>
      <c r="BL672" s="40"/>
      <c r="BM672" s="41"/>
    </row>
    <row r="673" spans="1:65" ht="12.75" x14ac:dyDescent="0.2">
      <c r="A673" s="40"/>
      <c r="B673" s="41"/>
      <c r="J673" s="23"/>
      <c r="K673" s="18"/>
      <c r="P673" s="42"/>
      <c r="S673" s="40"/>
      <c r="T673" s="41"/>
      <c r="AB673" s="40"/>
      <c r="AC673" s="41"/>
      <c r="AK673" s="40"/>
      <c r="AL673" s="41"/>
      <c r="AT673" s="40"/>
      <c r="AU673" s="41"/>
      <c r="BC673" s="40"/>
      <c r="BD673" s="41"/>
      <c r="BL673" s="40"/>
      <c r="BM673" s="41"/>
    </row>
    <row r="674" spans="1:65" ht="12.75" x14ac:dyDescent="0.2">
      <c r="A674" s="40"/>
      <c r="B674" s="41"/>
      <c r="J674" s="23"/>
      <c r="K674" s="18"/>
      <c r="P674" s="42"/>
      <c r="S674" s="40"/>
      <c r="T674" s="41"/>
      <c r="AB674" s="40"/>
      <c r="AC674" s="41"/>
      <c r="AK674" s="40"/>
      <c r="AL674" s="41"/>
      <c r="AT674" s="40"/>
      <c r="AU674" s="41"/>
      <c r="BC674" s="40"/>
      <c r="BD674" s="41"/>
      <c r="BL674" s="40"/>
      <c r="BM674" s="41"/>
    </row>
    <row r="675" spans="1:65" ht="12.75" x14ac:dyDescent="0.2">
      <c r="A675" s="40"/>
      <c r="B675" s="41"/>
      <c r="J675" s="23"/>
      <c r="K675" s="18"/>
      <c r="P675" s="42"/>
      <c r="S675" s="40"/>
      <c r="T675" s="41"/>
      <c r="AB675" s="40"/>
      <c r="AC675" s="41"/>
      <c r="AK675" s="40"/>
      <c r="AL675" s="41"/>
      <c r="AT675" s="40"/>
      <c r="AU675" s="41"/>
      <c r="BC675" s="40"/>
      <c r="BD675" s="41"/>
      <c r="BL675" s="40"/>
      <c r="BM675" s="41"/>
    </row>
    <row r="676" spans="1:65" ht="12.75" x14ac:dyDescent="0.2">
      <c r="A676" s="40"/>
      <c r="B676" s="41"/>
      <c r="J676" s="23"/>
      <c r="K676" s="18"/>
      <c r="P676" s="42"/>
      <c r="S676" s="40"/>
      <c r="T676" s="41"/>
      <c r="AB676" s="40"/>
      <c r="AC676" s="41"/>
      <c r="AK676" s="40"/>
      <c r="AL676" s="41"/>
      <c r="AT676" s="40"/>
      <c r="AU676" s="41"/>
      <c r="BC676" s="40"/>
      <c r="BD676" s="41"/>
      <c r="BL676" s="40"/>
      <c r="BM676" s="41"/>
    </row>
    <row r="677" spans="1:65" ht="12.75" x14ac:dyDescent="0.2">
      <c r="A677" s="40"/>
      <c r="B677" s="41"/>
      <c r="J677" s="23"/>
      <c r="K677" s="18"/>
      <c r="P677" s="42"/>
      <c r="S677" s="40"/>
      <c r="T677" s="41"/>
      <c r="AB677" s="40"/>
      <c r="AC677" s="41"/>
      <c r="AK677" s="40"/>
      <c r="AL677" s="41"/>
      <c r="AT677" s="40"/>
      <c r="AU677" s="41"/>
      <c r="BC677" s="40"/>
      <c r="BD677" s="41"/>
      <c r="BL677" s="40"/>
      <c r="BM677" s="41"/>
    </row>
    <row r="678" spans="1:65" ht="12.75" x14ac:dyDescent="0.2">
      <c r="A678" s="40"/>
      <c r="B678" s="41"/>
      <c r="J678" s="23"/>
      <c r="K678" s="18"/>
      <c r="P678" s="42"/>
      <c r="S678" s="40"/>
      <c r="T678" s="41"/>
      <c r="AB678" s="40"/>
      <c r="AC678" s="41"/>
      <c r="AK678" s="40"/>
      <c r="AL678" s="41"/>
      <c r="AT678" s="40"/>
      <c r="AU678" s="41"/>
      <c r="BC678" s="40"/>
      <c r="BD678" s="41"/>
      <c r="BL678" s="40"/>
      <c r="BM678" s="41"/>
    </row>
    <row r="679" spans="1:65" ht="12.75" x14ac:dyDescent="0.2">
      <c r="A679" s="40"/>
      <c r="B679" s="41"/>
      <c r="J679" s="23"/>
      <c r="K679" s="18"/>
      <c r="P679" s="42"/>
      <c r="S679" s="40"/>
      <c r="T679" s="41"/>
      <c r="AB679" s="40"/>
      <c r="AC679" s="41"/>
      <c r="AK679" s="40"/>
      <c r="AL679" s="41"/>
      <c r="AT679" s="40"/>
      <c r="AU679" s="41"/>
      <c r="BC679" s="40"/>
      <c r="BD679" s="41"/>
      <c r="BL679" s="40"/>
      <c r="BM679" s="41"/>
    </row>
    <row r="680" spans="1:65" ht="12.75" x14ac:dyDescent="0.2">
      <c r="A680" s="40"/>
      <c r="B680" s="41"/>
      <c r="J680" s="23"/>
      <c r="K680" s="18"/>
      <c r="P680" s="42"/>
      <c r="S680" s="40"/>
      <c r="T680" s="41"/>
      <c r="AB680" s="40"/>
      <c r="AC680" s="41"/>
      <c r="AK680" s="40"/>
      <c r="AL680" s="41"/>
      <c r="AT680" s="40"/>
      <c r="AU680" s="41"/>
      <c r="BC680" s="40"/>
      <c r="BD680" s="41"/>
      <c r="BL680" s="40"/>
      <c r="BM680" s="41"/>
    </row>
    <row r="681" spans="1:65" ht="12.75" x14ac:dyDescent="0.2">
      <c r="A681" s="40"/>
      <c r="B681" s="41"/>
      <c r="J681" s="23"/>
      <c r="K681" s="18"/>
      <c r="P681" s="42"/>
      <c r="S681" s="40"/>
      <c r="T681" s="41"/>
      <c r="AB681" s="40"/>
      <c r="AC681" s="41"/>
      <c r="AK681" s="40"/>
      <c r="AL681" s="41"/>
      <c r="AT681" s="40"/>
      <c r="AU681" s="41"/>
      <c r="BC681" s="40"/>
      <c r="BD681" s="41"/>
      <c r="BL681" s="40"/>
      <c r="BM681" s="41"/>
    </row>
    <row r="682" spans="1:65" ht="12.75" x14ac:dyDescent="0.2">
      <c r="A682" s="40"/>
      <c r="B682" s="41"/>
      <c r="J682" s="23"/>
      <c r="K682" s="18"/>
      <c r="P682" s="42"/>
      <c r="S682" s="40"/>
      <c r="T682" s="41"/>
      <c r="AB682" s="40"/>
      <c r="AC682" s="41"/>
      <c r="AK682" s="40"/>
      <c r="AL682" s="41"/>
      <c r="AT682" s="40"/>
      <c r="AU682" s="41"/>
      <c r="BC682" s="40"/>
      <c r="BD682" s="41"/>
      <c r="BL682" s="40"/>
      <c r="BM682" s="41"/>
    </row>
    <row r="683" spans="1:65" ht="12.75" x14ac:dyDescent="0.2">
      <c r="A683" s="40"/>
      <c r="B683" s="41"/>
      <c r="J683" s="23"/>
      <c r="K683" s="18"/>
      <c r="P683" s="42"/>
      <c r="S683" s="40"/>
      <c r="T683" s="41"/>
      <c r="AB683" s="40"/>
      <c r="AC683" s="41"/>
      <c r="AK683" s="40"/>
      <c r="AL683" s="41"/>
      <c r="AT683" s="40"/>
      <c r="AU683" s="41"/>
      <c r="BC683" s="40"/>
      <c r="BD683" s="41"/>
      <c r="BL683" s="40"/>
      <c r="BM683" s="41"/>
    </row>
    <row r="684" spans="1:65" ht="12.75" x14ac:dyDescent="0.2">
      <c r="A684" s="40"/>
      <c r="B684" s="41"/>
      <c r="J684" s="23"/>
      <c r="K684" s="18"/>
      <c r="P684" s="42"/>
      <c r="S684" s="40"/>
      <c r="T684" s="41"/>
      <c r="AB684" s="40"/>
      <c r="AC684" s="41"/>
      <c r="AK684" s="40"/>
      <c r="AL684" s="41"/>
      <c r="AT684" s="40"/>
      <c r="AU684" s="41"/>
      <c r="BC684" s="40"/>
      <c r="BD684" s="41"/>
      <c r="BL684" s="40"/>
      <c r="BM684" s="41"/>
    </row>
    <row r="685" spans="1:65" ht="12.75" x14ac:dyDescent="0.2">
      <c r="A685" s="40"/>
      <c r="B685" s="41"/>
      <c r="J685" s="23"/>
      <c r="K685" s="18"/>
      <c r="P685" s="42"/>
      <c r="S685" s="40"/>
      <c r="T685" s="41"/>
      <c r="AB685" s="40"/>
      <c r="AC685" s="41"/>
      <c r="AK685" s="40"/>
      <c r="AL685" s="41"/>
      <c r="AT685" s="40"/>
      <c r="AU685" s="41"/>
      <c r="BC685" s="40"/>
      <c r="BD685" s="41"/>
      <c r="BL685" s="40"/>
      <c r="BM685" s="41"/>
    </row>
    <row r="686" spans="1:65" ht="12.75" x14ac:dyDescent="0.2">
      <c r="A686" s="40"/>
      <c r="B686" s="41"/>
      <c r="J686" s="23"/>
      <c r="K686" s="18"/>
      <c r="P686" s="42"/>
      <c r="S686" s="40"/>
      <c r="T686" s="41"/>
      <c r="AB686" s="40"/>
      <c r="AC686" s="41"/>
      <c r="AK686" s="40"/>
      <c r="AL686" s="41"/>
      <c r="AT686" s="40"/>
      <c r="AU686" s="41"/>
      <c r="BC686" s="40"/>
      <c r="BD686" s="41"/>
      <c r="BL686" s="40"/>
      <c r="BM686" s="41"/>
    </row>
    <row r="687" spans="1:65" ht="12.75" x14ac:dyDescent="0.2">
      <c r="A687" s="40"/>
      <c r="B687" s="41"/>
      <c r="J687" s="23"/>
      <c r="K687" s="18"/>
      <c r="P687" s="42"/>
      <c r="S687" s="40"/>
      <c r="T687" s="41"/>
      <c r="AB687" s="40"/>
      <c r="AC687" s="41"/>
      <c r="AK687" s="40"/>
      <c r="AL687" s="41"/>
      <c r="AT687" s="40"/>
      <c r="AU687" s="41"/>
      <c r="BC687" s="40"/>
      <c r="BD687" s="41"/>
      <c r="BL687" s="40"/>
      <c r="BM687" s="41"/>
    </row>
    <row r="688" spans="1:65" ht="12.75" x14ac:dyDescent="0.2">
      <c r="A688" s="40"/>
      <c r="B688" s="41"/>
      <c r="J688" s="23"/>
      <c r="K688" s="18"/>
      <c r="P688" s="42"/>
      <c r="S688" s="40"/>
      <c r="T688" s="41"/>
      <c r="AB688" s="40"/>
      <c r="AC688" s="41"/>
      <c r="AK688" s="40"/>
      <c r="AL688" s="41"/>
      <c r="AT688" s="40"/>
      <c r="AU688" s="41"/>
      <c r="BC688" s="40"/>
      <c r="BD688" s="41"/>
      <c r="BL688" s="40"/>
      <c r="BM688" s="41"/>
    </row>
    <row r="689" spans="1:65" ht="12.75" x14ac:dyDescent="0.2">
      <c r="A689" s="40"/>
      <c r="B689" s="41"/>
      <c r="J689" s="23"/>
      <c r="K689" s="18"/>
      <c r="P689" s="42"/>
      <c r="S689" s="40"/>
      <c r="T689" s="41"/>
      <c r="AB689" s="40"/>
      <c r="AC689" s="41"/>
      <c r="AK689" s="40"/>
      <c r="AL689" s="41"/>
      <c r="AT689" s="40"/>
      <c r="AU689" s="41"/>
      <c r="BC689" s="40"/>
      <c r="BD689" s="41"/>
      <c r="BL689" s="40"/>
      <c r="BM689" s="41"/>
    </row>
    <row r="690" spans="1:65" ht="12.75" x14ac:dyDescent="0.2">
      <c r="A690" s="40"/>
      <c r="B690" s="41"/>
      <c r="J690" s="23"/>
      <c r="K690" s="18"/>
      <c r="P690" s="42"/>
      <c r="S690" s="40"/>
      <c r="T690" s="41"/>
      <c r="AB690" s="40"/>
      <c r="AC690" s="41"/>
      <c r="AK690" s="40"/>
      <c r="AL690" s="41"/>
      <c r="AT690" s="40"/>
      <c r="AU690" s="41"/>
      <c r="BC690" s="40"/>
      <c r="BD690" s="41"/>
      <c r="BL690" s="40"/>
      <c r="BM690" s="41"/>
    </row>
    <row r="691" spans="1:65" ht="12.75" x14ac:dyDescent="0.2">
      <c r="A691" s="40"/>
      <c r="B691" s="41"/>
      <c r="J691" s="23"/>
      <c r="K691" s="18"/>
      <c r="P691" s="42"/>
      <c r="S691" s="40"/>
      <c r="T691" s="41"/>
      <c r="AB691" s="40"/>
      <c r="AC691" s="41"/>
      <c r="AK691" s="40"/>
      <c r="AL691" s="41"/>
      <c r="AT691" s="40"/>
      <c r="AU691" s="41"/>
      <c r="BC691" s="40"/>
      <c r="BD691" s="41"/>
      <c r="BL691" s="40"/>
      <c r="BM691" s="41"/>
    </row>
    <row r="692" spans="1:65" ht="12.75" x14ac:dyDescent="0.2">
      <c r="A692" s="40"/>
      <c r="B692" s="41"/>
      <c r="J692" s="23"/>
      <c r="K692" s="18"/>
      <c r="P692" s="42"/>
      <c r="S692" s="40"/>
      <c r="T692" s="41"/>
      <c r="AB692" s="40"/>
      <c r="AC692" s="41"/>
      <c r="AK692" s="40"/>
      <c r="AL692" s="41"/>
      <c r="AT692" s="40"/>
      <c r="AU692" s="41"/>
      <c r="BC692" s="40"/>
      <c r="BD692" s="41"/>
      <c r="BL692" s="40"/>
      <c r="BM692" s="41"/>
    </row>
    <row r="693" spans="1:65" ht="12.75" x14ac:dyDescent="0.2">
      <c r="A693" s="40"/>
      <c r="B693" s="41"/>
      <c r="J693" s="23"/>
      <c r="K693" s="18"/>
      <c r="P693" s="42"/>
      <c r="S693" s="40"/>
      <c r="T693" s="41"/>
      <c r="AB693" s="40"/>
      <c r="AC693" s="41"/>
      <c r="AK693" s="40"/>
      <c r="AL693" s="41"/>
      <c r="AT693" s="40"/>
      <c r="AU693" s="41"/>
      <c r="BC693" s="40"/>
      <c r="BD693" s="41"/>
      <c r="BL693" s="40"/>
      <c r="BM693" s="41"/>
    </row>
    <row r="694" spans="1:65" ht="12.75" x14ac:dyDescent="0.2">
      <c r="A694" s="40"/>
      <c r="B694" s="41"/>
      <c r="J694" s="23"/>
      <c r="K694" s="18"/>
      <c r="P694" s="42"/>
      <c r="S694" s="40"/>
      <c r="T694" s="41"/>
      <c r="AB694" s="40"/>
      <c r="AC694" s="41"/>
      <c r="AK694" s="40"/>
      <c r="AL694" s="41"/>
      <c r="AT694" s="40"/>
      <c r="AU694" s="41"/>
      <c r="BC694" s="40"/>
      <c r="BD694" s="41"/>
      <c r="BL694" s="40"/>
      <c r="BM694" s="41"/>
    </row>
    <row r="695" spans="1:65" ht="12.75" x14ac:dyDescent="0.2">
      <c r="A695" s="40"/>
      <c r="B695" s="41"/>
      <c r="J695" s="23"/>
      <c r="K695" s="18"/>
      <c r="P695" s="42"/>
      <c r="S695" s="40"/>
      <c r="T695" s="41"/>
      <c r="AB695" s="40"/>
      <c r="AC695" s="41"/>
      <c r="AK695" s="40"/>
      <c r="AL695" s="41"/>
      <c r="AT695" s="40"/>
      <c r="AU695" s="41"/>
      <c r="BC695" s="40"/>
      <c r="BD695" s="41"/>
      <c r="BL695" s="40"/>
      <c r="BM695" s="41"/>
    </row>
    <row r="696" spans="1:65" ht="12.75" x14ac:dyDescent="0.2">
      <c r="A696" s="40"/>
      <c r="B696" s="41"/>
      <c r="J696" s="23"/>
      <c r="K696" s="18"/>
      <c r="P696" s="42"/>
      <c r="S696" s="40"/>
      <c r="T696" s="41"/>
      <c r="AB696" s="40"/>
      <c r="AC696" s="41"/>
      <c r="AK696" s="40"/>
      <c r="AL696" s="41"/>
      <c r="AT696" s="40"/>
      <c r="AU696" s="41"/>
      <c r="BC696" s="40"/>
      <c r="BD696" s="41"/>
      <c r="BL696" s="40"/>
      <c r="BM696" s="41"/>
    </row>
    <row r="697" spans="1:65" ht="12.75" x14ac:dyDescent="0.2">
      <c r="A697" s="40"/>
      <c r="B697" s="41"/>
      <c r="J697" s="23"/>
      <c r="K697" s="18"/>
      <c r="P697" s="42"/>
      <c r="S697" s="40"/>
      <c r="T697" s="41"/>
      <c r="AB697" s="40"/>
      <c r="AC697" s="41"/>
      <c r="AK697" s="40"/>
      <c r="AL697" s="41"/>
      <c r="AT697" s="40"/>
      <c r="AU697" s="41"/>
      <c r="BC697" s="40"/>
      <c r="BD697" s="41"/>
      <c r="BL697" s="40"/>
      <c r="BM697" s="41"/>
    </row>
    <row r="698" spans="1:65" ht="12.75" x14ac:dyDescent="0.2">
      <c r="A698" s="40"/>
      <c r="B698" s="41"/>
      <c r="J698" s="23"/>
      <c r="K698" s="18"/>
      <c r="P698" s="42"/>
      <c r="S698" s="40"/>
      <c r="T698" s="41"/>
      <c r="AB698" s="40"/>
      <c r="AC698" s="41"/>
      <c r="AK698" s="40"/>
      <c r="AL698" s="41"/>
      <c r="AT698" s="40"/>
      <c r="AU698" s="41"/>
      <c r="BC698" s="40"/>
      <c r="BD698" s="41"/>
      <c r="BL698" s="40"/>
      <c r="BM698" s="41"/>
    </row>
    <row r="699" spans="1:65" ht="12.75" x14ac:dyDescent="0.2">
      <c r="A699" s="40"/>
      <c r="B699" s="41"/>
      <c r="J699" s="23"/>
      <c r="K699" s="18"/>
      <c r="P699" s="42"/>
      <c r="S699" s="40"/>
      <c r="T699" s="41"/>
      <c r="AB699" s="40"/>
      <c r="AC699" s="41"/>
      <c r="AK699" s="40"/>
      <c r="AL699" s="41"/>
      <c r="AT699" s="40"/>
      <c r="AU699" s="41"/>
      <c r="BC699" s="40"/>
      <c r="BD699" s="41"/>
      <c r="BL699" s="40"/>
      <c r="BM699" s="41"/>
    </row>
    <row r="700" spans="1:65" ht="12.75" x14ac:dyDescent="0.2">
      <c r="A700" s="40"/>
      <c r="B700" s="41"/>
      <c r="J700" s="23"/>
      <c r="K700" s="18"/>
      <c r="P700" s="42"/>
      <c r="S700" s="40"/>
      <c r="T700" s="41"/>
      <c r="AB700" s="40"/>
      <c r="AC700" s="41"/>
      <c r="AK700" s="40"/>
      <c r="AL700" s="41"/>
      <c r="AT700" s="40"/>
      <c r="AU700" s="41"/>
      <c r="BC700" s="40"/>
      <c r="BD700" s="41"/>
      <c r="BL700" s="40"/>
      <c r="BM700" s="41"/>
    </row>
    <row r="701" spans="1:65" ht="12.75" x14ac:dyDescent="0.2">
      <c r="A701" s="40"/>
      <c r="B701" s="41"/>
      <c r="J701" s="23"/>
      <c r="K701" s="18"/>
      <c r="P701" s="42"/>
      <c r="S701" s="40"/>
      <c r="T701" s="41"/>
      <c r="AB701" s="40"/>
      <c r="AC701" s="41"/>
      <c r="AK701" s="40"/>
      <c r="AL701" s="41"/>
      <c r="AT701" s="40"/>
      <c r="AU701" s="41"/>
      <c r="BC701" s="40"/>
      <c r="BD701" s="41"/>
      <c r="BL701" s="40"/>
      <c r="BM701" s="41"/>
    </row>
    <row r="702" spans="1:65" ht="12.75" x14ac:dyDescent="0.2">
      <c r="A702" s="40"/>
      <c r="B702" s="41"/>
      <c r="J702" s="23"/>
      <c r="K702" s="18"/>
      <c r="P702" s="42"/>
      <c r="S702" s="40"/>
      <c r="T702" s="41"/>
      <c r="AB702" s="40"/>
      <c r="AC702" s="41"/>
      <c r="AK702" s="40"/>
      <c r="AL702" s="41"/>
      <c r="AT702" s="40"/>
      <c r="AU702" s="41"/>
      <c r="BC702" s="40"/>
      <c r="BD702" s="41"/>
      <c r="BL702" s="40"/>
      <c r="BM702" s="41"/>
    </row>
    <row r="703" spans="1:65" ht="12.75" x14ac:dyDescent="0.2">
      <c r="A703" s="40"/>
      <c r="B703" s="41"/>
      <c r="J703" s="23"/>
      <c r="K703" s="18"/>
      <c r="P703" s="42"/>
      <c r="S703" s="40"/>
      <c r="T703" s="41"/>
      <c r="AB703" s="40"/>
      <c r="AC703" s="41"/>
      <c r="AK703" s="40"/>
      <c r="AL703" s="41"/>
      <c r="AT703" s="40"/>
      <c r="AU703" s="41"/>
      <c r="BC703" s="40"/>
      <c r="BD703" s="41"/>
      <c r="BL703" s="40"/>
      <c r="BM703" s="41"/>
    </row>
    <row r="704" spans="1:65" ht="12.75" x14ac:dyDescent="0.2">
      <c r="A704" s="40"/>
      <c r="B704" s="41"/>
      <c r="J704" s="23"/>
      <c r="K704" s="18"/>
      <c r="P704" s="42"/>
      <c r="S704" s="40"/>
      <c r="T704" s="41"/>
      <c r="AB704" s="40"/>
      <c r="AC704" s="41"/>
      <c r="AK704" s="40"/>
      <c r="AL704" s="41"/>
      <c r="AT704" s="40"/>
      <c r="AU704" s="41"/>
      <c r="BC704" s="40"/>
      <c r="BD704" s="41"/>
      <c r="BL704" s="40"/>
      <c r="BM704" s="41"/>
    </row>
    <row r="705" spans="1:65" ht="12.75" x14ac:dyDescent="0.2">
      <c r="A705" s="40"/>
      <c r="B705" s="41"/>
      <c r="J705" s="23"/>
      <c r="K705" s="18"/>
      <c r="P705" s="42"/>
      <c r="S705" s="40"/>
      <c r="T705" s="41"/>
      <c r="AB705" s="40"/>
      <c r="AC705" s="41"/>
      <c r="AK705" s="40"/>
      <c r="AL705" s="41"/>
      <c r="AT705" s="40"/>
      <c r="AU705" s="41"/>
      <c r="BC705" s="40"/>
      <c r="BD705" s="41"/>
      <c r="BL705" s="40"/>
      <c r="BM705" s="41"/>
    </row>
    <row r="706" spans="1:65" ht="12.75" x14ac:dyDescent="0.2">
      <c r="A706" s="40"/>
      <c r="B706" s="41"/>
      <c r="J706" s="23"/>
      <c r="K706" s="18"/>
      <c r="P706" s="42"/>
      <c r="S706" s="40"/>
      <c r="T706" s="41"/>
      <c r="AB706" s="40"/>
      <c r="AC706" s="41"/>
      <c r="AK706" s="40"/>
      <c r="AL706" s="41"/>
      <c r="AT706" s="40"/>
      <c r="AU706" s="41"/>
      <c r="BC706" s="40"/>
      <c r="BD706" s="41"/>
      <c r="BL706" s="40"/>
      <c r="BM706" s="41"/>
    </row>
    <row r="707" spans="1:65" ht="12.75" x14ac:dyDescent="0.2">
      <c r="A707" s="40"/>
      <c r="B707" s="41"/>
      <c r="J707" s="23"/>
      <c r="K707" s="18"/>
      <c r="P707" s="42"/>
      <c r="S707" s="40"/>
      <c r="T707" s="41"/>
      <c r="AB707" s="40"/>
      <c r="AC707" s="41"/>
      <c r="AK707" s="40"/>
      <c r="AL707" s="41"/>
      <c r="AT707" s="40"/>
      <c r="AU707" s="41"/>
      <c r="BC707" s="40"/>
      <c r="BD707" s="41"/>
      <c r="BL707" s="40"/>
      <c r="BM707" s="41"/>
    </row>
    <row r="708" spans="1:65" ht="12.75" x14ac:dyDescent="0.2">
      <c r="A708" s="40"/>
      <c r="B708" s="41"/>
      <c r="J708" s="23"/>
      <c r="K708" s="18"/>
      <c r="P708" s="42"/>
      <c r="S708" s="40"/>
      <c r="T708" s="41"/>
      <c r="AB708" s="40"/>
      <c r="AC708" s="41"/>
      <c r="AK708" s="40"/>
      <c r="AL708" s="41"/>
      <c r="AT708" s="40"/>
      <c r="AU708" s="41"/>
      <c r="BC708" s="40"/>
      <c r="BD708" s="41"/>
      <c r="BL708" s="40"/>
      <c r="BM708" s="41"/>
    </row>
    <row r="709" spans="1:65" ht="12.75" x14ac:dyDescent="0.2">
      <c r="A709" s="40"/>
      <c r="B709" s="41"/>
      <c r="J709" s="23"/>
      <c r="K709" s="18"/>
      <c r="P709" s="42"/>
      <c r="S709" s="40"/>
      <c r="T709" s="41"/>
      <c r="AB709" s="40"/>
      <c r="AC709" s="41"/>
      <c r="AK709" s="40"/>
      <c r="AL709" s="41"/>
      <c r="AT709" s="40"/>
      <c r="AU709" s="41"/>
      <c r="BC709" s="40"/>
      <c r="BD709" s="41"/>
      <c r="BL709" s="40"/>
      <c r="BM709" s="41"/>
    </row>
    <row r="710" spans="1:65" ht="12.75" x14ac:dyDescent="0.2">
      <c r="A710" s="40"/>
      <c r="B710" s="41"/>
      <c r="J710" s="23"/>
      <c r="K710" s="18"/>
      <c r="P710" s="42"/>
      <c r="S710" s="40"/>
      <c r="T710" s="41"/>
      <c r="AB710" s="40"/>
      <c r="AC710" s="41"/>
      <c r="AK710" s="40"/>
      <c r="AL710" s="41"/>
      <c r="AT710" s="40"/>
      <c r="AU710" s="41"/>
      <c r="BC710" s="40"/>
      <c r="BD710" s="41"/>
      <c r="BL710" s="40"/>
      <c r="BM710" s="41"/>
    </row>
    <row r="711" spans="1:65" ht="12.75" x14ac:dyDescent="0.2">
      <c r="A711" s="40"/>
      <c r="B711" s="41"/>
      <c r="J711" s="23"/>
      <c r="K711" s="18"/>
      <c r="P711" s="42"/>
      <c r="S711" s="40"/>
      <c r="T711" s="41"/>
      <c r="AB711" s="40"/>
      <c r="AC711" s="41"/>
      <c r="AK711" s="40"/>
      <c r="AL711" s="41"/>
      <c r="AT711" s="40"/>
      <c r="AU711" s="41"/>
      <c r="BC711" s="40"/>
      <c r="BD711" s="41"/>
      <c r="BL711" s="40"/>
      <c r="BM711" s="41"/>
    </row>
    <row r="712" spans="1:65" ht="12.75" x14ac:dyDescent="0.2">
      <c r="A712" s="40"/>
      <c r="B712" s="41"/>
      <c r="J712" s="23"/>
      <c r="K712" s="18"/>
      <c r="P712" s="42"/>
      <c r="S712" s="40"/>
      <c r="T712" s="41"/>
      <c r="AB712" s="40"/>
      <c r="AC712" s="41"/>
      <c r="AK712" s="40"/>
      <c r="AL712" s="41"/>
      <c r="AT712" s="40"/>
      <c r="AU712" s="41"/>
      <c r="BC712" s="40"/>
      <c r="BD712" s="41"/>
      <c r="BL712" s="40"/>
      <c r="BM712" s="41"/>
    </row>
    <row r="713" spans="1:65" ht="12.75" x14ac:dyDescent="0.2">
      <c r="A713" s="40"/>
      <c r="B713" s="41"/>
      <c r="J713" s="23"/>
      <c r="K713" s="18"/>
      <c r="P713" s="42"/>
      <c r="S713" s="40"/>
      <c r="T713" s="41"/>
      <c r="AB713" s="40"/>
      <c r="AC713" s="41"/>
      <c r="AK713" s="40"/>
      <c r="AL713" s="41"/>
      <c r="AT713" s="40"/>
      <c r="AU713" s="41"/>
      <c r="BC713" s="40"/>
      <c r="BD713" s="41"/>
      <c r="BL713" s="40"/>
      <c r="BM713" s="41"/>
    </row>
    <row r="714" spans="1:65" ht="12.75" x14ac:dyDescent="0.2">
      <c r="A714" s="40"/>
      <c r="B714" s="41"/>
      <c r="J714" s="23"/>
      <c r="K714" s="18"/>
      <c r="P714" s="42"/>
      <c r="S714" s="40"/>
      <c r="T714" s="41"/>
      <c r="AB714" s="40"/>
      <c r="AC714" s="41"/>
      <c r="AK714" s="40"/>
      <c r="AL714" s="41"/>
      <c r="AT714" s="40"/>
      <c r="AU714" s="41"/>
      <c r="BC714" s="40"/>
      <c r="BD714" s="41"/>
      <c r="BL714" s="40"/>
      <c r="BM714" s="41"/>
    </row>
    <row r="715" spans="1:65" ht="12.75" x14ac:dyDescent="0.2">
      <c r="A715" s="40"/>
      <c r="B715" s="41"/>
      <c r="J715" s="23"/>
      <c r="K715" s="18"/>
      <c r="P715" s="42"/>
      <c r="S715" s="40"/>
      <c r="T715" s="41"/>
      <c r="AB715" s="40"/>
      <c r="AC715" s="41"/>
      <c r="AK715" s="40"/>
      <c r="AL715" s="41"/>
      <c r="AT715" s="40"/>
      <c r="AU715" s="41"/>
      <c r="BC715" s="40"/>
      <c r="BD715" s="41"/>
      <c r="BL715" s="40"/>
      <c r="BM715" s="41"/>
    </row>
    <row r="716" spans="1:65" ht="12.75" x14ac:dyDescent="0.2">
      <c r="A716" s="40"/>
      <c r="B716" s="41"/>
      <c r="J716" s="23"/>
      <c r="K716" s="18"/>
      <c r="P716" s="42"/>
      <c r="S716" s="40"/>
      <c r="T716" s="41"/>
      <c r="AB716" s="40"/>
      <c r="AC716" s="41"/>
      <c r="AK716" s="40"/>
      <c r="AL716" s="41"/>
      <c r="AT716" s="40"/>
      <c r="AU716" s="41"/>
      <c r="BC716" s="40"/>
      <c r="BD716" s="41"/>
      <c r="BL716" s="40"/>
      <c r="BM716" s="41"/>
    </row>
    <row r="717" spans="1:65" ht="12.75" x14ac:dyDescent="0.2">
      <c r="A717" s="40"/>
      <c r="B717" s="41"/>
      <c r="J717" s="23"/>
      <c r="K717" s="18"/>
      <c r="P717" s="42"/>
      <c r="S717" s="40"/>
      <c r="T717" s="41"/>
      <c r="AB717" s="40"/>
      <c r="AC717" s="41"/>
      <c r="AK717" s="40"/>
      <c r="AL717" s="41"/>
      <c r="AT717" s="40"/>
      <c r="AU717" s="41"/>
      <c r="BC717" s="40"/>
      <c r="BD717" s="41"/>
      <c r="BL717" s="40"/>
      <c r="BM717" s="41"/>
    </row>
    <row r="718" spans="1:65" ht="12.75" x14ac:dyDescent="0.2">
      <c r="A718" s="40"/>
      <c r="B718" s="41"/>
      <c r="J718" s="23"/>
      <c r="K718" s="18"/>
      <c r="P718" s="42"/>
      <c r="S718" s="40"/>
      <c r="T718" s="41"/>
      <c r="AB718" s="40"/>
      <c r="AC718" s="41"/>
      <c r="AK718" s="40"/>
      <c r="AL718" s="41"/>
      <c r="AT718" s="40"/>
      <c r="AU718" s="41"/>
      <c r="BC718" s="40"/>
      <c r="BD718" s="41"/>
      <c r="BL718" s="40"/>
      <c r="BM718" s="41"/>
    </row>
    <row r="719" spans="1:65" ht="12.75" x14ac:dyDescent="0.2">
      <c r="A719" s="40"/>
      <c r="B719" s="41"/>
      <c r="J719" s="23"/>
      <c r="K719" s="18"/>
      <c r="P719" s="42"/>
      <c r="S719" s="40"/>
      <c r="T719" s="41"/>
      <c r="AB719" s="40"/>
      <c r="AC719" s="41"/>
      <c r="AK719" s="40"/>
      <c r="AL719" s="41"/>
      <c r="AT719" s="40"/>
      <c r="AU719" s="41"/>
      <c r="BC719" s="40"/>
      <c r="BD719" s="41"/>
      <c r="BL719" s="40"/>
      <c r="BM719" s="41"/>
    </row>
    <row r="720" spans="1:65" ht="12.75" x14ac:dyDescent="0.2">
      <c r="A720" s="40"/>
      <c r="B720" s="41"/>
      <c r="J720" s="23"/>
      <c r="K720" s="18"/>
      <c r="P720" s="42"/>
      <c r="S720" s="40"/>
      <c r="T720" s="41"/>
      <c r="AB720" s="40"/>
      <c r="AC720" s="41"/>
      <c r="AK720" s="40"/>
      <c r="AL720" s="41"/>
      <c r="AT720" s="40"/>
      <c r="AU720" s="41"/>
      <c r="BC720" s="40"/>
      <c r="BD720" s="41"/>
      <c r="BL720" s="40"/>
      <c r="BM720" s="41"/>
    </row>
    <row r="721" spans="1:65" ht="12.75" x14ac:dyDescent="0.2">
      <c r="A721" s="40"/>
      <c r="B721" s="41"/>
      <c r="J721" s="23"/>
      <c r="K721" s="18"/>
      <c r="P721" s="42"/>
      <c r="S721" s="40"/>
      <c r="T721" s="41"/>
      <c r="AB721" s="40"/>
      <c r="AC721" s="41"/>
      <c r="AK721" s="40"/>
      <c r="AL721" s="41"/>
      <c r="AT721" s="40"/>
      <c r="AU721" s="41"/>
      <c r="BC721" s="40"/>
      <c r="BD721" s="41"/>
      <c r="BL721" s="40"/>
      <c r="BM721" s="41"/>
    </row>
    <row r="722" spans="1:65" ht="12.75" x14ac:dyDescent="0.2">
      <c r="A722" s="40"/>
      <c r="B722" s="41"/>
      <c r="J722" s="23"/>
      <c r="K722" s="18"/>
      <c r="P722" s="42"/>
      <c r="S722" s="40"/>
      <c r="T722" s="41"/>
      <c r="AB722" s="40"/>
      <c r="AC722" s="41"/>
      <c r="AK722" s="40"/>
      <c r="AL722" s="41"/>
      <c r="AT722" s="40"/>
      <c r="AU722" s="41"/>
      <c r="BC722" s="40"/>
      <c r="BD722" s="41"/>
      <c r="BL722" s="40"/>
      <c r="BM722" s="41"/>
    </row>
    <row r="723" spans="1:65" ht="12.75" x14ac:dyDescent="0.2">
      <c r="A723" s="40"/>
      <c r="B723" s="41"/>
      <c r="J723" s="23"/>
      <c r="K723" s="18"/>
      <c r="P723" s="42"/>
      <c r="S723" s="40"/>
      <c r="T723" s="41"/>
      <c r="AB723" s="40"/>
      <c r="AC723" s="41"/>
      <c r="AK723" s="40"/>
      <c r="AL723" s="41"/>
      <c r="AT723" s="40"/>
      <c r="AU723" s="41"/>
      <c r="BC723" s="40"/>
      <c r="BD723" s="41"/>
      <c r="BL723" s="40"/>
      <c r="BM723" s="41"/>
    </row>
    <row r="724" spans="1:65" ht="12.75" x14ac:dyDescent="0.2">
      <c r="A724" s="40"/>
      <c r="B724" s="41"/>
      <c r="J724" s="23"/>
      <c r="K724" s="18"/>
      <c r="P724" s="42"/>
      <c r="S724" s="40"/>
      <c r="T724" s="41"/>
      <c r="AB724" s="40"/>
      <c r="AC724" s="41"/>
      <c r="AK724" s="40"/>
      <c r="AL724" s="41"/>
      <c r="AT724" s="40"/>
      <c r="AU724" s="41"/>
      <c r="BC724" s="40"/>
      <c r="BD724" s="41"/>
      <c r="BL724" s="40"/>
      <c r="BM724" s="41"/>
    </row>
    <row r="725" spans="1:65" ht="12.75" x14ac:dyDescent="0.2">
      <c r="A725" s="40"/>
      <c r="B725" s="41"/>
      <c r="J725" s="23"/>
      <c r="K725" s="18"/>
      <c r="P725" s="42"/>
      <c r="S725" s="40"/>
      <c r="T725" s="41"/>
      <c r="AB725" s="40"/>
      <c r="AC725" s="41"/>
      <c r="AK725" s="40"/>
      <c r="AL725" s="41"/>
      <c r="AT725" s="40"/>
      <c r="AU725" s="41"/>
      <c r="BC725" s="40"/>
      <c r="BD725" s="41"/>
      <c r="BL725" s="40"/>
      <c r="BM725" s="41"/>
    </row>
    <row r="726" spans="1:65" ht="12.75" x14ac:dyDescent="0.2">
      <c r="A726" s="40"/>
      <c r="B726" s="41"/>
      <c r="J726" s="23"/>
      <c r="K726" s="18"/>
      <c r="P726" s="42"/>
      <c r="S726" s="40"/>
      <c r="T726" s="41"/>
      <c r="AB726" s="40"/>
      <c r="AC726" s="41"/>
      <c r="AK726" s="40"/>
      <c r="AL726" s="41"/>
      <c r="AT726" s="40"/>
      <c r="AU726" s="41"/>
      <c r="BC726" s="40"/>
      <c r="BD726" s="41"/>
      <c r="BL726" s="40"/>
      <c r="BM726" s="41"/>
    </row>
    <row r="727" spans="1:65" ht="12.75" x14ac:dyDescent="0.2">
      <c r="A727" s="40"/>
      <c r="B727" s="41"/>
      <c r="J727" s="23"/>
      <c r="K727" s="18"/>
      <c r="P727" s="42"/>
      <c r="S727" s="40"/>
      <c r="T727" s="41"/>
      <c r="AB727" s="40"/>
      <c r="AC727" s="41"/>
      <c r="AK727" s="40"/>
      <c r="AL727" s="41"/>
      <c r="AT727" s="40"/>
      <c r="AU727" s="41"/>
      <c r="BC727" s="40"/>
      <c r="BD727" s="41"/>
      <c r="BL727" s="40"/>
      <c r="BM727" s="41"/>
    </row>
    <row r="728" spans="1:65" ht="12.75" x14ac:dyDescent="0.2">
      <c r="A728" s="40"/>
      <c r="B728" s="41"/>
      <c r="J728" s="23"/>
      <c r="K728" s="18"/>
      <c r="P728" s="42"/>
      <c r="S728" s="40"/>
      <c r="T728" s="41"/>
      <c r="AB728" s="40"/>
      <c r="AC728" s="41"/>
      <c r="AK728" s="40"/>
      <c r="AL728" s="41"/>
      <c r="AT728" s="40"/>
      <c r="AU728" s="41"/>
      <c r="BC728" s="40"/>
      <c r="BD728" s="41"/>
      <c r="BL728" s="40"/>
      <c r="BM728" s="41"/>
    </row>
    <row r="729" spans="1:65" ht="12.75" x14ac:dyDescent="0.2">
      <c r="A729" s="40"/>
      <c r="B729" s="41"/>
      <c r="J729" s="23"/>
      <c r="K729" s="18"/>
      <c r="P729" s="42"/>
      <c r="S729" s="40"/>
      <c r="T729" s="41"/>
      <c r="AB729" s="40"/>
      <c r="AC729" s="41"/>
      <c r="AK729" s="40"/>
      <c r="AL729" s="41"/>
      <c r="AT729" s="40"/>
      <c r="AU729" s="41"/>
      <c r="BC729" s="40"/>
      <c r="BD729" s="41"/>
      <c r="BL729" s="40"/>
      <c r="BM729" s="41"/>
    </row>
    <row r="730" spans="1:65" ht="12.75" x14ac:dyDescent="0.2">
      <c r="A730" s="40"/>
      <c r="B730" s="41"/>
      <c r="J730" s="23"/>
      <c r="K730" s="18"/>
      <c r="P730" s="42"/>
      <c r="S730" s="40"/>
      <c r="T730" s="41"/>
      <c r="AB730" s="40"/>
      <c r="AC730" s="41"/>
      <c r="AK730" s="40"/>
      <c r="AL730" s="41"/>
      <c r="AT730" s="40"/>
      <c r="AU730" s="41"/>
      <c r="BC730" s="40"/>
      <c r="BD730" s="41"/>
      <c r="BL730" s="40"/>
      <c r="BM730" s="41"/>
    </row>
    <row r="731" spans="1:65" ht="12.75" x14ac:dyDescent="0.2">
      <c r="A731" s="40"/>
      <c r="B731" s="41"/>
      <c r="J731" s="23"/>
      <c r="K731" s="18"/>
      <c r="P731" s="42"/>
      <c r="S731" s="40"/>
      <c r="T731" s="41"/>
      <c r="AB731" s="40"/>
      <c r="AC731" s="41"/>
      <c r="AK731" s="40"/>
      <c r="AL731" s="41"/>
      <c r="AT731" s="40"/>
      <c r="AU731" s="41"/>
      <c r="BC731" s="40"/>
      <c r="BD731" s="41"/>
      <c r="BL731" s="40"/>
      <c r="BM731" s="41"/>
    </row>
    <row r="732" spans="1:65" ht="12.75" x14ac:dyDescent="0.2">
      <c r="A732" s="40"/>
      <c r="B732" s="41"/>
      <c r="J732" s="23"/>
      <c r="K732" s="18"/>
      <c r="P732" s="42"/>
      <c r="S732" s="40"/>
      <c r="T732" s="41"/>
      <c r="AB732" s="40"/>
      <c r="AC732" s="41"/>
      <c r="AK732" s="40"/>
      <c r="AL732" s="41"/>
      <c r="AT732" s="40"/>
      <c r="AU732" s="41"/>
      <c r="BC732" s="40"/>
      <c r="BD732" s="41"/>
      <c r="BL732" s="40"/>
      <c r="BM732" s="41"/>
    </row>
    <row r="733" spans="1:65" ht="12.75" x14ac:dyDescent="0.2">
      <c r="A733" s="40"/>
      <c r="B733" s="41"/>
      <c r="J733" s="23"/>
      <c r="K733" s="18"/>
      <c r="P733" s="42"/>
      <c r="S733" s="40"/>
      <c r="T733" s="41"/>
      <c r="AB733" s="40"/>
      <c r="AC733" s="41"/>
      <c r="AK733" s="40"/>
      <c r="AL733" s="41"/>
      <c r="AT733" s="40"/>
      <c r="AU733" s="41"/>
      <c r="BC733" s="40"/>
      <c r="BD733" s="41"/>
      <c r="BL733" s="40"/>
      <c r="BM733" s="41"/>
    </row>
    <row r="734" spans="1:65" ht="12.75" x14ac:dyDescent="0.2">
      <c r="A734" s="40"/>
      <c r="B734" s="41"/>
      <c r="J734" s="23"/>
      <c r="K734" s="18"/>
      <c r="P734" s="42"/>
      <c r="S734" s="40"/>
      <c r="T734" s="41"/>
      <c r="AB734" s="40"/>
      <c r="AC734" s="41"/>
      <c r="AK734" s="40"/>
      <c r="AL734" s="41"/>
      <c r="AT734" s="40"/>
      <c r="AU734" s="41"/>
      <c r="BC734" s="40"/>
      <c r="BD734" s="41"/>
      <c r="BL734" s="40"/>
      <c r="BM734" s="41"/>
    </row>
    <row r="735" spans="1:65" ht="12.75" x14ac:dyDescent="0.2">
      <c r="A735" s="40"/>
      <c r="B735" s="41"/>
      <c r="J735" s="23"/>
      <c r="K735" s="18"/>
      <c r="P735" s="42"/>
      <c r="S735" s="40"/>
      <c r="T735" s="41"/>
      <c r="AB735" s="40"/>
      <c r="AC735" s="41"/>
      <c r="AK735" s="40"/>
      <c r="AL735" s="41"/>
      <c r="AT735" s="40"/>
      <c r="AU735" s="41"/>
      <c r="BC735" s="40"/>
      <c r="BD735" s="41"/>
      <c r="BL735" s="40"/>
      <c r="BM735" s="41"/>
    </row>
    <row r="736" spans="1:65" ht="12.75" x14ac:dyDescent="0.2">
      <c r="A736" s="40"/>
      <c r="B736" s="41"/>
      <c r="J736" s="23"/>
      <c r="K736" s="18"/>
      <c r="P736" s="42"/>
      <c r="S736" s="40"/>
      <c r="T736" s="41"/>
      <c r="AB736" s="40"/>
      <c r="AC736" s="41"/>
      <c r="AK736" s="40"/>
      <c r="AL736" s="41"/>
      <c r="AT736" s="40"/>
      <c r="AU736" s="41"/>
      <c r="BC736" s="40"/>
      <c r="BD736" s="41"/>
      <c r="BL736" s="40"/>
      <c r="BM736" s="41"/>
    </row>
    <row r="737" spans="1:65" ht="12.75" x14ac:dyDescent="0.2">
      <c r="A737" s="40"/>
      <c r="B737" s="41"/>
      <c r="J737" s="23"/>
      <c r="K737" s="18"/>
      <c r="P737" s="42"/>
      <c r="S737" s="40"/>
      <c r="T737" s="41"/>
      <c r="AB737" s="40"/>
      <c r="AC737" s="41"/>
      <c r="AK737" s="40"/>
      <c r="AL737" s="41"/>
      <c r="AT737" s="40"/>
      <c r="AU737" s="41"/>
      <c r="BC737" s="40"/>
      <c r="BD737" s="41"/>
      <c r="BL737" s="40"/>
      <c r="BM737" s="41"/>
    </row>
    <row r="738" spans="1:65" ht="12.75" x14ac:dyDescent="0.2">
      <c r="A738" s="40"/>
      <c r="B738" s="41"/>
      <c r="J738" s="23"/>
      <c r="K738" s="18"/>
      <c r="P738" s="42"/>
      <c r="S738" s="40"/>
      <c r="T738" s="41"/>
      <c r="AB738" s="40"/>
      <c r="AC738" s="41"/>
      <c r="AK738" s="40"/>
      <c r="AL738" s="41"/>
      <c r="AT738" s="40"/>
      <c r="AU738" s="41"/>
      <c r="BC738" s="40"/>
      <c r="BD738" s="41"/>
      <c r="BL738" s="40"/>
      <c r="BM738" s="41"/>
    </row>
    <row r="739" spans="1:65" ht="12.75" x14ac:dyDescent="0.2">
      <c r="A739" s="40"/>
      <c r="B739" s="41"/>
      <c r="J739" s="23"/>
      <c r="K739" s="18"/>
      <c r="P739" s="42"/>
      <c r="S739" s="40"/>
      <c r="T739" s="41"/>
      <c r="AB739" s="40"/>
      <c r="AC739" s="41"/>
      <c r="AK739" s="40"/>
      <c r="AL739" s="41"/>
      <c r="AT739" s="40"/>
      <c r="AU739" s="41"/>
      <c r="BC739" s="40"/>
      <c r="BD739" s="41"/>
      <c r="BL739" s="40"/>
      <c r="BM739" s="41"/>
    </row>
    <row r="740" spans="1:65" ht="12.75" x14ac:dyDescent="0.2">
      <c r="A740" s="40"/>
      <c r="B740" s="41"/>
      <c r="J740" s="23"/>
      <c r="K740" s="18"/>
      <c r="P740" s="42"/>
      <c r="S740" s="40"/>
      <c r="T740" s="41"/>
      <c r="AB740" s="40"/>
      <c r="AC740" s="41"/>
      <c r="AK740" s="40"/>
      <c r="AL740" s="41"/>
      <c r="AT740" s="40"/>
      <c r="AU740" s="41"/>
      <c r="BC740" s="40"/>
      <c r="BD740" s="41"/>
      <c r="BL740" s="40"/>
      <c r="BM740" s="41"/>
    </row>
    <row r="741" spans="1:65" ht="12.75" x14ac:dyDescent="0.2">
      <c r="A741" s="40"/>
      <c r="B741" s="41"/>
      <c r="J741" s="23"/>
      <c r="K741" s="18"/>
      <c r="P741" s="42"/>
      <c r="S741" s="40"/>
      <c r="T741" s="41"/>
      <c r="AB741" s="40"/>
      <c r="AC741" s="41"/>
      <c r="AK741" s="40"/>
      <c r="AL741" s="41"/>
      <c r="AT741" s="40"/>
      <c r="AU741" s="41"/>
      <c r="BC741" s="40"/>
      <c r="BD741" s="41"/>
      <c r="BL741" s="40"/>
      <c r="BM741" s="41"/>
    </row>
    <row r="742" spans="1:65" ht="12.75" x14ac:dyDescent="0.2">
      <c r="A742" s="40"/>
      <c r="B742" s="41"/>
      <c r="J742" s="23"/>
      <c r="K742" s="18"/>
      <c r="P742" s="42"/>
      <c r="S742" s="40"/>
      <c r="T742" s="41"/>
      <c r="AB742" s="40"/>
      <c r="AC742" s="41"/>
      <c r="AK742" s="40"/>
      <c r="AL742" s="41"/>
      <c r="AT742" s="40"/>
      <c r="AU742" s="41"/>
      <c r="BC742" s="40"/>
      <c r="BD742" s="41"/>
      <c r="BL742" s="40"/>
      <c r="BM742" s="41"/>
    </row>
    <row r="743" spans="1:65" ht="12.75" x14ac:dyDescent="0.2">
      <c r="A743" s="40"/>
      <c r="B743" s="41"/>
      <c r="J743" s="23"/>
      <c r="K743" s="18"/>
      <c r="P743" s="42"/>
      <c r="S743" s="40"/>
      <c r="T743" s="41"/>
      <c r="AB743" s="40"/>
      <c r="AC743" s="41"/>
      <c r="AK743" s="40"/>
      <c r="AL743" s="41"/>
      <c r="AT743" s="40"/>
      <c r="AU743" s="41"/>
      <c r="BC743" s="40"/>
      <c r="BD743" s="41"/>
      <c r="BL743" s="40"/>
      <c r="BM743" s="41"/>
    </row>
    <row r="744" spans="1:65" ht="12.75" x14ac:dyDescent="0.2">
      <c r="A744" s="40"/>
      <c r="B744" s="41"/>
      <c r="J744" s="23"/>
      <c r="K744" s="18"/>
      <c r="P744" s="42"/>
      <c r="S744" s="40"/>
      <c r="T744" s="41"/>
      <c r="AB744" s="40"/>
      <c r="AC744" s="41"/>
      <c r="AK744" s="40"/>
      <c r="AL744" s="41"/>
      <c r="AT744" s="40"/>
      <c r="AU744" s="41"/>
      <c r="BC744" s="40"/>
      <c r="BD744" s="41"/>
      <c r="BL744" s="40"/>
      <c r="BM744" s="41"/>
    </row>
    <row r="745" spans="1:65" ht="12.75" x14ac:dyDescent="0.2">
      <c r="A745" s="40"/>
      <c r="B745" s="41"/>
      <c r="J745" s="23"/>
      <c r="K745" s="18"/>
      <c r="P745" s="42"/>
      <c r="S745" s="40"/>
      <c r="T745" s="41"/>
      <c r="AB745" s="40"/>
      <c r="AC745" s="41"/>
      <c r="AK745" s="40"/>
      <c r="AL745" s="41"/>
      <c r="AT745" s="40"/>
      <c r="AU745" s="41"/>
      <c r="BC745" s="40"/>
      <c r="BD745" s="41"/>
      <c r="BL745" s="40"/>
      <c r="BM745" s="41"/>
    </row>
    <row r="746" spans="1:65" ht="12.75" x14ac:dyDescent="0.2">
      <c r="A746" s="40"/>
      <c r="B746" s="41"/>
      <c r="J746" s="23"/>
      <c r="K746" s="18"/>
      <c r="P746" s="42"/>
      <c r="S746" s="40"/>
      <c r="T746" s="41"/>
      <c r="AB746" s="40"/>
      <c r="AC746" s="41"/>
      <c r="AK746" s="40"/>
      <c r="AL746" s="41"/>
      <c r="AT746" s="40"/>
      <c r="AU746" s="41"/>
      <c r="BC746" s="40"/>
      <c r="BD746" s="41"/>
      <c r="BL746" s="40"/>
      <c r="BM746" s="41"/>
    </row>
    <row r="747" spans="1:65" ht="12.75" x14ac:dyDescent="0.2">
      <c r="A747" s="40"/>
      <c r="B747" s="41"/>
      <c r="J747" s="23"/>
      <c r="K747" s="18"/>
      <c r="P747" s="42"/>
      <c r="S747" s="40"/>
      <c r="T747" s="41"/>
      <c r="AB747" s="40"/>
      <c r="AC747" s="41"/>
      <c r="AK747" s="40"/>
      <c r="AL747" s="41"/>
      <c r="AT747" s="40"/>
      <c r="AU747" s="41"/>
      <c r="BC747" s="40"/>
      <c r="BD747" s="41"/>
      <c r="BL747" s="40"/>
      <c r="BM747" s="41"/>
    </row>
    <row r="748" spans="1:65" ht="12.75" x14ac:dyDescent="0.2">
      <c r="A748" s="40"/>
      <c r="B748" s="41"/>
      <c r="J748" s="23"/>
      <c r="K748" s="18"/>
      <c r="P748" s="42"/>
      <c r="S748" s="40"/>
      <c r="T748" s="41"/>
      <c r="AB748" s="40"/>
      <c r="AC748" s="41"/>
      <c r="AK748" s="40"/>
      <c r="AL748" s="41"/>
      <c r="AT748" s="40"/>
      <c r="AU748" s="41"/>
      <c r="BC748" s="40"/>
      <c r="BD748" s="41"/>
      <c r="BL748" s="40"/>
      <c r="BM748" s="41"/>
    </row>
    <row r="749" spans="1:65" ht="12.75" x14ac:dyDescent="0.2">
      <c r="A749" s="40"/>
      <c r="B749" s="41"/>
      <c r="J749" s="23"/>
      <c r="K749" s="18"/>
      <c r="P749" s="42"/>
      <c r="S749" s="40"/>
      <c r="T749" s="41"/>
      <c r="AB749" s="40"/>
      <c r="AC749" s="41"/>
      <c r="AK749" s="40"/>
      <c r="AL749" s="41"/>
      <c r="AT749" s="40"/>
      <c r="AU749" s="41"/>
      <c r="BC749" s="40"/>
      <c r="BD749" s="41"/>
      <c r="BL749" s="40"/>
      <c r="BM749" s="41"/>
    </row>
    <row r="750" spans="1:65" ht="12.75" x14ac:dyDescent="0.2">
      <c r="A750" s="40"/>
      <c r="B750" s="41"/>
      <c r="J750" s="23"/>
      <c r="K750" s="18"/>
      <c r="P750" s="42"/>
      <c r="S750" s="40"/>
      <c r="T750" s="41"/>
      <c r="AB750" s="40"/>
      <c r="AC750" s="41"/>
      <c r="AK750" s="40"/>
      <c r="AL750" s="41"/>
      <c r="AT750" s="40"/>
      <c r="AU750" s="41"/>
      <c r="BC750" s="40"/>
      <c r="BD750" s="41"/>
      <c r="BL750" s="40"/>
      <c r="BM750" s="41"/>
    </row>
    <row r="751" spans="1:65" ht="12.75" x14ac:dyDescent="0.2">
      <c r="A751" s="40"/>
      <c r="B751" s="41"/>
      <c r="J751" s="23"/>
      <c r="K751" s="18"/>
      <c r="P751" s="42"/>
      <c r="S751" s="40"/>
      <c r="T751" s="41"/>
      <c r="AB751" s="40"/>
      <c r="AC751" s="41"/>
      <c r="AK751" s="40"/>
      <c r="AL751" s="41"/>
      <c r="AT751" s="40"/>
      <c r="AU751" s="41"/>
      <c r="BC751" s="40"/>
      <c r="BD751" s="41"/>
      <c r="BL751" s="40"/>
      <c r="BM751" s="41"/>
    </row>
    <row r="752" spans="1:65" ht="12.75" x14ac:dyDescent="0.2">
      <c r="A752" s="40"/>
      <c r="B752" s="41"/>
      <c r="J752" s="23"/>
      <c r="K752" s="18"/>
      <c r="P752" s="42"/>
      <c r="S752" s="40"/>
      <c r="T752" s="41"/>
      <c r="AB752" s="40"/>
      <c r="AC752" s="41"/>
      <c r="AK752" s="40"/>
      <c r="AL752" s="41"/>
      <c r="AT752" s="40"/>
      <c r="AU752" s="41"/>
      <c r="BC752" s="40"/>
      <c r="BD752" s="41"/>
      <c r="BL752" s="40"/>
      <c r="BM752" s="41"/>
    </row>
    <row r="753" spans="1:65" ht="12.75" x14ac:dyDescent="0.2">
      <c r="A753" s="40"/>
      <c r="B753" s="41"/>
      <c r="J753" s="23"/>
      <c r="K753" s="18"/>
      <c r="P753" s="42"/>
      <c r="S753" s="40"/>
      <c r="T753" s="41"/>
      <c r="AB753" s="40"/>
      <c r="AC753" s="41"/>
      <c r="AK753" s="40"/>
      <c r="AL753" s="41"/>
      <c r="AT753" s="40"/>
      <c r="AU753" s="41"/>
      <c r="BC753" s="40"/>
      <c r="BD753" s="41"/>
      <c r="BL753" s="40"/>
      <c r="BM753" s="41"/>
    </row>
    <row r="754" spans="1:65" ht="12.75" x14ac:dyDescent="0.2">
      <c r="A754" s="40"/>
      <c r="B754" s="41"/>
      <c r="J754" s="23"/>
      <c r="K754" s="18"/>
      <c r="P754" s="42"/>
      <c r="S754" s="40"/>
      <c r="T754" s="41"/>
      <c r="AB754" s="40"/>
      <c r="AC754" s="41"/>
      <c r="AK754" s="40"/>
      <c r="AL754" s="41"/>
      <c r="AT754" s="40"/>
      <c r="AU754" s="41"/>
      <c r="BC754" s="40"/>
      <c r="BD754" s="41"/>
      <c r="BL754" s="40"/>
      <c r="BM754" s="41"/>
    </row>
    <row r="755" spans="1:65" ht="12.75" x14ac:dyDescent="0.2">
      <c r="A755" s="40"/>
      <c r="B755" s="41"/>
      <c r="J755" s="23"/>
      <c r="K755" s="18"/>
      <c r="P755" s="42"/>
      <c r="S755" s="40"/>
      <c r="T755" s="41"/>
      <c r="AB755" s="40"/>
      <c r="AC755" s="41"/>
      <c r="AK755" s="40"/>
      <c r="AL755" s="41"/>
      <c r="AT755" s="40"/>
      <c r="AU755" s="41"/>
      <c r="BC755" s="40"/>
      <c r="BD755" s="41"/>
      <c r="BL755" s="40"/>
      <c r="BM755" s="41"/>
    </row>
    <row r="756" spans="1:65" ht="12.75" x14ac:dyDescent="0.2">
      <c r="A756" s="40"/>
      <c r="B756" s="41"/>
      <c r="J756" s="23"/>
      <c r="K756" s="18"/>
      <c r="P756" s="42"/>
      <c r="S756" s="40"/>
      <c r="T756" s="41"/>
      <c r="AB756" s="40"/>
      <c r="AC756" s="41"/>
      <c r="AK756" s="40"/>
      <c r="AL756" s="41"/>
      <c r="AT756" s="40"/>
      <c r="AU756" s="41"/>
      <c r="BC756" s="40"/>
      <c r="BD756" s="41"/>
      <c r="BL756" s="40"/>
      <c r="BM756" s="41"/>
    </row>
    <row r="757" spans="1:65" ht="12.75" x14ac:dyDescent="0.2">
      <c r="A757" s="40"/>
      <c r="B757" s="41"/>
      <c r="J757" s="23"/>
      <c r="K757" s="18"/>
      <c r="P757" s="42"/>
      <c r="S757" s="40"/>
      <c r="T757" s="41"/>
      <c r="AB757" s="40"/>
      <c r="AC757" s="41"/>
      <c r="AK757" s="40"/>
      <c r="AL757" s="41"/>
      <c r="AT757" s="40"/>
      <c r="AU757" s="41"/>
      <c r="BC757" s="40"/>
      <c r="BD757" s="41"/>
      <c r="BL757" s="40"/>
      <c r="BM757" s="41"/>
    </row>
    <row r="758" spans="1:65" ht="12.75" x14ac:dyDescent="0.2">
      <c r="A758" s="40"/>
      <c r="B758" s="41"/>
      <c r="J758" s="23"/>
      <c r="K758" s="18"/>
      <c r="P758" s="42"/>
      <c r="S758" s="40"/>
      <c r="T758" s="41"/>
      <c r="AB758" s="40"/>
      <c r="AC758" s="41"/>
      <c r="AK758" s="40"/>
      <c r="AL758" s="41"/>
      <c r="AT758" s="40"/>
      <c r="AU758" s="41"/>
      <c r="BC758" s="40"/>
      <c r="BD758" s="41"/>
      <c r="BL758" s="40"/>
      <c r="BM758" s="41"/>
    </row>
    <row r="759" spans="1:65" ht="12.75" x14ac:dyDescent="0.2">
      <c r="A759" s="40"/>
      <c r="B759" s="41"/>
      <c r="J759" s="23"/>
      <c r="K759" s="18"/>
      <c r="P759" s="42"/>
      <c r="S759" s="40"/>
      <c r="T759" s="41"/>
      <c r="AB759" s="40"/>
      <c r="AC759" s="41"/>
      <c r="AK759" s="40"/>
      <c r="AL759" s="41"/>
      <c r="AT759" s="40"/>
      <c r="AU759" s="41"/>
      <c r="BC759" s="40"/>
      <c r="BD759" s="41"/>
      <c r="BL759" s="40"/>
      <c r="BM759" s="41"/>
    </row>
    <row r="760" spans="1:65" ht="12.75" x14ac:dyDescent="0.2">
      <c r="A760" s="40"/>
      <c r="B760" s="41"/>
      <c r="J760" s="23"/>
      <c r="K760" s="18"/>
      <c r="P760" s="42"/>
      <c r="S760" s="40"/>
      <c r="T760" s="41"/>
      <c r="AB760" s="40"/>
      <c r="AC760" s="41"/>
      <c r="AK760" s="40"/>
      <c r="AL760" s="41"/>
      <c r="AT760" s="40"/>
      <c r="AU760" s="41"/>
      <c r="BC760" s="40"/>
      <c r="BD760" s="41"/>
      <c r="BL760" s="40"/>
      <c r="BM760" s="41"/>
    </row>
    <row r="761" spans="1:65" ht="12.75" x14ac:dyDescent="0.2">
      <c r="A761" s="40"/>
      <c r="B761" s="41"/>
      <c r="J761" s="23"/>
      <c r="K761" s="18"/>
      <c r="P761" s="42"/>
      <c r="S761" s="40"/>
      <c r="T761" s="41"/>
      <c r="AB761" s="40"/>
      <c r="AC761" s="41"/>
      <c r="AK761" s="40"/>
      <c r="AL761" s="41"/>
      <c r="AT761" s="40"/>
      <c r="AU761" s="41"/>
      <c r="BC761" s="40"/>
      <c r="BD761" s="41"/>
      <c r="BL761" s="40"/>
      <c r="BM761" s="41"/>
    </row>
    <row r="762" spans="1:65" ht="12.75" x14ac:dyDescent="0.2">
      <c r="A762" s="40"/>
      <c r="B762" s="41"/>
      <c r="J762" s="23"/>
      <c r="K762" s="18"/>
      <c r="P762" s="42"/>
      <c r="S762" s="40"/>
      <c r="T762" s="41"/>
      <c r="AB762" s="40"/>
      <c r="AC762" s="41"/>
      <c r="AK762" s="40"/>
      <c r="AL762" s="41"/>
      <c r="AT762" s="40"/>
      <c r="AU762" s="41"/>
      <c r="BC762" s="40"/>
      <c r="BD762" s="41"/>
      <c r="BL762" s="40"/>
      <c r="BM762" s="41"/>
    </row>
    <row r="763" spans="1:65" ht="12.75" x14ac:dyDescent="0.2">
      <c r="A763" s="40"/>
      <c r="B763" s="41"/>
      <c r="J763" s="23"/>
      <c r="K763" s="18"/>
      <c r="P763" s="42"/>
      <c r="S763" s="40"/>
      <c r="T763" s="41"/>
      <c r="AB763" s="40"/>
      <c r="AC763" s="41"/>
      <c r="AK763" s="40"/>
      <c r="AL763" s="41"/>
      <c r="AT763" s="40"/>
      <c r="AU763" s="41"/>
      <c r="BC763" s="40"/>
      <c r="BD763" s="41"/>
      <c r="BL763" s="40"/>
      <c r="BM763" s="41"/>
    </row>
    <row r="764" spans="1:65" ht="12.75" x14ac:dyDescent="0.2">
      <c r="A764" s="40"/>
      <c r="B764" s="41"/>
      <c r="J764" s="23"/>
      <c r="K764" s="18"/>
      <c r="P764" s="42"/>
      <c r="S764" s="40"/>
      <c r="T764" s="41"/>
      <c r="AB764" s="40"/>
      <c r="AC764" s="41"/>
      <c r="AK764" s="40"/>
      <c r="AL764" s="41"/>
      <c r="AT764" s="40"/>
      <c r="AU764" s="41"/>
      <c r="BC764" s="40"/>
      <c r="BD764" s="41"/>
      <c r="BL764" s="40"/>
      <c r="BM764" s="41"/>
    </row>
    <row r="765" spans="1:65" ht="12.75" x14ac:dyDescent="0.2">
      <c r="A765" s="40"/>
      <c r="B765" s="41"/>
      <c r="J765" s="23"/>
      <c r="K765" s="18"/>
      <c r="P765" s="42"/>
      <c r="S765" s="40"/>
      <c r="T765" s="41"/>
      <c r="AB765" s="40"/>
      <c r="AC765" s="41"/>
      <c r="AK765" s="40"/>
      <c r="AL765" s="41"/>
      <c r="AT765" s="40"/>
      <c r="AU765" s="41"/>
      <c r="BC765" s="40"/>
      <c r="BD765" s="41"/>
      <c r="BL765" s="40"/>
      <c r="BM765" s="41"/>
    </row>
    <row r="766" spans="1:65" ht="12.75" x14ac:dyDescent="0.2">
      <c r="A766" s="40"/>
      <c r="B766" s="41"/>
      <c r="J766" s="23"/>
      <c r="K766" s="18"/>
      <c r="P766" s="42"/>
      <c r="S766" s="40"/>
      <c r="T766" s="41"/>
      <c r="AB766" s="40"/>
      <c r="AC766" s="41"/>
      <c r="AK766" s="40"/>
      <c r="AL766" s="41"/>
      <c r="AT766" s="40"/>
      <c r="AU766" s="41"/>
      <c r="BC766" s="40"/>
      <c r="BD766" s="41"/>
      <c r="BL766" s="40"/>
      <c r="BM766" s="41"/>
    </row>
    <row r="767" spans="1:65" ht="12.75" x14ac:dyDescent="0.2">
      <c r="A767" s="40"/>
      <c r="B767" s="41"/>
      <c r="J767" s="23"/>
      <c r="K767" s="18"/>
      <c r="P767" s="42"/>
      <c r="S767" s="40"/>
      <c r="T767" s="41"/>
      <c r="AB767" s="40"/>
      <c r="AC767" s="41"/>
      <c r="AK767" s="40"/>
      <c r="AL767" s="41"/>
      <c r="AT767" s="40"/>
      <c r="AU767" s="41"/>
      <c r="BC767" s="40"/>
      <c r="BD767" s="41"/>
      <c r="BL767" s="40"/>
      <c r="BM767" s="41"/>
    </row>
    <row r="768" spans="1:65" ht="12.75" x14ac:dyDescent="0.2">
      <c r="A768" s="40"/>
      <c r="B768" s="41"/>
      <c r="J768" s="23"/>
      <c r="K768" s="18"/>
      <c r="P768" s="42"/>
      <c r="S768" s="40"/>
      <c r="T768" s="41"/>
      <c r="AB768" s="40"/>
      <c r="AC768" s="41"/>
      <c r="AK768" s="40"/>
      <c r="AL768" s="41"/>
      <c r="AT768" s="40"/>
      <c r="AU768" s="41"/>
      <c r="BC768" s="40"/>
      <c r="BD768" s="41"/>
      <c r="BL768" s="40"/>
      <c r="BM768" s="41"/>
    </row>
    <row r="769" spans="1:65" ht="12.75" x14ac:dyDescent="0.2">
      <c r="A769" s="40"/>
      <c r="B769" s="41"/>
      <c r="J769" s="23"/>
      <c r="K769" s="18"/>
      <c r="P769" s="42"/>
      <c r="S769" s="40"/>
      <c r="T769" s="41"/>
      <c r="AB769" s="40"/>
      <c r="AC769" s="41"/>
      <c r="AK769" s="40"/>
      <c r="AL769" s="41"/>
      <c r="AT769" s="40"/>
      <c r="AU769" s="41"/>
      <c r="BC769" s="40"/>
      <c r="BD769" s="41"/>
      <c r="BL769" s="40"/>
      <c r="BM769" s="41"/>
    </row>
    <row r="770" spans="1:65" ht="12.75" x14ac:dyDescent="0.2">
      <c r="A770" s="40"/>
      <c r="B770" s="41"/>
      <c r="J770" s="23"/>
      <c r="K770" s="18"/>
      <c r="P770" s="42"/>
      <c r="S770" s="40"/>
      <c r="T770" s="41"/>
      <c r="AB770" s="40"/>
      <c r="AC770" s="41"/>
      <c r="AK770" s="40"/>
      <c r="AL770" s="41"/>
      <c r="AT770" s="40"/>
      <c r="AU770" s="41"/>
      <c r="BC770" s="40"/>
      <c r="BD770" s="41"/>
      <c r="BL770" s="40"/>
      <c r="BM770" s="41"/>
    </row>
    <row r="771" spans="1:65" ht="12.75" x14ac:dyDescent="0.2">
      <c r="A771" s="40"/>
      <c r="B771" s="41"/>
      <c r="J771" s="23"/>
      <c r="K771" s="18"/>
      <c r="P771" s="42"/>
      <c r="S771" s="40"/>
      <c r="T771" s="41"/>
      <c r="AB771" s="40"/>
      <c r="AC771" s="41"/>
      <c r="AK771" s="40"/>
      <c r="AL771" s="41"/>
      <c r="AT771" s="40"/>
      <c r="AU771" s="41"/>
      <c r="BC771" s="40"/>
      <c r="BD771" s="41"/>
      <c r="BL771" s="40"/>
      <c r="BM771" s="41"/>
    </row>
    <row r="772" spans="1:65" ht="12.75" x14ac:dyDescent="0.2">
      <c r="A772" s="40"/>
      <c r="B772" s="41"/>
      <c r="J772" s="23"/>
      <c r="K772" s="18"/>
      <c r="P772" s="42"/>
      <c r="S772" s="40"/>
      <c r="T772" s="41"/>
      <c r="AB772" s="40"/>
      <c r="AC772" s="41"/>
      <c r="AK772" s="40"/>
      <c r="AL772" s="41"/>
      <c r="AT772" s="40"/>
      <c r="AU772" s="41"/>
      <c r="BC772" s="40"/>
      <c r="BD772" s="41"/>
      <c r="BL772" s="40"/>
      <c r="BM772" s="41"/>
    </row>
    <row r="773" spans="1:65" ht="12.75" x14ac:dyDescent="0.2">
      <c r="A773" s="40"/>
      <c r="B773" s="41"/>
      <c r="J773" s="23"/>
      <c r="K773" s="18"/>
      <c r="P773" s="42"/>
      <c r="S773" s="40"/>
      <c r="T773" s="41"/>
      <c r="AB773" s="40"/>
      <c r="AC773" s="41"/>
      <c r="AK773" s="40"/>
      <c r="AL773" s="41"/>
      <c r="AT773" s="40"/>
      <c r="AU773" s="41"/>
      <c r="BC773" s="40"/>
      <c r="BD773" s="41"/>
      <c r="BL773" s="40"/>
      <c r="BM773" s="41"/>
    </row>
    <row r="774" spans="1:65" ht="12.75" x14ac:dyDescent="0.2">
      <c r="A774" s="40"/>
      <c r="B774" s="41"/>
      <c r="J774" s="23"/>
      <c r="K774" s="18"/>
      <c r="P774" s="42"/>
      <c r="S774" s="40"/>
      <c r="T774" s="41"/>
      <c r="AB774" s="40"/>
      <c r="AC774" s="41"/>
      <c r="AK774" s="40"/>
      <c r="AL774" s="41"/>
      <c r="AT774" s="40"/>
      <c r="AU774" s="41"/>
      <c r="BC774" s="40"/>
      <c r="BD774" s="41"/>
      <c r="BL774" s="40"/>
      <c r="BM774" s="41"/>
    </row>
    <row r="775" spans="1:65" ht="12.75" x14ac:dyDescent="0.2">
      <c r="A775" s="40"/>
      <c r="B775" s="41"/>
      <c r="J775" s="23"/>
      <c r="K775" s="18"/>
      <c r="P775" s="42"/>
      <c r="S775" s="40"/>
      <c r="T775" s="41"/>
      <c r="AB775" s="40"/>
      <c r="AC775" s="41"/>
      <c r="AK775" s="40"/>
      <c r="AL775" s="41"/>
      <c r="AT775" s="40"/>
      <c r="AU775" s="41"/>
      <c r="BC775" s="40"/>
      <c r="BD775" s="41"/>
      <c r="BL775" s="40"/>
      <c r="BM775" s="41"/>
    </row>
    <row r="776" spans="1:65" ht="12.75" x14ac:dyDescent="0.2">
      <c r="A776" s="40"/>
      <c r="B776" s="41"/>
      <c r="J776" s="23"/>
      <c r="K776" s="18"/>
      <c r="P776" s="42"/>
      <c r="S776" s="40"/>
      <c r="T776" s="41"/>
      <c r="AB776" s="40"/>
      <c r="AC776" s="41"/>
      <c r="AK776" s="40"/>
      <c r="AL776" s="41"/>
      <c r="AT776" s="40"/>
      <c r="AU776" s="41"/>
      <c r="BC776" s="40"/>
      <c r="BD776" s="41"/>
      <c r="BL776" s="40"/>
      <c r="BM776" s="41"/>
    </row>
    <row r="777" spans="1:65" ht="12.75" x14ac:dyDescent="0.2">
      <c r="A777" s="40"/>
      <c r="B777" s="41"/>
      <c r="J777" s="23"/>
      <c r="K777" s="18"/>
      <c r="P777" s="42"/>
      <c r="S777" s="40"/>
      <c r="T777" s="41"/>
      <c r="AB777" s="40"/>
      <c r="AC777" s="41"/>
      <c r="AK777" s="40"/>
      <c r="AL777" s="41"/>
      <c r="AT777" s="40"/>
      <c r="AU777" s="41"/>
      <c r="BC777" s="40"/>
      <c r="BD777" s="41"/>
      <c r="BL777" s="40"/>
      <c r="BM777" s="41"/>
    </row>
    <row r="778" spans="1:65" ht="12.75" x14ac:dyDescent="0.2">
      <c r="A778" s="40"/>
      <c r="B778" s="41"/>
      <c r="J778" s="23"/>
      <c r="K778" s="18"/>
      <c r="P778" s="42"/>
      <c r="S778" s="40"/>
      <c r="T778" s="41"/>
      <c r="AB778" s="40"/>
      <c r="AC778" s="41"/>
      <c r="AK778" s="40"/>
      <c r="AL778" s="41"/>
      <c r="AT778" s="40"/>
      <c r="AU778" s="41"/>
      <c r="BC778" s="40"/>
      <c r="BD778" s="41"/>
      <c r="BL778" s="40"/>
      <c r="BM778" s="41"/>
    </row>
    <row r="779" spans="1:65" ht="12.75" x14ac:dyDescent="0.2">
      <c r="A779" s="40"/>
      <c r="B779" s="41"/>
      <c r="J779" s="23"/>
      <c r="K779" s="18"/>
      <c r="P779" s="42"/>
      <c r="S779" s="40"/>
      <c r="T779" s="41"/>
      <c r="AB779" s="40"/>
      <c r="AC779" s="41"/>
      <c r="AK779" s="40"/>
      <c r="AL779" s="41"/>
      <c r="AT779" s="40"/>
      <c r="AU779" s="41"/>
      <c r="BC779" s="40"/>
      <c r="BD779" s="41"/>
      <c r="BL779" s="40"/>
      <c r="BM779" s="41"/>
    </row>
    <row r="780" spans="1:65" ht="12.75" x14ac:dyDescent="0.2">
      <c r="A780" s="40"/>
      <c r="B780" s="41"/>
      <c r="J780" s="23"/>
      <c r="K780" s="18"/>
      <c r="P780" s="42"/>
      <c r="S780" s="40"/>
      <c r="T780" s="41"/>
      <c r="AB780" s="40"/>
      <c r="AC780" s="41"/>
      <c r="AK780" s="40"/>
      <c r="AL780" s="41"/>
      <c r="AT780" s="40"/>
      <c r="AU780" s="41"/>
      <c r="BC780" s="40"/>
      <c r="BD780" s="41"/>
      <c r="BL780" s="40"/>
      <c r="BM780" s="41"/>
    </row>
    <row r="781" spans="1:65" ht="12.75" x14ac:dyDescent="0.2">
      <c r="A781" s="40"/>
      <c r="B781" s="41"/>
      <c r="J781" s="23"/>
      <c r="K781" s="18"/>
      <c r="P781" s="42"/>
      <c r="S781" s="40"/>
      <c r="T781" s="41"/>
      <c r="AB781" s="40"/>
      <c r="AC781" s="41"/>
      <c r="AK781" s="40"/>
      <c r="AL781" s="41"/>
      <c r="AT781" s="40"/>
      <c r="AU781" s="41"/>
      <c r="BC781" s="40"/>
      <c r="BD781" s="41"/>
      <c r="BL781" s="40"/>
      <c r="BM781" s="41"/>
    </row>
    <row r="782" spans="1:65" ht="12.75" x14ac:dyDescent="0.2">
      <c r="A782" s="40"/>
      <c r="B782" s="41"/>
      <c r="J782" s="23"/>
      <c r="K782" s="18"/>
      <c r="P782" s="42"/>
      <c r="S782" s="40"/>
      <c r="T782" s="41"/>
      <c r="AB782" s="40"/>
      <c r="AC782" s="41"/>
      <c r="AK782" s="40"/>
      <c r="AL782" s="41"/>
      <c r="AT782" s="40"/>
      <c r="AU782" s="41"/>
      <c r="BC782" s="40"/>
      <c r="BD782" s="41"/>
      <c r="BL782" s="40"/>
      <c r="BM782" s="41"/>
    </row>
    <row r="783" spans="1:65" ht="12.75" x14ac:dyDescent="0.2">
      <c r="A783" s="40"/>
      <c r="B783" s="41"/>
      <c r="J783" s="23"/>
      <c r="K783" s="18"/>
      <c r="P783" s="42"/>
      <c r="S783" s="40"/>
      <c r="T783" s="41"/>
      <c r="AB783" s="40"/>
      <c r="AC783" s="41"/>
      <c r="AK783" s="40"/>
      <c r="AL783" s="41"/>
      <c r="AT783" s="40"/>
      <c r="AU783" s="41"/>
      <c r="BC783" s="40"/>
      <c r="BD783" s="41"/>
      <c r="BL783" s="40"/>
      <c r="BM783" s="41"/>
    </row>
    <row r="784" spans="1:65" ht="12.75" x14ac:dyDescent="0.2">
      <c r="A784" s="40"/>
      <c r="B784" s="41"/>
      <c r="J784" s="23"/>
      <c r="K784" s="18"/>
      <c r="P784" s="42"/>
      <c r="S784" s="40"/>
      <c r="T784" s="41"/>
      <c r="AB784" s="40"/>
      <c r="AC784" s="41"/>
      <c r="AK784" s="40"/>
      <c r="AL784" s="41"/>
      <c r="AT784" s="40"/>
      <c r="AU784" s="41"/>
      <c r="BC784" s="40"/>
      <c r="BD784" s="41"/>
      <c r="BL784" s="40"/>
      <c r="BM784" s="41"/>
    </row>
    <row r="785" spans="1:65" ht="12.75" x14ac:dyDescent="0.2">
      <c r="A785" s="40"/>
      <c r="B785" s="41"/>
      <c r="J785" s="23"/>
      <c r="K785" s="18"/>
      <c r="P785" s="42"/>
      <c r="S785" s="40"/>
      <c r="T785" s="41"/>
      <c r="AB785" s="40"/>
      <c r="AC785" s="41"/>
      <c r="AK785" s="40"/>
      <c r="AL785" s="41"/>
      <c r="AT785" s="40"/>
      <c r="AU785" s="41"/>
      <c r="BC785" s="40"/>
      <c r="BD785" s="41"/>
      <c r="BL785" s="40"/>
      <c r="BM785" s="41"/>
    </row>
    <row r="786" spans="1:65" ht="12.75" x14ac:dyDescent="0.2">
      <c r="A786" s="40"/>
      <c r="B786" s="41"/>
      <c r="J786" s="23"/>
      <c r="K786" s="18"/>
      <c r="P786" s="42"/>
      <c r="S786" s="40"/>
      <c r="T786" s="41"/>
      <c r="AB786" s="40"/>
      <c r="AC786" s="41"/>
      <c r="AK786" s="40"/>
      <c r="AL786" s="41"/>
      <c r="AT786" s="40"/>
      <c r="AU786" s="41"/>
      <c r="BC786" s="40"/>
      <c r="BD786" s="41"/>
      <c r="BL786" s="40"/>
      <c r="BM786" s="41"/>
    </row>
    <row r="787" spans="1:65" ht="12.75" x14ac:dyDescent="0.2">
      <c r="A787" s="40"/>
      <c r="B787" s="41"/>
      <c r="J787" s="23"/>
      <c r="K787" s="18"/>
      <c r="P787" s="42"/>
      <c r="S787" s="40"/>
      <c r="T787" s="41"/>
      <c r="AB787" s="40"/>
      <c r="AC787" s="41"/>
      <c r="AK787" s="40"/>
      <c r="AL787" s="41"/>
      <c r="AT787" s="40"/>
      <c r="AU787" s="41"/>
      <c r="BC787" s="40"/>
      <c r="BD787" s="41"/>
      <c r="BL787" s="40"/>
      <c r="BM787" s="41"/>
    </row>
    <row r="788" spans="1:65" ht="12.75" x14ac:dyDescent="0.2">
      <c r="A788" s="40"/>
      <c r="B788" s="41"/>
      <c r="J788" s="23"/>
      <c r="K788" s="18"/>
      <c r="P788" s="42"/>
      <c r="S788" s="40"/>
      <c r="T788" s="41"/>
      <c r="AB788" s="40"/>
      <c r="AC788" s="41"/>
      <c r="AK788" s="40"/>
      <c r="AL788" s="41"/>
      <c r="AT788" s="40"/>
      <c r="AU788" s="41"/>
      <c r="BC788" s="40"/>
      <c r="BD788" s="41"/>
      <c r="BL788" s="40"/>
      <c r="BM788" s="41"/>
    </row>
    <row r="789" spans="1:65" ht="12.75" x14ac:dyDescent="0.2">
      <c r="A789" s="40"/>
      <c r="B789" s="41"/>
      <c r="J789" s="23"/>
      <c r="K789" s="18"/>
      <c r="P789" s="42"/>
      <c r="S789" s="40"/>
      <c r="T789" s="41"/>
      <c r="AB789" s="40"/>
      <c r="AC789" s="41"/>
      <c r="AK789" s="40"/>
      <c r="AL789" s="41"/>
      <c r="AT789" s="40"/>
      <c r="AU789" s="41"/>
      <c r="BC789" s="40"/>
      <c r="BD789" s="41"/>
      <c r="BL789" s="40"/>
      <c r="BM789" s="41"/>
    </row>
    <row r="790" spans="1:65" ht="12.75" x14ac:dyDescent="0.2">
      <c r="A790" s="40"/>
      <c r="B790" s="41"/>
      <c r="J790" s="23"/>
      <c r="K790" s="18"/>
      <c r="P790" s="42"/>
      <c r="S790" s="40"/>
      <c r="T790" s="41"/>
      <c r="AB790" s="40"/>
      <c r="AC790" s="41"/>
      <c r="AK790" s="40"/>
      <c r="AL790" s="41"/>
      <c r="AT790" s="40"/>
      <c r="AU790" s="41"/>
      <c r="BC790" s="40"/>
      <c r="BD790" s="41"/>
      <c r="BL790" s="40"/>
      <c r="BM790" s="41"/>
    </row>
    <row r="791" spans="1:65" ht="12.75" x14ac:dyDescent="0.2">
      <c r="A791" s="40"/>
      <c r="B791" s="41"/>
      <c r="J791" s="23"/>
      <c r="K791" s="18"/>
      <c r="P791" s="42"/>
      <c r="S791" s="40"/>
      <c r="T791" s="41"/>
      <c r="AB791" s="40"/>
      <c r="AC791" s="41"/>
      <c r="AK791" s="40"/>
      <c r="AL791" s="41"/>
      <c r="AT791" s="40"/>
      <c r="AU791" s="41"/>
      <c r="BC791" s="40"/>
      <c r="BD791" s="41"/>
      <c r="BL791" s="40"/>
      <c r="BM791" s="41"/>
    </row>
    <row r="792" spans="1:65" ht="12.75" x14ac:dyDescent="0.2">
      <c r="A792" s="40"/>
      <c r="B792" s="41"/>
      <c r="J792" s="23"/>
      <c r="K792" s="18"/>
      <c r="P792" s="42"/>
      <c r="S792" s="40"/>
      <c r="T792" s="41"/>
      <c r="AB792" s="40"/>
      <c r="AC792" s="41"/>
      <c r="AK792" s="40"/>
      <c r="AL792" s="41"/>
      <c r="AT792" s="40"/>
      <c r="AU792" s="41"/>
      <c r="BC792" s="40"/>
      <c r="BD792" s="41"/>
      <c r="BL792" s="40"/>
      <c r="BM792" s="41"/>
    </row>
    <row r="793" spans="1:65" ht="12.75" x14ac:dyDescent="0.2">
      <c r="A793" s="40"/>
      <c r="B793" s="41"/>
      <c r="J793" s="23"/>
      <c r="K793" s="18"/>
      <c r="P793" s="42"/>
      <c r="S793" s="40"/>
      <c r="T793" s="41"/>
      <c r="AB793" s="40"/>
      <c r="AC793" s="41"/>
      <c r="AK793" s="40"/>
      <c r="AL793" s="41"/>
      <c r="AT793" s="40"/>
      <c r="AU793" s="41"/>
      <c r="BC793" s="40"/>
      <c r="BD793" s="41"/>
      <c r="BL793" s="40"/>
      <c r="BM793" s="41"/>
    </row>
    <row r="794" spans="1:65" ht="12.75" x14ac:dyDescent="0.2">
      <c r="A794" s="40"/>
      <c r="B794" s="41"/>
      <c r="J794" s="23"/>
      <c r="K794" s="18"/>
      <c r="P794" s="42"/>
      <c r="S794" s="40"/>
      <c r="T794" s="41"/>
      <c r="AB794" s="40"/>
      <c r="AC794" s="41"/>
      <c r="AK794" s="40"/>
      <c r="AL794" s="41"/>
      <c r="AT794" s="40"/>
      <c r="AU794" s="41"/>
      <c r="BC794" s="40"/>
      <c r="BD794" s="41"/>
      <c r="BL794" s="40"/>
      <c r="BM794" s="41"/>
    </row>
    <row r="795" spans="1:65" ht="12.75" x14ac:dyDescent="0.2">
      <c r="A795" s="40"/>
      <c r="B795" s="41"/>
      <c r="J795" s="23"/>
      <c r="K795" s="18"/>
      <c r="P795" s="42"/>
      <c r="S795" s="40"/>
      <c r="T795" s="41"/>
      <c r="AB795" s="40"/>
      <c r="AC795" s="41"/>
      <c r="AK795" s="40"/>
      <c r="AL795" s="41"/>
      <c r="AT795" s="40"/>
      <c r="AU795" s="41"/>
      <c r="BC795" s="40"/>
      <c r="BD795" s="41"/>
      <c r="BL795" s="40"/>
      <c r="BM795" s="41"/>
    </row>
    <row r="796" spans="1:65" ht="12.75" x14ac:dyDescent="0.2">
      <c r="A796" s="40"/>
      <c r="B796" s="41"/>
      <c r="J796" s="23"/>
      <c r="K796" s="18"/>
      <c r="P796" s="42"/>
      <c r="S796" s="40"/>
      <c r="T796" s="41"/>
      <c r="AB796" s="40"/>
      <c r="AC796" s="41"/>
      <c r="AK796" s="40"/>
      <c r="AL796" s="41"/>
      <c r="AT796" s="40"/>
      <c r="AU796" s="41"/>
      <c r="BC796" s="40"/>
      <c r="BD796" s="41"/>
      <c r="BL796" s="40"/>
      <c r="BM796" s="41"/>
    </row>
    <row r="797" spans="1:65" ht="12.75" x14ac:dyDescent="0.2">
      <c r="A797" s="40"/>
      <c r="B797" s="41"/>
      <c r="J797" s="23"/>
      <c r="K797" s="18"/>
      <c r="P797" s="42"/>
      <c r="S797" s="40"/>
      <c r="T797" s="41"/>
      <c r="AB797" s="40"/>
      <c r="AC797" s="41"/>
      <c r="AK797" s="40"/>
      <c r="AL797" s="41"/>
      <c r="AT797" s="40"/>
      <c r="AU797" s="41"/>
      <c r="BC797" s="40"/>
      <c r="BD797" s="41"/>
      <c r="BL797" s="40"/>
      <c r="BM797" s="41"/>
    </row>
    <row r="798" spans="1:65" ht="12.75" x14ac:dyDescent="0.2">
      <c r="A798" s="40"/>
      <c r="B798" s="41"/>
      <c r="J798" s="23"/>
      <c r="K798" s="18"/>
      <c r="P798" s="42"/>
      <c r="S798" s="40"/>
      <c r="T798" s="41"/>
      <c r="AB798" s="40"/>
      <c r="AC798" s="41"/>
      <c r="AK798" s="40"/>
      <c r="AL798" s="41"/>
      <c r="AT798" s="40"/>
      <c r="AU798" s="41"/>
      <c r="BC798" s="40"/>
      <c r="BD798" s="41"/>
      <c r="BL798" s="40"/>
      <c r="BM798" s="41"/>
    </row>
    <row r="799" spans="1:65" ht="12.75" x14ac:dyDescent="0.2">
      <c r="A799" s="40"/>
      <c r="B799" s="41"/>
      <c r="J799" s="23"/>
      <c r="K799" s="18"/>
      <c r="P799" s="42"/>
      <c r="S799" s="40"/>
      <c r="T799" s="41"/>
      <c r="AB799" s="40"/>
      <c r="AC799" s="41"/>
      <c r="AK799" s="40"/>
      <c r="AL799" s="41"/>
      <c r="AT799" s="40"/>
      <c r="AU799" s="41"/>
      <c r="BC799" s="40"/>
      <c r="BD799" s="41"/>
      <c r="BL799" s="40"/>
      <c r="BM799" s="41"/>
    </row>
    <row r="800" spans="1:65" ht="12.75" x14ac:dyDescent="0.2">
      <c r="A800" s="40"/>
      <c r="B800" s="41"/>
      <c r="J800" s="23"/>
      <c r="K800" s="18"/>
      <c r="P800" s="42"/>
      <c r="S800" s="40"/>
      <c r="T800" s="41"/>
      <c r="AB800" s="40"/>
      <c r="AC800" s="41"/>
      <c r="AK800" s="40"/>
      <c r="AL800" s="41"/>
      <c r="AT800" s="40"/>
      <c r="AU800" s="41"/>
      <c r="BC800" s="40"/>
      <c r="BD800" s="41"/>
      <c r="BL800" s="40"/>
      <c r="BM800" s="41"/>
    </row>
    <row r="801" spans="1:65" ht="12.75" x14ac:dyDescent="0.2">
      <c r="A801" s="40"/>
      <c r="B801" s="41"/>
      <c r="J801" s="23"/>
      <c r="K801" s="18"/>
      <c r="P801" s="42"/>
      <c r="S801" s="40"/>
      <c r="T801" s="41"/>
      <c r="AB801" s="40"/>
      <c r="AC801" s="41"/>
      <c r="AK801" s="40"/>
      <c r="AL801" s="41"/>
      <c r="AT801" s="40"/>
      <c r="AU801" s="41"/>
      <c r="BC801" s="40"/>
      <c r="BD801" s="41"/>
      <c r="BL801" s="40"/>
      <c r="BM801" s="41"/>
    </row>
    <row r="802" spans="1:65" ht="12.75" x14ac:dyDescent="0.2">
      <c r="A802" s="40"/>
      <c r="B802" s="41"/>
      <c r="J802" s="23"/>
      <c r="K802" s="18"/>
      <c r="P802" s="42"/>
      <c r="S802" s="40"/>
      <c r="T802" s="41"/>
      <c r="AB802" s="40"/>
      <c r="AC802" s="41"/>
      <c r="AK802" s="40"/>
      <c r="AL802" s="41"/>
      <c r="AT802" s="40"/>
      <c r="AU802" s="41"/>
      <c r="BC802" s="40"/>
      <c r="BD802" s="41"/>
      <c r="BL802" s="40"/>
      <c r="BM802" s="41"/>
    </row>
    <row r="803" spans="1:65" ht="12.75" x14ac:dyDescent="0.2">
      <c r="A803" s="40"/>
      <c r="B803" s="41"/>
      <c r="J803" s="23"/>
      <c r="K803" s="18"/>
      <c r="P803" s="42"/>
      <c r="S803" s="40"/>
      <c r="T803" s="41"/>
      <c r="AB803" s="40"/>
      <c r="AC803" s="41"/>
      <c r="AK803" s="40"/>
      <c r="AL803" s="41"/>
      <c r="AT803" s="40"/>
      <c r="AU803" s="41"/>
      <c r="BC803" s="40"/>
      <c r="BD803" s="41"/>
      <c r="BL803" s="40"/>
      <c r="BM803" s="41"/>
    </row>
    <row r="804" spans="1:65" ht="12.75" x14ac:dyDescent="0.2">
      <c r="A804" s="40"/>
      <c r="B804" s="41"/>
      <c r="J804" s="23"/>
      <c r="K804" s="18"/>
      <c r="P804" s="42"/>
      <c r="S804" s="40"/>
      <c r="T804" s="41"/>
      <c r="AB804" s="40"/>
      <c r="AC804" s="41"/>
      <c r="AK804" s="40"/>
      <c r="AL804" s="41"/>
      <c r="AT804" s="40"/>
      <c r="AU804" s="41"/>
      <c r="BC804" s="40"/>
      <c r="BD804" s="41"/>
      <c r="BL804" s="40"/>
      <c r="BM804" s="41"/>
    </row>
    <row r="805" spans="1:65" ht="12.75" x14ac:dyDescent="0.2">
      <c r="A805" s="40"/>
      <c r="B805" s="41"/>
      <c r="J805" s="23"/>
      <c r="K805" s="18"/>
      <c r="P805" s="42"/>
      <c r="S805" s="40"/>
      <c r="T805" s="41"/>
      <c r="AB805" s="40"/>
      <c r="AC805" s="41"/>
      <c r="AK805" s="40"/>
      <c r="AL805" s="41"/>
      <c r="AT805" s="40"/>
      <c r="AU805" s="41"/>
      <c r="BC805" s="40"/>
      <c r="BD805" s="41"/>
      <c r="BL805" s="40"/>
      <c r="BM805" s="41"/>
    </row>
    <row r="806" spans="1:65" ht="12.75" x14ac:dyDescent="0.2">
      <c r="A806" s="40"/>
      <c r="B806" s="41"/>
      <c r="J806" s="23"/>
      <c r="K806" s="18"/>
      <c r="P806" s="42"/>
      <c r="S806" s="40"/>
      <c r="T806" s="41"/>
      <c r="AB806" s="40"/>
      <c r="AC806" s="41"/>
      <c r="AK806" s="40"/>
      <c r="AL806" s="41"/>
      <c r="AT806" s="40"/>
      <c r="AU806" s="41"/>
      <c r="BC806" s="40"/>
      <c r="BD806" s="41"/>
      <c r="BL806" s="40"/>
      <c r="BM806" s="41"/>
    </row>
    <row r="807" spans="1:65" ht="12.75" x14ac:dyDescent="0.2">
      <c r="A807" s="40"/>
      <c r="B807" s="41"/>
      <c r="J807" s="23"/>
      <c r="K807" s="18"/>
      <c r="P807" s="42"/>
      <c r="S807" s="40"/>
      <c r="T807" s="41"/>
      <c r="AB807" s="40"/>
      <c r="AC807" s="41"/>
      <c r="AK807" s="40"/>
      <c r="AL807" s="41"/>
      <c r="AT807" s="40"/>
      <c r="AU807" s="41"/>
      <c r="BC807" s="40"/>
      <c r="BD807" s="41"/>
      <c r="BL807" s="40"/>
      <c r="BM807" s="41"/>
    </row>
    <row r="808" spans="1:65" ht="12.75" x14ac:dyDescent="0.2">
      <c r="A808" s="40"/>
      <c r="B808" s="41"/>
      <c r="J808" s="23"/>
      <c r="K808" s="18"/>
      <c r="P808" s="42"/>
      <c r="S808" s="40"/>
      <c r="T808" s="41"/>
      <c r="AB808" s="40"/>
      <c r="AC808" s="41"/>
      <c r="AK808" s="40"/>
      <c r="AL808" s="41"/>
      <c r="AT808" s="40"/>
      <c r="AU808" s="41"/>
      <c r="BC808" s="40"/>
      <c r="BD808" s="41"/>
      <c r="BL808" s="40"/>
      <c r="BM808" s="41"/>
    </row>
    <row r="809" spans="1:65" ht="12.75" x14ac:dyDescent="0.2">
      <c r="A809" s="40"/>
      <c r="B809" s="41"/>
      <c r="J809" s="23"/>
      <c r="K809" s="18"/>
      <c r="P809" s="42"/>
      <c r="S809" s="40"/>
      <c r="T809" s="41"/>
      <c r="AB809" s="40"/>
      <c r="AC809" s="41"/>
      <c r="AK809" s="40"/>
      <c r="AL809" s="41"/>
      <c r="AT809" s="40"/>
      <c r="AU809" s="41"/>
      <c r="BC809" s="40"/>
      <c r="BD809" s="41"/>
      <c r="BL809" s="40"/>
      <c r="BM809" s="41"/>
    </row>
    <row r="810" spans="1:65" ht="12.75" x14ac:dyDescent="0.2">
      <c r="A810" s="40"/>
      <c r="B810" s="41"/>
      <c r="J810" s="23"/>
      <c r="K810" s="18"/>
      <c r="P810" s="42"/>
      <c r="S810" s="40"/>
      <c r="T810" s="41"/>
      <c r="AB810" s="40"/>
      <c r="AC810" s="41"/>
      <c r="AK810" s="40"/>
      <c r="AL810" s="41"/>
      <c r="AT810" s="40"/>
      <c r="AU810" s="41"/>
      <c r="BC810" s="40"/>
      <c r="BD810" s="41"/>
      <c r="BL810" s="40"/>
      <c r="BM810" s="41"/>
    </row>
    <row r="811" spans="1:65" ht="12.75" x14ac:dyDescent="0.2">
      <c r="A811" s="40"/>
      <c r="B811" s="41"/>
      <c r="J811" s="23"/>
      <c r="K811" s="18"/>
      <c r="P811" s="42"/>
      <c r="S811" s="40"/>
      <c r="T811" s="41"/>
      <c r="AB811" s="40"/>
      <c r="AC811" s="41"/>
      <c r="AK811" s="40"/>
      <c r="AL811" s="41"/>
      <c r="AT811" s="40"/>
      <c r="AU811" s="41"/>
      <c r="BC811" s="40"/>
      <c r="BD811" s="41"/>
      <c r="BL811" s="40"/>
      <c r="BM811" s="41"/>
    </row>
    <row r="812" spans="1:65" ht="12.75" x14ac:dyDescent="0.2">
      <c r="A812" s="40"/>
      <c r="B812" s="41"/>
      <c r="J812" s="23"/>
      <c r="K812" s="18"/>
      <c r="P812" s="42"/>
      <c r="S812" s="40"/>
      <c r="T812" s="41"/>
      <c r="AB812" s="40"/>
      <c r="AC812" s="41"/>
      <c r="AK812" s="40"/>
      <c r="AL812" s="41"/>
      <c r="AT812" s="40"/>
      <c r="AU812" s="41"/>
      <c r="BC812" s="40"/>
      <c r="BD812" s="41"/>
      <c r="BL812" s="40"/>
      <c r="BM812" s="41"/>
    </row>
    <row r="813" spans="1:65" ht="12.75" x14ac:dyDescent="0.2">
      <c r="A813" s="40"/>
      <c r="B813" s="41"/>
      <c r="J813" s="23"/>
      <c r="K813" s="18"/>
      <c r="P813" s="42"/>
      <c r="S813" s="40"/>
      <c r="T813" s="41"/>
      <c r="AB813" s="40"/>
      <c r="AC813" s="41"/>
      <c r="AK813" s="40"/>
      <c r="AL813" s="41"/>
      <c r="AT813" s="40"/>
      <c r="AU813" s="41"/>
      <c r="BC813" s="40"/>
      <c r="BD813" s="41"/>
      <c r="BL813" s="40"/>
      <c r="BM813" s="41"/>
    </row>
    <row r="814" spans="1:65" ht="12.75" x14ac:dyDescent="0.2">
      <c r="A814" s="40"/>
      <c r="B814" s="41"/>
      <c r="J814" s="23"/>
      <c r="K814" s="18"/>
      <c r="P814" s="42"/>
      <c r="S814" s="40"/>
      <c r="T814" s="41"/>
      <c r="AB814" s="40"/>
      <c r="AC814" s="41"/>
      <c r="AK814" s="40"/>
      <c r="AL814" s="41"/>
      <c r="AT814" s="40"/>
      <c r="AU814" s="41"/>
      <c r="BC814" s="40"/>
      <c r="BD814" s="41"/>
      <c r="BL814" s="40"/>
      <c r="BM814" s="41"/>
    </row>
    <row r="815" spans="1:65" ht="12.75" x14ac:dyDescent="0.2">
      <c r="A815" s="40"/>
      <c r="B815" s="41"/>
      <c r="J815" s="23"/>
      <c r="K815" s="18"/>
      <c r="P815" s="42"/>
      <c r="S815" s="40"/>
      <c r="T815" s="41"/>
      <c r="AB815" s="40"/>
      <c r="AC815" s="41"/>
      <c r="AK815" s="40"/>
      <c r="AL815" s="41"/>
      <c r="AT815" s="40"/>
      <c r="AU815" s="41"/>
      <c r="BC815" s="40"/>
      <c r="BD815" s="41"/>
      <c r="BL815" s="40"/>
      <c r="BM815" s="41"/>
    </row>
    <row r="816" spans="1:65" ht="12.75" x14ac:dyDescent="0.2">
      <c r="A816" s="40"/>
      <c r="B816" s="41"/>
      <c r="J816" s="23"/>
      <c r="K816" s="18"/>
      <c r="P816" s="42"/>
      <c r="S816" s="40"/>
      <c r="T816" s="41"/>
      <c r="AB816" s="40"/>
      <c r="AC816" s="41"/>
      <c r="AK816" s="40"/>
      <c r="AL816" s="41"/>
      <c r="AT816" s="40"/>
      <c r="AU816" s="41"/>
      <c r="BC816" s="40"/>
      <c r="BD816" s="41"/>
      <c r="BL816" s="40"/>
      <c r="BM816" s="41"/>
    </row>
    <row r="817" spans="1:65" ht="12.75" x14ac:dyDescent="0.2">
      <c r="A817" s="40"/>
      <c r="B817" s="41"/>
      <c r="J817" s="23"/>
      <c r="K817" s="18"/>
      <c r="P817" s="42"/>
      <c r="S817" s="40"/>
      <c r="T817" s="41"/>
      <c r="AB817" s="40"/>
      <c r="AC817" s="41"/>
      <c r="AK817" s="40"/>
      <c r="AL817" s="41"/>
      <c r="AT817" s="40"/>
      <c r="AU817" s="41"/>
      <c r="BC817" s="40"/>
      <c r="BD817" s="41"/>
      <c r="BL817" s="40"/>
      <c r="BM817" s="41"/>
    </row>
    <row r="818" spans="1:65" ht="12.75" x14ac:dyDescent="0.2">
      <c r="A818" s="40"/>
      <c r="B818" s="41"/>
      <c r="J818" s="23"/>
      <c r="K818" s="18"/>
      <c r="P818" s="42"/>
      <c r="S818" s="40"/>
      <c r="T818" s="41"/>
      <c r="AB818" s="40"/>
      <c r="AC818" s="41"/>
      <c r="AK818" s="40"/>
      <c r="AL818" s="41"/>
      <c r="AT818" s="40"/>
      <c r="AU818" s="41"/>
      <c r="BC818" s="40"/>
      <c r="BD818" s="41"/>
      <c r="BL818" s="40"/>
      <c r="BM818" s="41"/>
    </row>
    <row r="819" spans="1:65" ht="12.75" x14ac:dyDescent="0.2">
      <c r="A819" s="40"/>
      <c r="B819" s="41"/>
      <c r="J819" s="23"/>
      <c r="K819" s="18"/>
      <c r="P819" s="42"/>
      <c r="S819" s="40"/>
      <c r="T819" s="41"/>
      <c r="AB819" s="40"/>
      <c r="AC819" s="41"/>
      <c r="AK819" s="40"/>
      <c r="AL819" s="41"/>
      <c r="AT819" s="40"/>
      <c r="AU819" s="41"/>
      <c r="BC819" s="40"/>
      <c r="BD819" s="41"/>
      <c r="BL819" s="40"/>
      <c r="BM819" s="41"/>
    </row>
    <row r="820" spans="1:65" ht="12.75" x14ac:dyDescent="0.2">
      <c r="A820" s="40"/>
      <c r="B820" s="41"/>
      <c r="J820" s="23"/>
      <c r="K820" s="18"/>
      <c r="P820" s="42"/>
      <c r="S820" s="40"/>
      <c r="T820" s="41"/>
      <c r="AB820" s="40"/>
      <c r="AC820" s="41"/>
      <c r="AK820" s="40"/>
      <c r="AL820" s="41"/>
      <c r="AT820" s="40"/>
      <c r="AU820" s="41"/>
      <c r="BC820" s="40"/>
      <c r="BD820" s="41"/>
      <c r="BL820" s="40"/>
      <c r="BM820" s="41"/>
    </row>
    <row r="821" spans="1:65" ht="12.75" x14ac:dyDescent="0.2">
      <c r="A821" s="40"/>
      <c r="B821" s="41"/>
      <c r="J821" s="23"/>
      <c r="K821" s="18"/>
      <c r="P821" s="42"/>
      <c r="S821" s="40"/>
      <c r="T821" s="41"/>
      <c r="AB821" s="40"/>
      <c r="AC821" s="41"/>
      <c r="AK821" s="40"/>
      <c r="AL821" s="41"/>
      <c r="AT821" s="40"/>
      <c r="AU821" s="41"/>
      <c r="BC821" s="40"/>
      <c r="BD821" s="41"/>
      <c r="BL821" s="40"/>
      <c r="BM821" s="41"/>
    </row>
    <row r="822" spans="1:65" ht="12.75" x14ac:dyDescent="0.2">
      <c r="A822" s="40"/>
      <c r="B822" s="41"/>
      <c r="J822" s="23"/>
      <c r="K822" s="18"/>
      <c r="P822" s="42"/>
      <c r="S822" s="40"/>
      <c r="T822" s="41"/>
      <c r="AB822" s="40"/>
      <c r="AC822" s="41"/>
      <c r="AK822" s="40"/>
      <c r="AL822" s="41"/>
      <c r="AT822" s="40"/>
      <c r="AU822" s="41"/>
      <c r="BC822" s="40"/>
      <c r="BD822" s="41"/>
      <c r="BL822" s="40"/>
      <c r="BM822" s="41"/>
    </row>
    <row r="823" spans="1:65" ht="12.75" x14ac:dyDescent="0.2">
      <c r="A823" s="40"/>
      <c r="B823" s="41"/>
      <c r="J823" s="23"/>
      <c r="K823" s="18"/>
      <c r="P823" s="42"/>
      <c r="S823" s="40"/>
      <c r="T823" s="41"/>
      <c r="AB823" s="40"/>
      <c r="AC823" s="41"/>
      <c r="AK823" s="40"/>
      <c r="AL823" s="41"/>
      <c r="AT823" s="40"/>
      <c r="AU823" s="41"/>
      <c r="BC823" s="40"/>
      <c r="BD823" s="41"/>
      <c r="BL823" s="40"/>
      <c r="BM823" s="41"/>
    </row>
    <row r="824" spans="1:65" ht="12.75" x14ac:dyDescent="0.2">
      <c r="A824" s="40"/>
      <c r="B824" s="41"/>
      <c r="J824" s="23"/>
      <c r="K824" s="18"/>
      <c r="P824" s="42"/>
      <c r="S824" s="40"/>
      <c r="T824" s="41"/>
      <c r="AB824" s="40"/>
      <c r="AC824" s="41"/>
      <c r="AK824" s="40"/>
      <c r="AL824" s="41"/>
      <c r="AT824" s="40"/>
      <c r="AU824" s="41"/>
      <c r="BC824" s="40"/>
      <c r="BD824" s="41"/>
      <c r="BL824" s="40"/>
      <c r="BM824" s="41"/>
    </row>
    <row r="825" spans="1:65" ht="12.75" x14ac:dyDescent="0.2">
      <c r="A825" s="40"/>
      <c r="B825" s="41"/>
      <c r="J825" s="23"/>
      <c r="K825" s="18"/>
      <c r="P825" s="42"/>
      <c r="S825" s="40"/>
      <c r="T825" s="41"/>
      <c r="AB825" s="40"/>
      <c r="AC825" s="41"/>
      <c r="AK825" s="40"/>
      <c r="AL825" s="41"/>
      <c r="AT825" s="40"/>
      <c r="AU825" s="41"/>
      <c r="BC825" s="40"/>
      <c r="BD825" s="41"/>
      <c r="BL825" s="40"/>
      <c r="BM825" s="41"/>
    </row>
    <row r="826" spans="1:65" ht="12.75" x14ac:dyDescent="0.2">
      <c r="A826" s="40"/>
      <c r="B826" s="41"/>
      <c r="J826" s="23"/>
      <c r="K826" s="18"/>
      <c r="P826" s="42"/>
      <c r="S826" s="40"/>
      <c r="T826" s="41"/>
      <c r="AB826" s="40"/>
      <c r="AC826" s="41"/>
      <c r="AK826" s="40"/>
      <c r="AL826" s="41"/>
      <c r="AT826" s="40"/>
      <c r="AU826" s="41"/>
      <c r="BC826" s="40"/>
      <c r="BD826" s="41"/>
      <c r="BL826" s="40"/>
      <c r="BM826" s="41"/>
    </row>
    <row r="827" spans="1:65" ht="12.75" x14ac:dyDescent="0.2">
      <c r="A827" s="40"/>
      <c r="B827" s="41"/>
      <c r="J827" s="23"/>
      <c r="K827" s="18"/>
      <c r="P827" s="42"/>
      <c r="S827" s="40"/>
      <c r="T827" s="41"/>
      <c r="AB827" s="40"/>
      <c r="AC827" s="41"/>
      <c r="AK827" s="40"/>
      <c r="AL827" s="41"/>
      <c r="AT827" s="40"/>
      <c r="AU827" s="41"/>
      <c r="BC827" s="40"/>
      <c r="BD827" s="41"/>
      <c r="BL827" s="40"/>
      <c r="BM827" s="41"/>
    </row>
    <row r="828" spans="1:65" ht="12.75" x14ac:dyDescent="0.2">
      <c r="A828" s="40"/>
      <c r="B828" s="41"/>
      <c r="J828" s="23"/>
      <c r="K828" s="18"/>
      <c r="P828" s="42"/>
      <c r="S828" s="40"/>
      <c r="T828" s="41"/>
      <c r="AB828" s="40"/>
      <c r="AC828" s="41"/>
      <c r="AK828" s="40"/>
      <c r="AL828" s="41"/>
      <c r="AT828" s="40"/>
      <c r="AU828" s="41"/>
      <c r="BC828" s="40"/>
      <c r="BD828" s="41"/>
      <c r="BL828" s="40"/>
      <c r="BM828" s="41"/>
    </row>
    <row r="829" spans="1:65" ht="12.75" x14ac:dyDescent="0.2">
      <c r="A829" s="40"/>
      <c r="B829" s="41"/>
      <c r="J829" s="23"/>
      <c r="K829" s="18"/>
      <c r="P829" s="42"/>
      <c r="S829" s="40"/>
      <c r="T829" s="41"/>
      <c r="AB829" s="40"/>
      <c r="AC829" s="41"/>
      <c r="AK829" s="40"/>
      <c r="AL829" s="41"/>
      <c r="AT829" s="40"/>
      <c r="AU829" s="41"/>
      <c r="BC829" s="40"/>
      <c r="BD829" s="41"/>
      <c r="BL829" s="40"/>
      <c r="BM829" s="41"/>
    </row>
    <row r="830" spans="1:65" ht="12.75" x14ac:dyDescent="0.2">
      <c r="A830" s="40"/>
      <c r="B830" s="41"/>
      <c r="J830" s="23"/>
      <c r="K830" s="18"/>
      <c r="P830" s="42"/>
      <c r="S830" s="40"/>
      <c r="T830" s="41"/>
      <c r="AB830" s="40"/>
      <c r="AC830" s="41"/>
      <c r="AK830" s="40"/>
      <c r="AL830" s="41"/>
      <c r="AT830" s="40"/>
      <c r="AU830" s="41"/>
      <c r="BC830" s="40"/>
      <c r="BD830" s="41"/>
      <c r="BL830" s="40"/>
      <c r="BM830" s="41"/>
    </row>
    <row r="831" spans="1:65" ht="12.75" x14ac:dyDescent="0.2">
      <c r="A831" s="40"/>
      <c r="B831" s="41"/>
      <c r="J831" s="23"/>
      <c r="K831" s="18"/>
      <c r="P831" s="42"/>
      <c r="S831" s="40"/>
      <c r="T831" s="41"/>
      <c r="AB831" s="40"/>
      <c r="AC831" s="41"/>
      <c r="AK831" s="40"/>
      <c r="AL831" s="41"/>
      <c r="AT831" s="40"/>
      <c r="AU831" s="41"/>
      <c r="BC831" s="40"/>
      <c r="BD831" s="41"/>
      <c r="BL831" s="40"/>
      <c r="BM831" s="41"/>
    </row>
    <row r="832" spans="1:65" ht="12.75" x14ac:dyDescent="0.2">
      <c r="A832" s="40"/>
      <c r="B832" s="41"/>
      <c r="J832" s="23"/>
      <c r="K832" s="18"/>
      <c r="P832" s="42"/>
      <c r="S832" s="40"/>
      <c r="T832" s="41"/>
      <c r="AB832" s="40"/>
      <c r="AC832" s="41"/>
      <c r="AK832" s="40"/>
      <c r="AL832" s="41"/>
      <c r="AT832" s="40"/>
      <c r="AU832" s="41"/>
      <c r="BC832" s="40"/>
      <c r="BD832" s="41"/>
      <c r="BL832" s="40"/>
      <c r="BM832" s="41"/>
    </row>
    <row r="833" spans="1:65" ht="12.75" x14ac:dyDescent="0.2">
      <c r="A833" s="40"/>
      <c r="B833" s="41"/>
      <c r="J833" s="23"/>
      <c r="K833" s="18"/>
      <c r="P833" s="42"/>
      <c r="S833" s="40"/>
      <c r="T833" s="41"/>
      <c r="AB833" s="40"/>
      <c r="AC833" s="41"/>
      <c r="AK833" s="40"/>
      <c r="AL833" s="41"/>
      <c r="AT833" s="40"/>
      <c r="AU833" s="41"/>
      <c r="BC833" s="40"/>
      <c r="BD833" s="41"/>
      <c r="BL833" s="40"/>
      <c r="BM833" s="41"/>
    </row>
    <row r="834" spans="1:65" ht="12.75" x14ac:dyDescent="0.2">
      <c r="A834" s="40"/>
      <c r="B834" s="41"/>
      <c r="J834" s="23"/>
      <c r="K834" s="18"/>
      <c r="P834" s="42"/>
      <c r="S834" s="40"/>
      <c r="T834" s="41"/>
      <c r="AB834" s="40"/>
      <c r="AC834" s="41"/>
      <c r="AK834" s="40"/>
      <c r="AL834" s="41"/>
      <c r="AT834" s="40"/>
      <c r="AU834" s="41"/>
      <c r="BC834" s="40"/>
      <c r="BD834" s="41"/>
      <c r="BL834" s="40"/>
      <c r="BM834" s="41"/>
    </row>
    <row r="835" spans="1:65" ht="12.75" x14ac:dyDescent="0.2">
      <c r="A835" s="40"/>
      <c r="B835" s="41"/>
      <c r="J835" s="23"/>
      <c r="K835" s="18"/>
      <c r="P835" s="42"/>
      <c r="S835" s="40"/>
      <c r="T835" s="41"/>
      <c r="AB835" s="40"/>
      <c r="AC835" s="41"/>
      <c r="AK835" s="40"/>
      <c r="AL835" s="41"/>
      <c r="AT835" s="40"/>
      <c r="AU835" s="41"/>
      <c r="BC835" s="40"/>
      <c r="BD835" s="41"/>
      <c r="BL835" s="40"/>
      <c r="BM835" s="41"/>
    </row>
    <row r="836" spans="1:65" ht="12.75" x14ac:dyDescent="0.2">
      <c r="A836" s="40"/>
      <c r="B836" s="41"/>
      <c r="J836" s="23"/>
      <c r="K836" s="18"/>
      <c r="P836" s="42"/>
      <c r="S836" s="40"/>
      <c r="T836" s="41"/>
      <c r="AB836" s="40"/>
      <c r="AC836" s="41"/>
      <c r="AK836" s="40"/>
      <c r="AL836" s="41"/>
      <c r="AT836" s="40"/>
      <c r="AU836" s="41"/>
      <c r="BC836" s="40"/>
      <c r="BD836" s="41"/>
      <c r="BL836" s="40"/>
      <c r="BM836" s="41"/>
    </row>
    <row r="837" spans="1:65" ht="12.75" x14ac:dyDescent="0.2">
      <c r="A837" s="40"/>
      <c r="B837" s="41"/>
      <c r="J837" s="23"/>
      <c r="K837" s="18"/>
      <c r="P837" s="42"/>
      <c r="S837" s="40"/>
      <c r="T837" s="41"/>
      <c r="AB837" s="40"/>
      <c r="AC837" s="41"/>
      <c r="AK837" s="40"/>
      <c r="AL837" s="41"/>
      <c r="AT837" s="40"/>
      <c r="AU837" s="41"/>
      <c r="BC837" s="40"/>
      <c r="BD837" s="41"/>
      <c r="BL837" s="40"/>
      <c r="BM837" s="41"/>
    </row>
    <row r="838" spans="1:65" ht="12.75" x14ac:dyDescent="0.2">
      <c r="A838" s="40"/>
      <c r="B838" s="41"/>
      <c r="J838" s="23"/>
      <c r="K838" s="18"/>
      <c r="P838" s="42"/>
      <c r="S838" s="40"/>
      <c r="T838" s="41"/>
      <c r="AB838" s="40"/>
      <c r="AC838" s="41"/>
      <c r="AK838" s="40"/>
      <c r="AL838" s="41"/>
      <c r="AT838" s="40"/>
      <c r="AU838" s="41"/>
      <c r="BC838" s="40"/>
      <c r="BD838" s="41"/>
      <c r="BL838" s="40"/>
      <c r="BM838" s="41"/>
    </row>
    <row r="839" spans="1:65" ht="12.75" x14ac:dyDescent="0.2">
      <c r="A839" s="40"/>
      <c r="B839" s="41"/>
      <c r="J839" s="23"/>
      <c r="K839" s="18"/>
      <c r="P839" s="42"/>
      <c r="S839" s="40"/>
      <c r="T839" s="41"/>
      <c r="AB839" s="40"/>
      <c r="AC839" s="41"/>
      <c r="AK839" s="40"/>
      <c r="AL839" s="41"/>
      <c r="AT839" s="40"/>
      <c r="AU839" s="41"/>
      <c r="BC839" s="40"/>
      <c r="BD839" s="41"/>
      <c r="BL839" s="40"/>
      <c r="BM839" s="41"/>
    </row>
    <row r="840" spans="1:65" ht="12.75" x14ac:dyDescent="0.2">
      <c r="A840" s="40"/>
      <c r="B840" s="41"/>
      <c r="J840" s="23"/>
      <c r="K840" s="18"/>
      <c r="P840" s="42"/>
      <c r="S840" s="40"/>
      <c r="T840" s="41"/>
      <c r="AB840" s="40"/>
      <c r="AC840" s="41"/>
      <c r="AK840" s="40"/>
      <c r="AL840" s="41"/>
      <c r="AT840" s="40"/>
      <c r="AU840" s="41"/>
      <c r="BC840" s="40"/>
      <c r="BD840" s="41"/>
      <c r="BL840" s="40"/>
      <c r="BM840" s="41"/>
    </row>
    <row r="841" spans="1:65" ht="12.75" x14ac:dyDescent="0.2">
      <c r="A841" s="40"/>
      <c r="B841" s="41"/>
      <c r="J841" s="23"/>
      <c r="K841" s="18"/>
      <c r="P841" s="42"/>
      <c r="S841" s="40"/>
      <c r="T841" s="41"/>
      <c r="AB841" s="40"/>
      <c r="AC841" s="41"/>
      <c r="AK841" s="40"/>
      <c r="AL841" s="41"/>
      <c r="AT841" s="40"/>
      <c r="AU841" s="41"/>
      <c r="BC841" s="40"/>
      <c r="BD841" s="41"/>
      <c r="BL841" s="40"/>
      <c r="BM841" s="41"/>
    </row>
    <row r="842" spans="1:65" ht="12.75" x14ac:dyDescent="0.2">
      <c r="A842" s="40"/>
      <c r="B842" s="41"/>
      <c r="J842" s="23"/>
      <c r="K842" s="18"/>
      <c r="P842" s="42"/>
      <c r="S842" s="40"/>
      <c r="T842" s="41"/>
      <c r="AB842" s="40"/>
      <c r="AC842" s="41"/>
      <c r="AK842" s="40"/>
      <c r="AL842" s="41"/>
      <c r="AT842" s="40"/>
      <c r="AU842" s="41"/>
      <c r="BC842" s="40"/>
      <c r="BD842" s="41"/>
      <c r="BL842" s="40"/>
      <c r="BM842" s="41"/>
    </row>
    <row r="843" spans="1:65" ht="12.75" x14ac:dyDescent="0.2">
      <c r="A843" s="40"/>
      <c r="B843" s="41"/>
      <c r="J843" s="23"/>
      <c r="K843" s="18"/>
      <c r="P843" s="42"/>
      <c r="S843" s="40"/>
      <c r="T843" s="41"/>
      <c r="AB843" s="40"/>
      <c r="AC843" s="41"/>
      <c r="AK843" s="40"/>
      <c r="AL843" s="41"/>
      <c r="AT843" s="40"/>
      <c r="AU843" s="41"/>
      <c r="BC843" s="40"/>
      <c r="BD843" s="41"/>
      <c r="BL843" s="40"/>
      <c r="BM843" s="41"/>
    </row>
    <row r="844" spans="1:65" ht="12.75" x14ac:dyDescent="0.2">
      <c r="A844" s="40"/>
      <c r="B844" s="41"/>
      <c r="J844" s="23"/>
      <c r="K844" s="18"/>
      <c r="P844" s="42"/>
      <c r="S844" s="40"/>
      <c r="T844" s="41"/>
      <c r="AB844" s="40"/>
      <c r="AC844" s="41"/>
      <c r="AK844" s="40"/>
      <c r="AL844" s="41"/>
      <c r="AT844" s="40"/>
      <c r="AU844" s="41"/>
      <c r="BC844" s="40"/>
      <c r="BD844" s="41"/>
      <c r="BL844" s="40"/>
      <c r="BM844" s="41"/>
    </row>
    <row r="845" spans="1:65" ht="12.75" x14ac:dyDescent="0.2">
      <c r="A845" s="40"/>
      <c r="B845" s="41"/>
      <c r="J845" s="23"/>
      <c r="K845" s="18"/>
      <c r="P845" s="42"/>
      <c r="S845" s="40"/>
      <c r="T845" s="41"/>
      <c r="AB845" s="40"/>
      <c r="AC845" s="41"/>
      <c r="AK845" s="40"/>
      <c r="AL845" s="41"/>
      <c r="AT845" s="40"/>
      <c r="AU845" s="41"/>
      <c r="BC845" s="40"/>
      <c r="BD845" s="41"/>
      <c r="BL845" s="40"/>
      <c r="BM845" s="41"/>
    </row>
    <row r="846" spans="1:65" ht="12.75" x14ac:dyDescent="0.2">
      <c r="A846" s="40"/>
      <c r="B846" s="41"/>
      <c r="J846" s="23"/>
      <c r="K846" s="18"/>
      <c r="P846" s="42"/>
      <c r="S846" s="40"/>
      <c r="T846" s="41"/>
      <c r="AB846" s="40"/>
      <c r="AC846" s="41"/>
      <c r="AK846" s="40"/>
      <c r="AL846" s="41"/>
      <c r="AT846" s="40"/>
      <c r="AU846" s="41"/>
      <c r="BC846" s="40"/>
      <c r="BD846" s="41"/>
      <c r="BL846" s="40"/>
      <c r="BM846" s="41"/>
    </row>
    <row r="847" spans="1:65" ht="12.75" x14ac:dyDescent="0.2">
      <c r="A847" s="40"/>
      <c r="B847" s="41"/>
      <c r="J847" s="23"/>
      <c r="K847" s="18"/>
      <c r="P847" s="42"/>
      <c r="S847" s="40"/>
      <c r="T847" s="41"/>
      <c r="AB847" s="40"/>
      <c r="AC847" s="41"/>
      <c r="AK847" s="40"/>
      <c r="AL847" s="41"/>
      <c r="AT847" s="40"/>
      <c r="AU847" s="41"/>
      <c r="BC847" s="40"/>
      <c r="BD847" s="41"/>
      <c r="BL847" s="40"/>
      <c r="BM847" s="41"/>
    </row>
    <row r="848" spans="1:65" ht="12.75" x14ac:dyDescent="0.2">
      <c r="A848" s="40"/>
      <c r="B848" s="41"/>
      <c r="J848" s="23"/>
      <c r="K848" s="18"/>
      <c r="P848" s="42"/>
      <c r="S848" s="40"/>
      <c r="T848" s="41"/>
      <c r="AB848" s="40"/>
      <c r="AC848" s="41"/>
      <c r="AK848" s="40"/>
      <c r="AL848" s="41"/>
      <c r="AT848" s="40"/>
      <c r="AU848" s="41"/>
      <c r="BC848" s="40"/>
      <c r="BD848" s="41"/>
      <c r="BL848" s="40"/>
      <c r="BM848" s="41"/>
    </row>
    <row r="849" spans="1:65" ht="12.75" x14ac:dyDescent="0.2">
      <c r="A849" s="40"/>
      <c r="B849" s="41"/>
      <c r="J849" s="23"/>
      <c r="K849" s="18"/>
      <c r="P849" s="42"/>
      <c r="S849" s="40"/>
      <c r="T849" s="41"/>
      <c r="AB849" s="40"/>
      <c r="AC849" s="41"/>
      <c r="AK849" s="40"/>
      <c r="AL849" s="41"/>
      <c r="AT849" s="40"/>
      <c r="AU849" s="41"/>
      <c r="BC849" s="40"/>
      <c r="BD849" s="41"/>
      <c r="BL849" s="40"/>
      <c r="BM849" s="41"/>
    </row>
    <row r="850" spans="1:65" ht="12.75" x14ac:dyDescent="0.2">
      <c r="A850" s="40"/>
      <c r="B850" s="41"/>
      <c r="J850" s="23"/>
      <c r="K850" s="18"/>
      <c r="P850" s="42"/>
      <c r="S850" s="40"/>
      <c r="T850" s="41"/>
      <c r="AB850" s="40"/>
      <c r="AC850" s="41"/>
      <c r="AK850" s="40"/>
      <c r="AL850" s="41"/>
      <c r="AT850" s="40"/>
      <c r="AU850" s="41"/>
      <c r="BC850" s="40"/>
      <c r="BD850" s="41"/>
      <c r="BL850" s="40"/>
      <c r="BM850" s="41"/>
    </row>
    <row r="851" spans="1:65" ht="12.75" x14ac:dyDescent="0.2">
      <c r="A851" s="40"/>
      <c r="B851" s="41"/>
      <c r="J851" s="23"/>
      <c r="K851" s="18"/>
      <c r="P851" s="42"/>
      <c r="S851" s="40"/>
      <c r="T851" s="41"/>
      <c r="AB851" s="40"/>
      <c r="AC851" s="41"/>
      <c r="AK851" s="40"/>
      <c r="AL851" s="41"/>
      <c r="AT851" s="40"/>
      <c r="AU851" s="41"/>
      <c r="BC851" s="40"/>
      <c r="BD851" s="41"/>
      <c r="BL851" s="40"/>
      <c r="BM851" s="41"/>
    </row>
    <row r="852" spans="1:65" ht="12.75" x14ac:dyDescent="0.2">
      <c r="A852" s="40"/>
      <c r="B852" s="41"/>
      <c r="J852" s="23"/>
      <c r="K852" s="18"/>
      <c r="P852" s="42"/>
      <c r="S852" s="40"/>
      <c r="T852" s="41"/>
      <c r="AB852" s="40"/>
      <c r="AC852" s="41"/>
      <c r="AK852" s="40"/>
      <c r="AL852" s="41"/>
      <c r="AT852" s="40"/>
      <c r="AU852" s="41"/>
      <c r="BC852" s="40"/>
      <c r="BD852" s="41"/>
      <c r="BL852" s="40"/>
      <c r="BM852" s="41"/>
    </row>
    <row r="853" spans="1:65" ht="12.75" x14ac:dyDescent="0.2">
      <c r="A853" s="40"/>
      <c r="B853" s="41"/>
      <c r="J853" s="23"/>
      <c r="K853" s="18"/>
      <c r="P853" s="42"/>
      <c r="S853" s="40"/>
      <c r="T853" s="41"/>
      <c r="AB853" s="40"/>
      <c r="AC853" s="41"/>
      <c r="AK853" s="40"/>
      <c r="AL853" s="41"/>
      <c r="AT853" s="40"/>
      <c r="AU853" s="41"/>
      <c r="BC853" s="40"/>
      <c r="BD853" s="41"/>
      <c r="BL853" s="40"/>
      <c r="BM853" s="41"/>
    </row>
    <row r="854" spans="1:65" ht="12.75" x14ac:dyDescent="0.2">
      <c r="A854" s="40"/>
      <c r="B854" s="41"/>
      <c r="J854" s="23"/>
      <c r="K854" s="18"/>
      <c r="P854" s="42"/>
      <c r="S854" s="40"/>
      <c r="T854" s="41"/>
      <c r="AB854" s="40"/>
      <c r="AC854" s="41"/>
      <c r="AK854" s="40"/>
      <c r="AL854" s="41"/>
      <c r="AT854" s="40"/>
      <c r="AU854" s="41"/>
      <c r="BC854" s="40"/>
      <c r="BD854" s="41"/>
      <c r="BL854" s="40"/>
      <c r="BM854" s="41"/>
    </row>
    <row r="855" spans="1:65" ht="12.75" x14ac:dyDescent="0.2">
      <c r="A855" s="40"/>
      <c r="B855" s="41"/>
      <c r="J855" s="23"/>
      <c r="K855" s="18"/>
      <c r="P855" s="42"/>
      <c r="S855" s="40"/>
      <c r="T855" s="41"/>
      <c r="AB855" s="40"/>
      <c r="AC855" s="41"/>
      <c r="AK855" s="40"/>
      <c r="AL855" s="41"/>
      <c r="AT855" s="40"/>
      <c r="AU855" s="41"/>
      <c r="BC855" s="40"/>
      <c r="BD855" s="41"/>
      <c r="BL855" s="40"/>
      <c r="BM855" s="41"/>
    </row>
    <row r="856" spans="1:65" ht="12.75" x14ac:dyDescent="0.2">
      <c r="A856" s="40"/>
      <c r="B856" s="41"/>
      <c r="J856" s="23"/>
      <c r="K856" s="18"/>
      <c r="P856" s="42"/>
      <c r="S856" s="40"/>
      <c r="T856" s="41"/>
      <c r="AB856" s="40"/>
      <c r="AC856" s="41"/>
      <c r="AK856" s="40"/>
      <c r="AL856" s="41"/>
      <c r="AT856" s="40"/>
      <c r="AU856" s="41"/>
      <c r="BC856" s="40"/>
      <c r="BD856" s="41"/>
      <c r="BL856" s="40"/>
      <c r="BM856" s="41"/>
    </row>
    <row r="857" spans="1:65" ht="12.75" x14ac:dyDescent="0.2">
      <c r="A857" s="40"/>
      <c r="B857" s="41"/>
      <c r="J857" s="23"/>
      <c r="K857" s="18"/>
      <c r="P857" s="42"/>
      <c r="S857" s="40"/>
      <c r="T857" s="41"/>
      <c r="AB857" s="40"/>
      <c r="AC857" s="41"/>
      <c r="AK857" s="40"/>
      <c r="AL857" s="41"/>
      <c r="AT857" s="40"/>
      <c r="AU857" s="41"/>
      <c r="BC857" s="40"/>
      <c r="BD857" s="41"/>
      <c r="BL857" s="40"/>
      <c r="BM857" s="41"/>
    </row>
    <row r="858" spans="1:65" ht="12.75" x14ac:dyDescent="0.2">
      <c r="A858" s="40"/>
      <c r="B858" s="41"/>
      <c r="J858" s="23"/>
      <c r="K858" s="18"/>
      <c r="P858" s="42"/>
      <c r="S858" s="40"/>
      <c r="T858" s="41"/>
      <c r="AB858" s="40"/>
      <c r="AC858" s="41"/>
      <c r="AK858" s="40"/>
      <c r="AL858" s="41"/>
      <c r="AT858" s="40"/>
      <c r="AU858" s="41"/>
      <c r="BC858" s="40"/>
      <c r="BD858" s="41"/>
      <c r="BL858" s="40"/>
      <c r="BM858" s="41"/>
    </row>
    <row r="859" spans="1:65" ht="12.75" x14ac:dyDescent="0.2">
      <c r="A859" s="40"/>
      <c r="B859" s="41"/>
      <c r="J859" s="23"/>
      <c r="K859" s="18"/>
      <c r="P859" s="42"/>
      <c r="S859" s="40"/>
      <c r="T859" s="41"/>
      <c r="AB859" s="40"/>
      <c r="AC859" s="41"/>
      <c r="AK859" s="40"/>
      <c r="AL859" s="41"/>
      <c r="AT859" s="40"/>
      <c r="AU859" s="41"/>
      <c r="BC859" s="40"/>
      <c r="BD859" s="41"/>
      <c r="BL859" s="40"/>
      <c r="BM859" s="41"/>
    </row>
    <row r="860" spans="1:65" ht="12.75" x14ac:dyDescent="0.2">
      <c r="A860" s="40"/>
      <c r="B860" s="41"/>
      <c r="J860" s="23"/>
      <c r="K860" s="18"/>
      <c r="P860" s="42"/>
      <c r="S860" s="40"/>
      <c r="T860" s="41"/>
      <c r="AB860" s="40"/>
      <c r="AC860" s="41"/>
      <c r="AK860" s="40"/>
      <c r="AL860" s="41"/>
      <c r="AT860" s="40"/>
      <c r="AU860" s="41"/>
      <c r="BC860" s="40"/>
      <c r="BD860" s="41"/>
      <c r="BL860" s="40"/>
      <c r="BM860" s="41"/>
    </row>
    <row r="861" spans="1:65" ht="12.75" x14ac:dyDescent="0.2">
      <c r="A861" s="40"/>
      <c r="B861" s="41"/>
      <c r="J861" s="23"/>
      <c r="K861" s="18"/>
      <c r="P861" s="42"/>
      <c r="S861" s="40"/>
      <c r="T861" s="41"/>
      <c r="AB861" s="40"/>
      <c r="AC861" s="41"/>
      <c r="AK861" s="40"/>
      <c r="AL861" s="41"/>
      <c r="AT861" s="40"/>
      <c r="AU861" s="41"/>
      <c r="BC861" s="40"/>
      <c r="BD861" s="41"/>
      <c r="BL861" s="40"/>
      <c r="BM861" s="41"/>
    </row>
    <row r="862" spans="1:65" ht="12.75" x14ac:dyDescent="0.2">
      <c r="A862" s="40"/>
      <c r="B862" s="41"/>
      <c r="J862" s="23"/>
      <c r="K862" s="18"/>
      <c r="P862" s="42"/>
      <c r="S862" s="40"/>
      <c r="T862" s="41"/>
      <c r="AB862" s="40"/>
      <c r="AC862" s="41"/>
      <c r="AK862" s="40"/>
      <c r="AL862" s="41"/>
      <c r="AT862" s="40"/>
      <c r="AU862" s="41"/>
      <c r="BC862" s="40"/>
      <c r="BD862" s="41"/>
      <c r="BL862" s="40"/>
      <c r="BM862" s="41"/>
    </row>
    <row r="863" spans="1:65" ht="12.75" x14ac:dyDescent="0.2">
      <c r="A863" s="40"/>
      <c r="B863" s="41"/>
      <c r="J863" s="23"/>
      <c r="K863" s="18"/>
      <c r="P863" s="42"/>
      <c r="S863" s="40"/>
      <c r="T863" s="41"/>
      <c r="AB863" s="40"/>
      <c r="AC863" s="41"/>
      <c r="AK863" s="40"/>
      <c r="AL863" s="41"/>
      <c r="AT863" s="40"/>
      <c r="AU863" s="41"/>
      <c r="BC863" s="40"/>
      <c r="BD863" s="41"/>
      <c r="BL863" s="40"/>
      <c r="BM863" s="41"/>
    </row>
    <row r="864" spans="1:65" ht="12.75" x14ac:dyDescent="0.2">
      <c r="A864" s="40"/>
      <c r="B864" s="41"/>
      <c r="J864" s="23"/>
      <c r="K864" s="18"/>
      <c r="P864" s="42"/>
      <c r="S864" s="40"/>
      <c r="T864" s="41"/>
      <c r="AB864" s="40"/>
      <c r="AC864" s="41"/>
      <c r="AK864" s="40"/>
      <c r="AL864" s="41"/>
      <c r="AT864" s="40"/>
      <c r="AU864" s="41"/>
      <c r="BC864" s="40"/>
      <c r="BD864" s="41"/>
      <c r="BL864" s="40"/>
      <c r="BM864" s="41"/>
    </row>
    <row r="865" spans="1:65" ht="12.75" x14ac:dyDescent="0.2">
      <c r="A865" s="40"/>
      <c r="B865" s="41"/>
      <c r="J865" s="23"/>
      <c r="K865" s="18"/>
      <c r="P865" s="42"/>
      <c r="S865" s="40"/>
      <c r="T865" s="41"/>
      <c r="AB865" s="40"/>
      <c r="AC865" s="41"/>
      <c r="AK865" s="40"/>
      <c r="AL865" s="41"/>
      <c r="AT865" s="40"/>
      <c r="AU865" s="41"/>
      <c r="BC865" s="40"/>
      <c r="BD865" s="41"/>
      <c r="BL865" s="40"/>
      <c r="BM865" s="41"/>
    </row>
    <row r="866" spans="1:65" ht="12.75" x14ac:dyDescent="0.2">
      <c r="A866" s="40"/>
      <c r="B866" s="41"/>
      <c r="J866" s="23"/>
      <c r="K866" s="18"/>
      <c r="P866" s="42"/>
      <c r="S866" s="40"/>
      <c r="T866" s="41"/>
      <c r="AB866" s="40"/>
      <c r="AC866" s="41"/>
      <c r="AK866" s="40"/>
      <c r="AL866" s="41"/>
      <c r="AT866" s="40"/>
      <c r="AU866" s="41"/>
      <c r="BC866" s="40"/>
      <c r="BD866" s="41"/>
      <c r="BL866" s="40"/>
      <c r="BM866" s="41"/>
    </row>
    <row r="867" spans="1:65" ht="12.75" x14ac:dyDescent="0.2">
      <c r="A867" s="40"/>
      <c r="B867" s="41"/>
      <c r="J867" s="23"/>
      <c r="K867" s="18"/>
      <c r="P867" s="42"/>
      <c r="S867" s="40"/>
      <c r="T867" s="41"/>
      <c r="AB867" s="40"/>
      <c r="AC867" s="41"/>
      <c r="AK867" s="40"/>
      <c r="AL867" s="41"/>
      <c r="AT867" s="40"/>
      <c r="AU867" s="41"/>
      <c r="BC867" s="40"/>
      <c r="BD867" s="41"/>
      <c r="BL867" s="40"/>
      <c r="BM867" s="41"/>
    </row>
    <row r="868" spans="1:65" ht="12.75" x14ac:dyDescent="0.2">
      <c r="A868" s="40"/>
      <c r="B868" s="41"/>
      <c r="J868" s="23"/>
      <c r="K868" s="18"/>
      <c r="P868" s="42"/>
      <c r="S868" s="40"/>
      <c r="T868" s="41"/>
      <c r="AB868" s="40"/>
      <c r="AC868" s="41"/>
      <c r="AK868" s="40"/>
      <c r="AL868" s="41"/>
      <c r="AT868" s="40"/>
      <c r="AU868" s="41"/>
      <c r="BC868" s="40"/>
      <c r="BD868" s="41"/>
      <c r="BL868" s="40"/>
      <c r="BM868" s="41"/>
    </row>
    <row r="869" spans="1:65" ht="12.75" x14ac:dyDescent="0.2">
      <c r="A869" s="40"/>
      <c r="B869" s="41"/>
      <c r="J869" s="23"/>
      <c r="K869" s="18"/>
      <c r="P869" s="42"/>
      <c r="S869" s="40"/>
      <c r="T869" s="41"/>
      <c r="AB869" s="40"/>
      <c r="AC869" s="41"/>
      <c r="AK869" s="40"/>
      <c r="AL869" s="41"/>
      <c r="AT869" s="40"/>
      <c r="AU869" s="41"/>
      <c r="BC869" s="40"/>
      <c r="BD869" s="41"/>
      <c r="BL869" s="40"/>
      <c r="BM869" s="41"/>
    </row>
    <row r="870" spans="1:65" ht="12.75" x14ac:dyDescent="0.2">
      <c r="A870" s="40"/>
      <c r="B870" s="41"/>
      <c r="J870" s="23"/>
      <c r="K870" s="18"/>
      <c r="P870" s="42"/>
      <c r="S870" s="40"/>
      <c r="T870" s="41"/>
      <c r="AB870" s="40"/>
      <c r="AC870" s="41"/>
      <c r="AK870" s="40"/>
      <c r="AL870" s="41"/>
      <c r="AT870" s="40"/>
      <c r="AU870" s="41"/>
      <c r="BC870" s="40"/>
      <c r="BD870" s="41"/>
      <c r="BL870" s="40"/>
      <c r="BM870" s="41"/>
    </row>
    <row r="871" spans="1:65" ht="12.75" x14ac:dyDescent="0.2">
      <c r="A871" s="40"/>
      <c r="B871" s="41"/>
      <c r="J871" s="23"/>
      <c r="K871" s="18"/>
      <c r="P871" s="42"/>
      <c r="S871" s="40"/>
      <c r="T871" s="41"/>
      <c r="AB871" s="40"/>
      <c r="AC871" s="41"/>
      <c r="AK871" s="40"/>
      <c r="AL871" s="41"/>
      <c r="AT871" s="40"/>
      <c r="AU871" s="41"/>
      <c r="BC871" s="40"/>
      <c r="BD871" s="41"/>
      <c r="BL871" s="40"/>
      <c r="BM871" s="41"/>
    </row>
    <row r="872" spans="1:65" ht="12.75" x14ac:dyDescent="0.2">
      <c r="A872" s="40"/>
      <c r="B872" s="41"/>
      <c r="J872" s="23"/>
      <c r="K872" s="18"/>
      <c r="P872" s="42"/>
      <c r="S872" s="40"/>
      <c r="T872" s="41"/>
      <c r="AB872" s="40"/>
      <c r="AC872" s="41"/>
      <c r="AK872" s="40"/>
      <c r="AL872" s="41"/>
      <c r="AT872" s="40"/>
      <c r="AU872" s="41"/>
      <c r="BC872" s="40"/>
      <c r="BD872" s="41"/>
      <c r="BL872" s="40"/>
      <c r="BM872" s="41"/>
    </row>
    <row r="873" spans="1:65" ht="12.75" x14ac:dyDescent="0.2">
      <c r="A873" s="40"/>
      <c r="B873" s="41"/>
      <c r="J873" s="23"/>
      <c r="K873" s="18"/>
      <c r="P873" s="42"/>
      <c r="S873" s="40"/>
      <c r="T873" s="41"/>
      <c r="AB873" s="40"/>
      <c r="AC873" s="41"/>
      <c r="AK873" s="40"/>
      <c r="AL873" s="41"/>
      <c r="AT873" s="40"/>
      <c r="AU873" s="41"/>
      <c r="BC873" s="40"/>
      <c r="BD873" s="41"/>
      <c r="BL873" s="40"/>
      <c r="BM873" s="41"/>
    </row>
    <row r="874" spans="1:65" ht="12.75" x14ac:dyDescent="0.2">
      <c r="A874" s="40"/>
      <c r="B874" s="41"/>
      <c r="J874" s="23"/>
      <c r="K874" s="18"/>
      <c r="P874" s="42"/>
      <c r="S874" s="40"/>
      <c r="T874" s="41"/>
      <c r="AB874" s="40"/>
      <c r="AC874" s="41"/>
      <c r="AK874" s="40"/>
      <c r="AL874" s="41"/>
      <c r="AT874" s="40"/>
      <c r="AU874" s="41"/>
      <c r="BC874" s="40"/>
      <c r="BD874" s="41"/>
      <c r="BL874" s="40"/>
      <c r="BM874" s="41"/>
    </row>
    <row r="875" spans="1:65" ht="12.75" x14ac:dyDescent="0.2">
      <c r="A875" s="40"/>
      <c r="B875" s="41"/>
      <c r="J875" s="23"/>
      <c r="K875" s="18"/>
      <c r="P875" s="42"/>
      <c r="S875" s="40"/>
      <c r="T875" s="41"/>
      <c r="AB875" s="40"/>
      <c r="AC875" s="41"/>
      <c r="AK875" s="40"/>
      <c r="AL875" s="41"/>
      <c r="AT875" s="40"/>
      <c r="AU875" s="41"/>
      <c r="BC875" s="40"/>
      <c r="BD875" s="41"/>
      <c r="BL875" s="40"/>
      <c r="BM875" s="41"/>
    </row>
    <row r="876" spans="1:65" ht="12.75" x14ac:dyDescent="0.2">
      <c r="A876" s="40"/>
      <c r="B876" s="41"/>
      <c r="J876" s="23"/>
      <c r="K876" s="18"/>
      <c r="P876" s="42"/>
      <c r="S876" s="40"/>
      <c r="T876" s="41"/>
      <c r="AB876" s="40"/>
      <c r="AC876" s="41"/>
      <c r="AK876" s="40"/>
      <c r="AL876" s="41"/>
      <c r="AT876" s="40"/>
      <c r="AU876" s="41"/>
      <c r="BC876" s="40"/>
      <c r="BD876" s="41"/>
      <c r="BL876" s="40"/>
      <c r="BM876" s="41"/>
    </row>
    <row r="877" spans="1:65" ht="12.75" x14ac:dyDescent="0.2">
      <c r="A877" s="40"/>
      <c r="B877" s="41"/>
      <c r="J877" s="23"/>
      <c r="K877" s="18"/>
      <c r="P877" s="42"/>
      <c r="S877" s="40"/>
      <c r="T877" s="41"/>
      <c r="AB877" s="40"/>
      <c r="AC877" s="41"/>
      <c r="AK877" s="40"/>
      <c r="AL877" s="41"/>
      <c r="AT877" s="40"/>
      <c r="AU877" s="41"/>
      <c r="BC877" s="40"/>
      <c r="BD877" s="41"/>
      <c r="BL877" s="40"/>
      <c r="BM877" s="41"/>
    </row>
    <row r="878" spans="1:65" ht="12.75" x14ac:dyDescent="0.2">
      <c r="A878" s="40"/>
      <c r="B878" s="41"/>
      <c r="J878" s="23"/>
      <c r="K878" s="18"/>
      <c r="P878" s="42"/>
      <c r="S878" s="40"/>
      <c r="T878" s="41"/>
      <c r="AB878" s="40"/>
      <c r="AC878" s="41"/>
      <c r="AK878" s="40"/>
      <c r="AL878" s="41"/>
      <c r="AT878" s="40"/>
      <c r="AU878" s="41"/>
      <c r="BC878" s="40"/>
      <c r="BD878" s="41"/>
      <c r="BL878" s="40"/>
      <c r="BM878" s="41"/>
    </row>
    <row r="879" spans="1:65" ht="12.75" x14ac:dyDescent="0.2">
      <c r="A879" s="40"/>
      <c r="B879" s="41"/>
      <c r="J879" s="23"/>
      <c r="K879" s="18"/>
      <c r="P879" s="42"/>
      <c r="S879" s="40"/>
      <c r="T879" s="41"/>
      <c r="AB879" s="40"/>
      <c r="AC879" s="41"/>
      <c r="AK879" s="40"/>
      <c r="AL879" s="41"/>
      <c r="AT879" s="40"/>
      <c r="AU879" s="41"/>
      <c r="BC879" s="40"/>
      <c r="BD879" s="41"/>
      <c r="BL879" s="40"/>
      <c r="BM879" s="41"/>
    </row>
    <row r="880" spans="1:65" ht="12.75" x14ac:dyDescent="0.2">
      <c r="A880" s="40"/>
      <c r="B880" s="41"/>
      <c r="J880" s="23"/>
      <c r="K880" s="18"/>
      <c r="P880" s="42"/>
      <c r="S880" s="40"/>
      <c r="T880" s="41"/>
      <c r="AB880" s="40"/>
      <c r="AC880" s="41"/>
      <c r="AK880" s="40"/>
      <c r="AL880" s="41"/>
      <c r="AT880" s="40"/>
      <c r="AU880" s="41"/>
      <c r="BC880" s="40"/>
      <c r="BD880" s="41"/>
      <c r="BL880" s="40"/>
      <c r="BM880" s="41"/>
    </row>
    <row r="881" spans="1:65" ht="12.75" x14ac:dyDescent="0.2">
      <c r="A881" s="40"/>
      <c r="B881" s="41"/>
      <c r="J881" s="23"/>
      <c r="K881" s="18"/>
      <c r="P881" s="42"/>
      <c r="S881" s="40"/>
      <c r="T881" s="41"/>
      <c r="AB881" s="40"/>
      <c r="AC881" s="41"/>
      <c r="AK881" s="40"/>
      <c r="AL881" s="41"/>
      <c r="AT881" s="40"/>
      <c r="AU881" s="41"/>
      <c r="BC881" s="40"/>
      <c r="BD881" s="41"/>
      <c r="BL881" s="40"/>
      <c r="BM881" s="41"/>
    </row>
    <row r="882" spans="1:65" ht="12.75" x14ac:dyDescent="0.2">
      <c r="A882" s="40"/>
      <c r="B882" s="41"/>
      <c r="J882" s="23"/>
      <c r="K882" s="18"/>
      <c r="P882" s="42"/>
      <c r="S882" s="40"/>
      <c r="T882" s="41"/>
      <c r="AB882" s="40"/>
      <c r="AC882" s="41"/>
      <c r="AK882" s="40"/>
      <c r="AL882" s="41"/>
      <c r="AT882" s="40"/>
      <c r="AU882" s="41"/>
      <c r="BC882" s="40"/>
      <c r="BD882" s="41"/>
      <c r="BL882" s="40"/>
      <c r="BM882" s="41"/>
    </row>
    <row r="883" spans="1:65" ht="12.75" x14ac:dyDescent="0.2">
      <c r="A883" s="40"/>
      <c r="B883" s="41"/>
      <c r="J883" s="23"/>
      <c r="K883" s="18"/>
      <c r="P883" s="42"/>
      <c r="S883" s="40"/>
      <c r="T883" s="41"/>
      <c r="AB883" s="40"/>
      <c r="AC883" s="41"/>
      <c r="AK883" s="40"/>
      <c r="AL883" s="41"/>
      <c r="AT883" s="40"/>
      <c r="AU883" s="41"/>
      <c r="BC883" s="40"/>
      <c r="BD883" s="41"/>
      <c r="BL883" s="40"/>
      <c r="BM883" s="41"/>
    </row>
    <row r="884" spans="1:65" ht="12.75" x14ac:dyDescent="0.2">
      <c r="A884" s="40"/>
      <c r="B884" s="41"/>
      <c r="J884" s="23"/>
      <c r="K884" s="18"/>
      <c r="P884" s="42"/>
      <c r="S884" s="40"/>
      <c r="T884" s="41"/>
      <c r="AB884" s="40"/>
      <c r="AC884" s="41"/>
      <c r="AK884" s="40"/>
      <c r="AL884" s="41"/>
      <c r="AT884" s="40"/>
      <c r="AU884" s="41"/>
      <c r="BC884" s="40"/>
      <c r="BD884" s="41"/>
      <c r="BL884" s="40"/>
      <c r="BM884" s="41"/>
    </row>
    <row r="885" spans="1:65" ht="12.75" x14ac:dyDescent="0.2">
      <c r="A885" s="40"/>
      <c r="B885" s="41"/>
      <c r="J885" s="23"/>
      <c r="K885" s="18"/>
      <c r="P885" s="42"/>
      <c r="S885" s="40"/>
      <c r="T885" s="41"/>
      <c r="AB885" s="40"/>
      <c r="AC885" s="41"/>
      <c r="AK885" s="40"/>
      <c r="AL885" s="41"/>
      <c r="AT885" s="40"/>
      <c r="AU885" s="41"/>
      <c r="BC885" s="40"/>
      <c r="BD885" s="41"/>
      <c r="BL885" s="40"/>
      <c r="BM885" s="41"/>
    </row>
    <row r="886" spans="1:65" ht="12.75" x14ac:dyDescent="0.2">
      <c r="A886" s="40"/>
      <c r="B886" s="41"/>
      <c r="J886" s="23"/>
      <c r="K886" s="18"/>
      <c r="P886" s="42"/>
      <c r="S886" s="40"/>
      <c r="T886" s="41"/>
      <c r="AB886" s="40"/>
      <c r="AC886" s="41"/>
      <c r="AK886" s="40"/>
      <c r="AL886" s="41"/>
      <c r="AT886" s="40"/>
      <c r="AU886" s="41"/>
      <c r="BC886" s="40"/>
      <c r="BD886" s="41"/>
      <c r="BL886" s="40"/>
      <c r="BM886" s="41"/>
    </row>
    <row r="887" spans="1:65" ht="12.75" x14ac:dyDescent="0.2">
      <c r="A887" s="40"/>
      <c r="B887" s="41"/>
      <c r="J887" s="23"/>
      <c r="K887" s="18"/>
      <c r="P887" s="42"/>
      <c r="S887" s="40"/>
      <c r="T887" s="41"/>
      <c r="AB887" s="40"/>
      <c r="AC887" s="41"/>
      <c r="AK887" s="40"/>
      <c r="AL887" s="41"/>
      <c r="AT887" s="40"/>
      <c r="AU887" s="41"/>
      <c r="BC887" s="40"/>
      <c r="BD887" s="41"/>
      <c r="BL887" s="40"/>
      <c r="BM887" s="41"/>
    </row>
    <row r="888" spans="1:65" ht="12.75" x14ac:dyDescent="0.2">
      <c r="A888" s="40"/>
      <c r="B888" s="41"/>
      <c r="J888" s="23"/>
      <c r="K888" s="18"/>
      <c r="P888" s="42"/>
      <c r="S888" s="40"/>
      <c r="T888" s="41"/>
      <c r="AB888" s="40"/>
      <c r="AC888" s="41"/>
      <c r="AK888" s="40"/>
      <c r="AL888" s="41"/>
      <c r="AT888" s="40"/>
      <c r="AU888" s="41"/>
      <c r="BC888" s="40"/>
      <c r="BD888" s="41"/>
      <c r="BL888" s="40"/>
      <c r="BM888" s="41"/>
    </row>
    <row r="889" spans="1:65" ht="12.75" x14ac:dyDescent="0.2">
      <c r="A889" s="40"/>
      <c r="B889" s="41"/>
      <c r="J889" s="23"/>
      <c r="K889" s="18"/>
      <c r="P889" s="42"/>
      <c r="S889" s="40"/>
      <c r="T889" s="41"/>
      <c r="AB889" s="40"/>
      <c r="AC889" s="41"/>
      <c r="AK889" s="40"/>
      <c r="AL889" s="41"/>
      <c r="AT889" s="40"/>
      <c r="AU889" s="41"/>
      <c r="BC889" s="40"/>
      <c r="BD889" s="41"/>
      <c r="BL889" s="40"/>
      <c r="BM889" s="41"/>
    </row>
    <row r="890" spans="1:65" ht="12.75" x14ac:dyDescent="0.2">
      <c r="A890" s="40"/>
      <c r="B890" s="41"/>
      <c r="J890" s="23"/>
      <c r="K890" s="18"/>
      <c r="P890" s="42"/>
      <c r="S890" s="40"/>
      <c r="T890" s="41"/>
      <c r="AB890" s="40"/>
      <c r="AC890" s="41"/>
      <c r="AK890" s="40"/>
      <c r="AL890" s="41"/>
      <c r="AT890" s="40"/>
      <c r="AU890" s="41"/>
      <c r="BC890" s="40"/>
      <c r="BD890" s="41"/>
      <c r="BL890" s="40"/>
      <c r="BM890" s="41"/>
    </row>
    <row r="891" spans="1:65" ht="12.75" x14ac:dyDescent="0.2">
      <c r="A891" s="40"/>
      <c r="B891" s="41"/>
      <c r="J891" s="23"/>
      <c r="K891" s="18"/>
      <c r="P891" s="42"/>
      <c r="S891" s="40"/>
      <c r="T891" s="41"/>
      <c r="AB891" s="40"/>
      <c r="AC891" s="41"/>
      <c r="AK891" s="40"/>
      <c r="AL891" s="41"/>
      <c r="AT891" s="40"/>
      <c r="AU891" s="41"/>
      <c r="BC891" s="40"/>
      <c r="BD891" s="41"/>
      <c r="BL891" s="40"/>
      <c r="BM891" s="41"/>
    </row>
    <row r="892" spans="1:65" ht="12.75" x14ac:dyDescent="0.2">
      <c r="A892" s="40"/>
      <c r="B892" s="41"/>
      <c r="J892" s="23"/>
      <c r="K892" s="18"/>
      <c r="P892" s="42"/>
      <c r="S892" s="40"/>
      <c r="T892" s="41"/>
      <c r="AB892" s="40"/>
      <c r="AC892" s="41"/>
      <c r="AK892" s="40"/>
      <c r="AL892" s="41"/>
      <c r="AT892" s="40"/>
      <c r="AU892" s="41"/>
      <c r="BC892" s="40"/>
      <c r="BD892" s="41"/>
      <c r="BL892" s="40"/>
      <c r="BM892" s="41"/>
    </row>
    <row r="893" spans="1:65" ht="12.75" x14ac:dyDescent="0.2">
      <c r="A893" s="40"/>
      <c r="B893" s="41"/>
      <c r="J893" s="23"/>
      <c r="K893" s="18"/>
      <c r="P893" s="42"/>
      <c r="S893" s="40"/>
      <c r="T893" s="41"/>
      <c r="AB893" s="40"/>
      <c r="AC893" s="41"/>
      <c r="AK893" s="40"/>
      <c r="AL893" s="41"/>
      <c r="AT893" s="40"/>
      <c r="AU893" s="41"/>
      <c r="BC893" s="40"/>
      <c r="BD893" s="41"/>
      <c r="BL893" s="40"/>
      <c r="BM893" s="41"/>
    </row>
    <row r="894" spans="1:65" ht="12.75" x14ac:dyDescent="0.2">
      <c r="A894" s="40"/>
      <c r="B894" s="41"/>
      <c r="J894" s="23"/>
      <c r="K894" s="18"/>
      <c r="P894" s="42"/>
      <c r="S894" s="40"/>
      <c r="T894" s="41"/>
      <c r="AB894" s="40"/>
      <c r="AC894" s="41"/>
      <c r="AK894" s="40"/>
      <c r="AL894" s="41"/>
      <c r="AT894" s="40"/>
      <c r="AU894" s="41"/>
      <c r="BC894" s="40"/>
      <c r="BD894" s="41"/>
      <c r="BL894" s="40"/>
      <c r="BM894" s="41"/>
    </row>
    <row r="895" spans="1:65" ht="12.75" x14ac:dyDescent="0.2">
      <c r="A895" s="40"/>
      <c r="B895" s="41"/>
      <c r="J895" s="23"/>
      <c r="K895" s="18"/>
      <c r="P895" s="42"/>
      <c r="S895" s="40"/>
      <c r="T895" s="41"/>
      <c r="AB895" s="40"/>
      <c r="AC895" s="41"/>
      <c r="AK895" s="40"/>
      <c r="AL895" s="41"/>
      <c r="AT895" s="40"/>
      <c r="AU895" s="41"/>
      <c r="BC895" s="40"/>
      <c r="BD895" s="41"/>
      <c r="BL895" s="40"/>
      <c r="BM895" s="41"/>
    </row>
    <row r="896" spans="1:65" ht="12.75" x14ac:dyDescent="0.2">
      <c r="A896" s="40"/>
      <c r="B896" s="41"/>
      <c r="J896" s="23"/>
      <c r="K896" s="18"/>
      <c r="P896" s="42"/>
      <c r="S896" s="40"/>
      <c r="T896" s="41"/>
      <c r="AB896" s="40"/>
      <c r="AC896" s="41"/>
      <c r="AK896" s="40"/>
      <c r="AL896" s="41"/>
      <c r="AT896" s="40"/>
      <c r="AU896" s="41"/>
      <c r="BC896" s="40"/>
      <c r="BD896" s="41"/>
      <c r="BL896" s="40"/>
      <c r="BM896" s="41"/>
    </row>
    <row r="897" spans="1:65" ht="12.75" x14ac:dyDescent="0.2">
      <c r="A897" s="40"/>
      <c r="B897" s="41"/>
      <c r="J897" s="23"/>
      <c r="K897" s="18"/>
      <c r="P897" s="42"/>
      <c r="S897" s="40"/>
      <c r="T897" s="41"/>
      <c r="AB897" s="40"/>
      <c r="AC897" s="41"/>
      <c r="AK897" s="40"/>
      <c r="AL897" s="41"/>
      <c r="AT897" s="40"/>
      <c r="AU897" s="41"/>
      <c r="BC897" s="40"/>
      <c r="BD897" s="41"/>
      <c r="BL897" s="40"/>
      <c r="BM897" s="41"/>
    </row>
    <row r="898" spans="1:65" ht="12.75" x14ac:dyDescent="0.2">
      <c r="A898" s="40"/>
      <c r="B898" s="41"/>
      <c r="J898" s="23"/>
      <c r="K898" s="18"/>
      <c r="P898" s="42"/>
      <c r="S898" s="40"/>
      <c r="T898" s="41"/>
      <c r="AB898" s="40"/>
      <c r="AC898" s="41"/>
      <c r="AK898" s="40"/>
      <c r="AL898" s="41"/>
      <c r="AT898" s="40"/>
      <c r="AU898" s="41"/>
      <c r="BC898" s="40"/>
      <c r="BD898" s="41"/>
      <c r="BL898" s="40"/>
      <c r="BM898" s="41"/>
    </row>
    <row r="899" spans="1:65" ht="12.75" x14ac:dyDescent="0.2">
      <c r="A899" s="40"/>
      <c r="B899" s="41"/>
      <c r="J899" s="23"/>
      <c r="K899" s="18"/>
      <c r="P899" s="42"/>
      <c r="S899" s="40"/>
      <c r="T899" s="41"/>
      <c r="AB899" s="40"/>
      <c r="AC899" s="41"/>
      <c r="AK899" s="40"/>
      <c r="AL899" s="41"/>
      <c r="AT899" s="40"/>
      <c r="AU899" s="41"/>
      <c r="BC899" s="40"/>
      <c r="BD899" s="41"/>
      <c r="BL899" s="40"/>
      <c r="BM899" s="41"/>
    </row>
    <row r="900" spans="1:65" ht="12.75" x14ac:dyDescent="0.2">
      <c r="A900" s="40"/>
      <c r="B900" s="41"/>
      <c r="J900" s="23"/>
      <c r="K900" s="18"/>
      <c r="P900" s="42"/>
      <c r="S900" s="40"/>
      <c r="T900" s="41"/>
      <c r="AB900" s="40"/>
      <c r="AC900" s="41"/>
      <c r="AK900" s="40"/>
      <c r="AL900" s="41"/>
      <c r="AT900" s="40"/>
      <c r="AU900" s="41"/>
      <c r="BC900" s="40"/>
      <c r="BD900" s="41"/>
      <c r="BL900" s="40"/>
      <c r="BM900" s="41"/>
    </row>
    <row r="901" spans="1:65" ht="12.75" x14ac:dyDescent="0.2">
      <c r="A901" s="40"/>
      <c r="B901" s="41"/>
      <c r="J901" s="23"/>
      <c r="K901" s="18"/>
      <c r="P901" s="42"/>
      <c r="S901" s="40"/>
      <c r="T901" s="41"/>
      <c r="AB901" s="40"/>
      <c r="AC901" s="41"/>
      <c r="AK901" s="40"/>
      <c r="AL901" s="41"/>
      <c r="AT901" s="40"/>
      <c r="AU901" s="41"/>
      <c r="BC901" s="40"/>
      <c r="BD901" s="41"/>
      <c r="BL901" s="40"/>
      <c r="BM901" s="41"/>
    </row>
    <row r="902" spans="1:65" ht="12.75" x14ac:dyDescent="0.2">
      <c r="A902" s="40"/>
      <c r="B902" s="41"/>
      <c r="J902" s="23"/>
      <c r="K902" s="18"/>
      <c r="P902" s="42"/>
      <c r="S902" s="40"/>
      <c r="T902" s="41"/>
      <c r="AB902" s="40"/>
      <c r="AC902" s="41"/>
      <c r="AK902" s="40"/>
      <c r="AL902" s="41"/>
      <c r="AT902" s="40"/>
      <c r="AU902" s="41"/>
      <c r="BC902" s="40"/>
      <c r="BD902" s="41"/>
      <c r="BL902" s="40"/>
      <c r="BM902" s="41"/>
    </row>
    <row r="903" spans="1:65" ht="12.75" x14ac:dyDescent="0.2">
      <c r="A903" s="40"/>
      <c r="B903" s="41"/>
      <c r="J903" s="23"/>
      <c r="K903" s="18"/>
      <c r="P903" s="42"/>
      <c r="S903" s="40"/>
      <c r="T903" s="41"/>
      <c r="AB903" s="40"/>
      <c r="AC903" s="41"/>
      <c r="AK903" s="40"/>
      <c r="AL903" s="41"/>
      <c r="AT903" s="40"/>
      <c r="AU903" s="41"/>
      <c r="BC903" s="40"/>
      <c r="BD903" s="41"/>
      <c r="BL903" s="40"/>
      <c r="BM903" s="41"/>
    </row>
    <row r="904" spans="1:65" ht="12.75" x14ac:dyDescent="0.2">
      <c r="A904" s="40"/>
      <c r="B904" s="41"/>
      <c r="J904" s="23"/>
      <c r="K904" s="18"/>
      <c r="P904" s="42"/>
      <c r="S904" s="40"/>
      <c r="T904" s="41"/>
      <c r="AB904" s="40"/>
      <c r="AC904" s="41"/>
      <c r="AK904" s="40"/>
      <c r="AL904" s="41"/>
      <c r="AT904" s="40"/>
      <c r="AU904" s="41"/>
      <c r="BC904" s="40"/>
      <c r="BD904" s="41"/>
      <c r="BL904" s="40"/>
      <c r="BM904" s="41"/>
    </row>
    <row r="905" spans="1:65" ht="12.75" x14ac:dyDescent="0.2">
      <c r="A905" s="40"/>
      <c r="B905" s="41"/>
      <c r="J905" s="23"/>
      <c r="K905" s="18"/>
      <c r="P905" s="42"/>
      <c r="S905" s="40"/>
      <c r="T905" s="41"/>
      <c r="AB905" s="40"/>
      <c r="AC905" s="41"/>
      <c r="AK905" s="40"/>
      <c r="AL905" s="41"/>
      <c r="AT905" s="40"/>
      <c r="AU905" s="41"/>
      <c r="BC905" s="40"/>
      <c r="BD905" s="41"/>
      <c r="BL905" s="40"/>
      <c r="BM905" s="41"/>
    </row>
    <row r="906" spans="1:65" ht="12.75" x14ac:dyDescent="0.2">
      <c r="A906" s="40"/>
      <c r="B906" s="41"/>
      <c r="J906" s="23"/>
      <c r="K906" s="18"/>
      <c r="P906" s="42"/>
      <c r="S906" s="40"/>
      <c r="T906" s="41"/>
      <c r="AB906" s="40"/>
      <c r="AC906" s="41"/>
      <c r="AK906" s="40"/>
      <c r="AL906" s="41"/>
      <c r="AT906" s="40"/>
      <c r="AU906" s="41"/>
      <c r="BC906" s="40"/>
      <c r="BD906" s="41"/>
      <c r="BL906" s="40"/>
      <c r="BM906" s="41"/>
    </row>
    <row r="907" spans="1:65" ht="12.75" x14ac:dyDescent="0.2">
      <c r="A907" s="40"/>
      <c r="B907" s="41"/>
      <c r="J907" s="23"/>
      <c r="K907" s="18"/>
      <c r="P907" s="42"/>
      <c r="S907" s="40"/>
      <c r="T907" s="41"/>
      <c r="AB907" s="40"/>
      <c r="AC907" s="41"/>
      <c r="AK907" s="40"/>
      <c r="AL907" s="41"/>
      <c r="AT907" s="40"/>
      <c r="AU907" s="41"/>
      <c r="BC907" s="40"/>
      <c r="BD907" s="41"/>
      <c r="BL907" s="40"/>
      <c r="BM907" s="41"/>
    </row>
    <row r="908" spans="1:65" ht="12.75" x14ac:dyDescent="0.2">
      <c r="A908" s="40"/>
      <c r="B908" s="41"/>
      <c r="J908" s="23"/>
      <c r="K908" s="18"/>
      <c r="P908" s="42"/>
      <c r="S908" s="40"/>
      <c r="T908" s="41"/>
      <c r="AB908" s="40"/>
      <c r="AC908" s="41"/>
      <c r="AK908" s="40"/>
      <c r="AL908" s="41"/>
      <c r="AT908" s="40"/>
      <c r="AU908" s="41"/>
      <c r="BC908" s="40"/>
      <c r="BD908" s="41"/>
      <c r="BL908" s="40"/>
      <c r="BM908" s="41"/>
    </row>
    <row r="909" spans="1:65" ht="12.75" x14ac:dyDescent="0.2">
      <c r="A909" s="40"/>
      <c r="B909" s="41"/>
      <c r="J909" s="23"/>
      <c r="K909" s="18"/>
      <c r="P909" s="42"/>
      <c r="S909" s="40"/>
      <c r="T909" s="41"/>
      <c r="AB909" s="40"/>
      <c r="AC909" s="41"/>
      <c r="AK909" s="40"/>
      <c r="AL909" s="41"/>
      <c r="AT909" s="40"/>
      <c r="AU909" s="41"/>
      <c r="BC909" s="40"/>
      <c r="BD909" s="41"/>
      <c r="BL909" s="40"/>
      <c r="BM909" s="41"/>
    </row>
    <row r="910" spans="1:65" ht="12.75" x14ac:dyDescent="0.2">
      <c r="A910" s="40"/>
      <c r="B910" s="41"/>
      <c r="J910" s="23"/>
      <c r="K910" s="18"/>
      <c r="P910" s="42"/>
      <c r="S910" s="40"/>
      <c r="T910" s="41"/>
      <c r="AB910" s="40"/>
      <c r="AC910" s="41"/>
      <c r="AK910" s="40"/>
      <c r="AL910" s="41"/>
      <c r="AT910" s="40"/>
      <c r="AU910" s="41"/>
      <c r="BC910" s="40"/>
      <c r="BD910" s="41"/>
      <c r="BL910" s="40"/>
      <c r="BM910" s="41"/>
    </row>
    <row r="911" spans="1:65" ht="12.75" x14ac:dyDescent="0.2">
      <c r="A911" s="40"/>
      <c r="B911" s="41"/>
      <c r="J911" s="23"/>
      <c r="K911" s="18"/>
      <c r="P911" s="42"/>
      <c r="S911" s="40"/>
      <c r="T911" s="41"/>
      <c r="AB911" s="40"/>
      <c r="AC911" s="41"/>
      <c r="AK911" s="40"/>
      <c r="AL911" s="41"/>
      <c r="AT911" s="40"/>
      <c r="AU911" s="41"/>
      <c r="BC911" s="40"/>
      <c r="BD911" s="41"/>
      <c r="BL911" s="40"/>
      <c r="BM911" s="41"/>
    </row>
    <row r="912" spans="1:65" ht="12.75" x14ac:dyDescent="0.2">
      <c r="A912" s="40"/>
      <c r="B912" s="41"/>
      <c r="J912" s="23"/>
      <c r="K912" s="18"/>
      <c r="P912" s="42"/>
      <c r="S912" s="40"/>
      <c r="T912" s="41"/>
      <c r="AB912" s="40"/>
      <c r="AC912" s="41"/>
      <c r="AK912" s="40"/>
      <c r="AL912" s="41"/>
      <c r="AT912" s="40"/>
      <c r="AU912" s="41"/>
      <c r="BC912" s="40"/>
      <c r="BD912" s="41"/>
      <c r="BL912" s="40"/>
      <c r="BM912" s="41"/>
    </row>
    <row r="913" spans="1:65" ht="12.75" x14ac:dyDescent="0.2">
      <c r="A913" s="40"/>
      <c r="B913" s="41"/>
      <c r="J913" s="23"/>
      <c r="K913" s="18"/>
      <c r="P913" s="42"/>
      <c r="S913" s="40"/>
      <c r="T913" s="41"/>
      <c r="AB913" s="40"/>
      <c r="AC913" s="41"/>
      <c r="AK913" s="40"/>
      <c r="AL913" s="41"/>
      <c r="AT913" s="40"/>
      <c r="AU913" s="41"/>
      <c r="BC913" s="40"/>
      <c r="BD913" s="41"/>
      <c r="BL913" s="40"/>
      <c r="BM913" s="41"/>
    </row>
    <row r="914" spans="1:65" ht="12.75" x14ac:dyDescent="0.2">
      <c r="A914" s="40"/>
      <c r="B914" s="41"/>
      <c r="J914" s="23"/>
      <c r="K914" s="18"/>
      <c r="P914" s="42"/>
      <c r="S914" s="40"/>
      <c r="T914" s="41"/>
      <c r="AB914" s="40"/>
      <c r="AC914" s="41"/>
      <c r="AK914" s="40"/>
      <c r="AL914" s="41"/>
      <c r="AT914" s="40"/>
      <c r="AU914" s="41"/>
      <c r="BC914" s="40"/>
      <c r="BD914" s="41"/>
      <c r="BL914" s="40"/>
      <c r="BM914" s="41"/>
    </row>
    <row r="915" spans="1:65" ht="12.75" x14ac:dyDescent="0.2">
      <c r="A915" s="40"/>
      <c r="B915" s="41"/>
      <c r="J915" s="23"/>
      <c r="K915" s="18"/>
      <c r="P915" s="42"/>
      <c r="S915" s="40"/>
      <c r="T915" s="41"/>
      <c r="AB915" s="40"/>
      <c r="AC915" s="41"/>
      <c r="AK915" s="40"/>
      <c r="AL915" s="41"/>
      <c r="AT915" s="40"/>
      <c r="AU915" s="41"/>
      <c r="BC915" s="40"/>
      <c r="BD915" s="41"/>
      <c r="BL915" s="40"/>
      <c r="BM915" s="41"/>
    </row>
    <row r="916" spans="1:65" ht="12.75" x14ac:dyDescent="0.2">
      <c r="A916" s="40"/>
      <c r="B916" s="41"/>
      <c r="J916" s="23"/>
      <c r="K916" s="18"/>
      <c r="P916" s="42"/>
      <c r="S916" s="40"/>
      <c r="T916" s="41"/>
      <c r="AB916" s="40"/>
      <c r="AC916" s="41"/>
      <c r="AK916" s="40"/>
      <c r="AL916" s="41"/>
      <c r="AT916" s="40"/>
      <c r="AU916" s="41"/>
      <c r="BC916" s="40"/>
      <c r="BD916" s="41"/>
      <c r="BL916" s="40"/>
      <c r="BM916" s="41"/>
    </row>
    <row r="917" spans="1:65" ht="12.75" x14ac:dyDescent="0.2">
      <c r="A917" s="40"/>
      <c r="B917" s="41"/>
      <c r="J917" s="23"/>
      <c r="K917" s="18"/>
      <c r="P917" s="42"/>
      <c r="S917" s="40"/>
      <c r="T917" s="41"/>
      <c r="AB917" s="40"/>
      <c r="AC917" s="41"/>
      <c r="AK917" s="40"/>
      <c r="AL917" s="41"/>
      <c r="AT917" s="40"/>
      <c r="AU917" s="41"/>
      <c r="BC917" s="40"/>
      <c r="BD917" s="41"/>
      <c r="BL917" s="40"/>
      <c r="BM917" s="41"/>
    </row>
    <row r="918" spans="1:65" ht="12.75" x14ac:dyDescent="0.2">
      <c r="A918" s="40"/>
      <c r="B918" s="41"/>
      <c r="J918" s="23"/>
      <c r="K918" s="18"/>
      <c r="P918" s="42"/>
      <c r="S918" s="40"/>
      <c r="T918" s="41"/>
      <c r="AB918" s="40"/>
      <c r="AC918" s="41"/>
      <c r="AK918" s="40"/>
      <c r="AL918" s="41"/>
      <c r="AT918" s="40"/>
      <c r="AU918" s="41"/>
      <c r="BC918" s="40"/>
      <c r="BD918" s="41"/>
      <c r="BL918" s="40"/>
      <c r="BM918" s="41"/>
    </row>
    <row r="919" spans="1:65" ht="12.75" x14ac:dyDescent="0.2">
      <c r="A919" s="40"/>
      <c r="B919" s="41"/>
      <c r="J919" s="23"/>
      <c r="K919" s="18"/>
      <c r="P919" s="42"/>
      <c r="S919" s="40"/>
      <c r="T919" s="41"/>
      <c r="AB919" s="40"/>
      <c r="AC919" s="41"/>
      <c r="AK919" s="40"/>
      <c r="AL919" s="41"/>
      <c r="AT919" s="40"/>
      <c r="AU919" s="41"/>
      <c r="BC919" s="40"/>
      <c r="BD919" s="41"/>
      <c r="BL919" s="40"/>
      <c r="BM919" s="41"/>
    </row>
    <row r="920" spans="1:65" ht="12.75" x14ac:dyDescent="0.2">
      <c r="A920" s="40"/>
      <c r="B920" s="41"/>
      <c r="J920" s="23"/>
      <c r="K920" s="18"/>
      <c r="P920" s="42"/>
      <c r="S920" s="40"/>
      <c r="T920" s="41"/>
      <c r="AB920" s="40"/>
      <c r="AC920" s="41"/>
      <c r="AK920" s="40"/>
      <c r="AL920" s="41"/>
      <c r="AT920" s="40"/>
      <c r="AU920" s="41"/>
      <c r="BC920" s="40"/>
      <c r="BD920" s="41"/>
      <c r="BL920" s="40"/>
      <c r="BM920" s="41"/>
    </row>
    <row r="921" spans="1:65" ht="12.75" x14ac:dyDescent="0.2">
      <c r="A921" s="40"/>
      <c r="B921" s="41"/>
      <c r="J921" s="23"/>
      <c r="K921" s="18"/>
      <c r="P921" s="42"/>
      <c r="S921" s="40"/>
      <c r="T921" s="41"/>
      <c r="AB921" s="40"/>
      <c r="AC921" s="41"/>
      <c r="AK921" s="40"/>
      <c r="AL921" s="41"/>
      <c r="AT921" s="40"/>
      <c r="AU921" s="41"/>
      <c r="BC921" s="40"/>
      <c r="BD921" s="41"/>
      <c r="BL921" s="40"/>
      <c r="BM921" s="41"/>
    </row>
    <row r="922" spans="1:65" ht="12.75" x14ac:dyDescent="0.2">
      <c r="A922" s="40"/>
      <c r="B922" s="41"/>
      <c r="J922" s="23"/>
      <c r="K922" s="18"/>
      <c r="P922" s="42"/>
      <c r="S922" s="40"/>
      <c r="T922" s="41"/>
      <c r="AB922" s="40"/>
      <c r="AC922" s="41"/>
      <c r="AK922" s="40"/>
      <c r="AL922" s="41"/>
      <c r="AT922" s="40"/>
      <c r="AU922" s="41"/>
      <c r="BC922" s="40"/>
      <c r="BD922" s="41"/>
      <c r="BL922" s="40"/>
      <c r="BM922" s="41"/>
    </row>
    <row r="923" spans="1:65" ht="12.75" x14ac:dyDescent="0.2">
      <c r="A923" s="40"/>
      <c r="B923" s="41"/>
      <c r="J923" s="23"/>
      <c r="K923" s="18"/>
      <c r="P923" s="42"/>
      <c r="S923" s="40"/>
      <c r="T923" s="41"/>
      <c r="AB923" s="40"/>
      <c r="AC923" s="41"/>
      <c r="AK923" s="40"/>
      <c r="AL923" s="41"/>
      <c r="AT923" s="40"/>
      <c r="AU923" s="41"/>
      <c r="BC923" s="40"/>
      <c r="BD923" s="41"/>
      <c r="BL923" s="40"/>
      <c r="BM923" s="41"/>
    </row>
    <row r="924" spans="1:65" ht="12.75" x14ac:dyDescent="0.2">
      <c r="A924" s="40"/>
      <c r="B924" s="41"/>
      <c r="J924" s="23"/>
      <c r="K924" s="18"/>
      <c r="P924" s="42"/>
      <c r="S924" s="40"/>
      <c r="T924" s="41"/>
      <c r="AB924" s="40"/>
      <c r="AC924" s="41"/>
      <c r="AK924" s="40"/>
      <c r="AL924" s="41"/>
      <c r="AT924" s="40"/>
      <c r="AU924" s="41"/>
      <c r="BC924" s="40"/>
      <c r="BD924" s="41"/>
      <c r="BL924" s="40"/>
      <c r="BM924" s="41"/>
    </row>
    <row r="925" spans="1:65" ht="12.75" x14ac:dyDescent="0.2">
      <c r="A925" s="40"/>
      <c r="B925" s="41"/>
      <c r="J925" s="23"/>
      <c r="K925" s="18"/>
      <c r="P925" s="42"/>
      <c r="S925" s="40"/>
      <c r="T925" s="41"/>
      <c r="AB925" s="40"/>
      <c r="AC925" s="41"/>
      <c r="AK925" s="40"/>
      <c r="AL925" s="41"/>
      <c r="AT925" s="40"/>
      <c r="AU925" s="41"/>
      <c r="BC925" s="40"/>
      <c r="BD925" s="41"/>
      <c r="BL925" s="40"/>
      <c r="BM925" s="41"/>
    </row>
    <row r="926" spans="1:65" ht="12.75" x14ac:dyDescent="0.2">
      <c r="A926" s="40"/>
      <c r="B926" s="41"/>
      <c r="J926" s="23"/>
      <c r="K926" s="18"/>
      <c r="P926" s="42"/>
      <c r="S926" s="40"/>
      <c r="T926" s="41"/>
      <c r="AB926" s="40"/>
      <c r="AC926" s="41"/>
      <c r="AK926" s="40"/>
      <c r="AL926" s="41"/>
      <c r="AT926" s="40"/>
      <c r="AU926" s="41"/>
      <c r="BC926" s="40"/>
      <c r="BD926" s="41"/>
      <c r="BL926" s="40"/>
      <c r="BM926" s="41"/>
    </row>
    <row r="927" spans="1:65" ht="12.75" x14ac:dyDescent="0.2">
      <c r="A927" s="40"/>
      <c r="B927" s="41"/>
      <c r="J927" s="23"/>
      <c r="K927" s="18"/>
      <c r="P927" s="42"/>
      <c r="S927" s="40"/>
      <c r="T927" s="41"/>
      <c r="AB927" s="40"/>
      <c r="AC927" s="41"/>
      <c r="AK927" s="40"/>
      <c r="AL927" s="41"/>
      <c r="AT927" s="40"/>
      <c r="AU927" s="41"/>
      <c r="BC927" s="40"/>
      <c r="BD927" s="41"/>
      <c r="BL927" s="40"/>
      <c r="BM927" s="41"/>
    </row>
    <row r="928" spans="1:65" ht="12.75" x14ac:dyDescent="0.2">
      <c r="A928" s="40"/>
      <c r="B928" s="41"/>
      <c r="J928" s="23"/>
      <c r="K928" s="18"/>
      <c r="P928" s="42"/>
      <c r="S928" s="40"/>
      <c r="T928" s="41"/>
      <c r="AB928" s="40"/>
      <c r="AC928" s="41"/>
      <c r="AK928" s="40"/>
      <c r="AL928" s="41"/>
      <c r="AT928" s="40"/>
      <c r="AU928" s="41"/>
      <c r="BC928" s="40"/>
      <c r="BD928" s="41"/>
      <c r="BL928" s="40"/>
      <c r="BM928" s="41"/>
    </row>
    <row r="929" spans="1:65" ht="12.75" x14ac:dyDescent="0.2">
      <c r="A929" s="40"/>
      <c r="B929" s="41"/>
      <c r="J929" s="23"/>
      <c r="K929" s="18"/>
      <c r="P929" s="42"/>
      <c r="S929" s="40"/>
      <c r="T929" s="41"/>
      <c r="AB929" s="40"/>
      <c r="AC929" s="41"/>
      <c r="AK929" s="40"/>
      <c r="AL929" s="41"/>
      <c r="AT929" s="40"/>
      <c r="AU929" s="41"/>
      <c r="BC929" s="40"/>
      <c r="BD929" s="41"/>
      <c r="BL929" s="40"/>
      <c r="BM929" s="41"/>
    </row>
    <row r="930" spans="1:65" ht="12.75" x14ac:dyDescent="0.2">
      <c r="A930" s="40"/>
      <c r="B930" s="41"/>
      <c r="J930" s="23"/>
      <c r="K930" s="18"/>
      <c r="P930" s="42"/>
      <c r="S930" s="40"/>
      <c r="T930" s="41"/>
      <c r="AB930" s="40"/>
      <c r="AC930" s="41"/>
      <c r="AK930" s="40"/>
      <c r="AL930" s="41"/>
      <c r="AT930" s="40"/>
      <c r="AU930" s="41"/>
      <c r="BC930" s="40"/>
      <c r="BD930" s="41"/>
      <c r="BL930" s="40"/>
      <c r="BM930" s="41"/>
    </row>
    <row r="931" spans="1:65" ht="12.75" x14ac:dyDescent="0.2">
      <c r="A931" s="40"/>
      <c r="B931" s="41"/>
      <c r="J931" s="23"/>
      <c r="K931" s="18"/>
      <c r="P931" s="42"/>
      <c r="S931" s="40"/>
      <c r="T931" s="41"/>
      <c r="AB931" s="40"/>
      <c r="AC931" s="41"/>
      <c r="AK931" s="40"/>
      <c r="AL931" s="41"/>
      <c r="AT931" s="40"/>
      <c r="AU931" s="41"/>
      <c r="BC931" s="40"/>
      <c r="BD931" s="41"/>
      <c r="BL931" s="40"/>
      <c r="BM931" s="41"/>
    </row>
    <row r="932" spans="1:65" ht="12.75" x14ac:dyDescent="0.2">
      <c r="A932" s="40"/>
      <c r="B932" s="41"/>
      <c r="J932" s="23"/>
      <c r="K932" s="18"/>
      <c r="P932" s="42"/>
      <c r="S932" s="40"/>
      <c r="T932" s="41"/>
      <c r="AB932" s="40"/>
      <c r="AC932" s="41"/>
      <c r="AK932" s="40"/>
      <c r="AL932" s="41"/>
      <c r="AT932" s="40"/>
      <c r="AU932" s="41"/>
      <c r="BC932" s="40"/>
      <c r="BD932" s="41"/>
      <c r="BL932" s="40"/>
      <c r="BM932" s="41"/>
    </row>
    <row r="933" spans="1:65" ht="12.75" x14ac:dyDescent="0.2">
      <c r="A933" s="40"/>
      <c r="B933" s="41"/>
      <c r="J933" s="23"/>
      <c r="K933" s="18"/>
      <c r="P933" s="42"/>
      <c r="S933" s="40"/>
      <c r="T933" s="41"/>
      <c r="AB933" s="40"/>
      <c r="AC933" s="41"/>
      <c r="AK933" s="40"/>
      <c r="AL933" s="41"/>
      <c r="AT933" s="40"/>
      <c r="AU933" s="41"/>
      <c r="BC933" s="40"/>
      <c r="BD933" s="41"/>
      <c r="BL933" s="40"/>
      <c r="BM933" s="41"/>
    </row>
    <row r="934" spans="1:65" ht="12.75" x14ac:dyDescent="0.2">
      <c r="A934" s="40"/>
      <c r="B934" s="41"/>
      <c r="J934" s="23"/>
      <c r="K934" s="18"/>
      <c r="P934" s="42"/>
      <c r="S934" s="40"/>
      <c r="T934" s="41"/>
      <c r="AB934" s="40"/>
      <c r="AC934" s="41"/>
      <c r="AK934" s="40"/>
      <c r="AL934" s="41"/>
      <c r="AT934" s="40"/>
      <c r="AU934" s="41"/>
      <c r="BC934" s="40"/>
      <c r="BD934" s="41"/>
      <c r="BL934" s="40"/>
      <c r="BM934" s="41"/>
    </row>
    <row r="935" spans="1:65" ht="12.75" x14ac:dyDescent="0.2">
      <c r="A935" s="40"/>
      <c r="B935" s="41"/>
      <c r="J935" s="23"/>
      <c r="K935" s="18"/>
      <c r="P935" s="42"/>
      <c r="S935" s="40"/>
      <c r="T935" s="41"/>
      <c r="AB935" s="40"/>
      <c r="AC935" s="41"/>
      <c r="AK935" s="40"/>
      <c r="AL935" s="41"/>
      <c r="AT935" s="40"/>
      <c r="AU935" s="41"/>
      <c r="BC935" s="40"/>
      <c r="BD935" s="41"/>
      <c r="BL935" s="40"/>
      <c r="BM935" s="41"/>
    </row>
    <row r="936" spans="1:65" ht="12.75" x14ac:dyDescent="0.2">
      <c r="A936" s="40"/>
      <c r="B936" s="41"/>
      <c r="J936" s="23"/>
      <c r="K936" s="18"/>
      <c r="P936" s="42"/>
      <c r="S936" s="40"/>
      <c r="T936" s="41"/>
      <c r="AB936" s="40"/>
      <c r="AC936" s="41"/>
      <c r="AK936" s="40"/>
      <c r="AL936" s="41"/>
      <c r="AT936" s="40"/>
      <c r="AU936" s="41"/>
      <c r="BC936" s="40"/>
      <c r="BD936" s="41"/>
      <c r="BL936" s="40"/>
      <c r="BM936" s="41"/>
    </row>
    <row r="937" spans="1:65" ht="12.75" x14ac:dyDescent="0.2">
      <c r="A937" s="40"/>
      <c r="B937" s="41"/>
      <c r="J937" s="23"/>
      <c r="K937" s="18"/>
      <c r="P937" s="42"/>
      <c r="S937" s="40"/>
      <c r="T937" s="41"/>
      <c r="AB937" s="40"/>
      <c r="AC937" s="41"/>
      <c r="AK937" s="40"/>
      <c r="AL937" s="41"/>
      <c r="AT937" s="40"/>
      <c r="AU937" s="41"/>
      <c r="BC937" s="40"/>
      <c r="BD937" s="41"/>
      <c r="BL937" s="40"/>
      <c r="BM937" s="41"/>
    </row>
    <row r="938" spans="1:65" ht="12.75" x14ac:dyDescent="0.2">
      <c r="A938" s="40"/>
      <c r="B938" s="41"/>
      <c r="J938" s="23"/>
      <c r="K938" s="18"/>
      <c r="P938" s="42"/>
      <c r="S938" s="40"/>
      <c r="T938" s="41"/>
      <c r="AB938" s="40"/>
      <c r="AC938" s="41"/>
      <c r="AK938" s="40"/>
      <c r="AL938" s="41"/>
      <c r="AT938" s="40"/>
      <c r="AU938" s="41"/>
      <c r="BC938" s="40"/>
      <c r="BD938" s="41"/>
      <c r="BL938" s="40"/>
      <c r="BM938" s="41"/>
    </row>
    <row r="939" spans="1:65" ht="12.75" x14ac:dyDescent="0.2">
      <c r="A939" s="40"/>
      <c r="B939" s="41"/>
      <c r="J939" s="23"/>
      <c r="K939" s="18"/>
      <c r="P939" s="42"/>
      <c r="S939" s="40"/>
      <c r="T939" s="41"/>
      <c r="AB939" s="40"/>
      <c r="AC939" s="41"/>
      <c r="AK939" s="40"/>
      <c r="AL939" s="41"/>
      <c r="AT939" s="40"/>
      <c r="AU939" s="41"/>
      <c r="BC939" s="40"/>
      <c r="BD939" s="41"/>
      <c r="BL939" s="40"/>
      <c r="BM939" s="41"/>
    </row>
    <row r="940" spans="1:65" ht="12.75" x14ac:dyDescent="0.2">
      <c r="A940" s="40"/>
      <c r="B940" s="41"/>
      <c r="J940" s="23"/>
      <c r="K940" s="18"/>
      <c r="P940" s="42"/>
      <c r="S940" s="40"/>
      <c r="T940" s="41"/>
      <c r="AB940" s="40"/>
      <c r="AC940" s="41"/>
      <c r="AK940" s="40"/>
      <c r="AL940" s="41"/>
      <c r="AT940" s="40"/>
      <c r="AU940" s="41"/>
      <c r="BC940" s="40"/>
      <c r="BD940" s="41"/>
      <c r="BL940" s="40"/>
      <c r="BM940" s="41"/>
    </row>
    <row r="941" spans="1:65" ht="12.75" x14ac:dyDescent="0.2">
      <c r="A941" s="40"/>
      <c r="B941" s="41"/>
      <c r="J941" s="23"/>
      <c r="K941" s="18"/>
      <c r="P941" s="42"/>
      <c r="S941" s="40"/>
      <c r="T941" s="41"/>
      <c r="AB941" s="40"/>
      <c r="AC941" s="41"/>
      <c r="AK941" s="40"/>
      <c r="AL941" s="41"/>
      <c r="AT941" s="40"/>
      <c r="AU941" s="41"/>
      <c r="BC941" s="40"/>
      <c r="BD941" s="41"/>
      <c r="BL941" s="40"/>
      <c r="BM941" s="41"/>
    </row>
    <row r="942" spans="1:65" ht="12.75" x14ac:dyDescent="0.2">
      <c r="A942" s="40"/>
      <c r="B942" s="41"/>
      <c r="J942" s="23"/>
      <c r="K942" s="18"/>
      <c r="P942" s="42"/>
      <c r="S942" s="40"/>
      <c r="T942" s="41"/>
      <c r="AB942" s="40"/>
      <c r="AC942" s="41"/>
      <c r="AK942" s="40"/>
      <c r="AL942" s="41"/>
      <c r="AT942" s="40"/>
      <c r="AU942" s="41"/>
      <c r="BC942" s="40"/>
      <c r="BD942" s="41"/>
      <c r="BL942" s="40"/>
      <c r="BM942" s="41"/>
    </row>
    <row r="943" spans="1:65" ht="12.75" x14ac:dyDescent="0.2">
      <c r="A943" s="40"/>
      <c r="B943" s="41"/>
      <c r="J943" s="23"/>
      <c r="K943" s="18"/>
      <c r="P943" s="42"/>
      <c r="S943" s="40"/>
      <c r="T943" s="41"/>
      <c r="AB943" s="40"/>
      <c r="AC943" s="41"/>
      <c r="AK943" s="40"/>
      <c r="AL943" s="41"/>
      <c r="AT943" s="40"/>
      <c r="AU943" s="41"/>
      <c r="BC943" s="40"/>
      <c r="BD943" s="41"/>
      <c r="BL943" s="40"/>
      <c r="BM943" s="41"/>
    </row>
    <row r="944" spans="1:65" ht="12.75" x14ac:dyDescent="0.2">
      <c r="A944" s="40"/>
      <c r="B944" s="41"/>
      <c r="J944" s="23"/>
      <c r="K944" s="18"/>
      <c r="P944" s="42"/>
      <c r="S944" s="40"/>
      <c r="T944" s="41"/>
      <c r="AB944" s="40"/>
      <c r="AC944" s="41"/>
      <c r="AK944" s="40"/>
      <c r="AL944" s="41"/>
      <c r="AT944" s="40"/>
      <c r="AU944" s="41"/>
      <c r="BC944" s="40"/>
      <c r="BD944" s="41"/>
      <c r="BL944" s="40"/>
      <c r="BM944" s="41"/>
    </row>
    <row r="945" spans="1:65" ht="12.75" x14ac:dyDescent="0.2">
      <c r="A945" s="40"/>
      <c r="B945" s="41"/>
      <c r="J945" s="23"/>
      <c r="K945" s="18"/>
      <c r="P945" s="42"/>
      <c r="S945" s="40"/>
      <c r="T945" s="41"/>
      <c r="AB945" s="40"/>
      <c r="AC945" s="41"/>
      <c r="AK945" s="40"/>
      <c r="AL945" s="41"/>
      <c r="AT945" s="40"/>
      <c r="AU945" s="41"/>
      <c r="BC945" s="40"/>
      <c r="BD945" s="41"/>
      <c r="BL945" s="40"/>
      <c r="BM945" s="41"/>
    </row>
    <row r="946" spans="1:65" ht="12.75" x14ac:dyDescent="0.2">
      <c r="A946" s="40"/>
      <c r="B946" s="41"/>
      <c r="J946" s="23"/>
      <c r="K946" s="18"/>
      <c r="P946" s="42"/>
      <c r="S946" s="40"/>
      <c r="T946" s="41"/>
      <c r="AB946" s="40"/>
      <c r="AC946" s="41"/>
      <c r="AK946" s="40"/>
      <c r="AL946" s="41"/>
      <c r="AT946" s="40"/>
      <c r="AU946" s="41"/>
      <c r="BC946" s="40"/>
      <c r="BD946" s="41"/>
      <c r="BL946" s="40"/>
      <c r="BM946" s="41"/>
    </row>
    <row r="947" spans="1:65" ht="12.75" x14ac:dyDescent="0.2">
      <c r="A947" s="40"/>
      <c r="B947" s="41"/>
      <c r="J947" s="23"/>
      <c r="K947" s="18"/>
      <c r="P947" s="42"/>
      <c r="S947" s="40"/>
      <c r="T947" s="41"/>
      <c r="AB947" s="40"/>
      <c r="AC947" s="41"/>
      <c r="AK947" s="40"/>
      <c r="AL947" s="41"/>
      <c r="AT947" s="40"/>
      <c r="AU947" s="41"/>
      <c r="BC947" s="40"/>
      <c r="BD947" s="41"/>
      <c r="BL947" s="40"/>
      <c r="BM947" s="41"/>
    </row>
    <row r="948" spans="1:65" ht="12.75" x14ac:dyDescent="0.2">
      <c r="A948" s="40"/>
      <c r="B948" s="41"/>
      <c r="J948" s="23"/>
      <c r="K948" s="18"/>
      <c r="P948" s="42"/>
      <c r="S948" s="40"/>
      <c r="T948" s="41"/>
      <c r="AB948" s="40"/>
      <c r="AC948" s="41"/>
      <c r="AK948" s="40"/>
      <c r="AL948" s="41"/>
      <c r="AT948" s="40"/>
      <c r="AU948" s="41"/>
      <c r="BC948" s="40"/>
      <c r="BD948" s="41"/>
      <c r="BL948" s="40"/>
      <c r="BM948" s="41"/>
    </row>
    <row r="949" spans="1:65" ht="12.75" x14ac:dyDescent="0.2">
      <c r="A949" s="40"/>
      <c r="B949" s="41"/>
      <c r="J949" s="23"/>
      <c r="K949" s="18"/>
      <c r="P949" s="42"/>
      <c r="S949" s="40"/>
      <c r="T949" s="41"/>
      <c r="AB949" s="40"/>
      <c r="AC949" s="41"/>
      <c r="AK949" s="40"/>
      <c r="AL949" s="41"/>
      <c r="AT949" s="40"/>
      <c r="AU949" s="41"/>
      <c r="BC949" s="40"/>
      <c r="BD949" s="41"/>
      <c r="BL949" s="40"/>
      <c r="BM949" s="41"/>
    </row>
    <row r="950" spans="1:65" ht="12.75" x14ac:dyDescent="0.2">
      <c r="A950" s="40"/>
      <c r="B950" s="41"/>
      <c r="J950" s="23"/>
      <c r="K950" s="18"/>
      <c r="P950" s="42"/>
      <c r="S950" s="40"/>
      <c r="T950" s="41"/>
      <c r="AB950" s="40"/>
      <c r="AC950" s="41"/>
      <c r="AK950" s="40"/>
      <c r="AL950" s="41"/>
      <c r="AT950" s="40"/>
      <c r="AU950" s="41"/>
      <c r="BC950" s="40"/>
      <c r="BD950" s="41"/>
      <c r="BL950" s="40"/>
      <c r="BM950" s="41"/>
    </row>
    <row r="951" spans="1:65" ht="12.75" x14ac:dyDescent="0.2">
      <c r="A951" s="40"/>
      <c r="B951" s="41"/>
      <c r="J951" s="23"/>
      <c r="K951" s="18"/>
      <c r="P951" s="42"/>
      <c r="S951" s="40"/>
      <c r="T951" s="41"/>
      <c r="AB951" s="40"/>
      <c r="AC951" s="41"/>
      <c r="AK951" s="40"/>
      <c r="AL951" s="41"/>
      <c r="AT951" s="40"/>
      <c r="AU951" s="41"/>
      <c r="BC951" s="40"/>
      <c r="BD951" s="41"/>
      <c r="BL951" s="40"/>
      <c r="BM951" s="41"/>
    </row>
    <row r="952" spans="1:65" ht="12.75" x14ac:dyDescent="0.2">
      <c r="A952" s="40"/>
      <c r="B952" s="41"/>
      <c r="J952" s="23"/>
      <c r="K952" s="18"/>
      <c r="P952" s="42"/>
      <c r="S952" s="40"/>
      <c r="T952" s="41"/>
      <c r="AB952" s="40"/>
      <c r="AC952" s="41"/>
      <c r="AK952" s="40"/>
      <c r="AL952" s="41"/>
      <c r="AT952" s="40"/>
      <c r="AU952" s="41"/>
      <c r="BC952" s="40"/>
      <c r="BD952" s="41"/>
      <c r="BL952" s="40"/>
      <c r="BM952" s="41"/>
    </row>
    <row r="953" spans="1:65" ht="12.75" x14ac:dyDescent="0.2">
      <c r="A953" s="40"/>
      <c r="B953" s="41"/>
      <c r="J953" s="23"/>
      <c r="K953" s="18"/>
      <c r="P953" s="42"/>
      <c r="S953" s="40"/>
      <c r="T953" s="41"/>
      <c r="AB953" s="40"/>
      <c r="AC953" s="41"/>
      <c r="AK953" s="40"/>
      <c r="AL953" s="41"/>
      <c r="AT953" s="40"/>
      <c r="AU953" s="41"/>
      <c r="BC953" s="40"/>
      <c r="BD953" s="41"/>
      <c r="BL953" s="40"/>
      <c r="BM953" s="41"/>
    </row>
    <row r="954" spans="1:65" ht="12.75" x14ac:dyDescent="0.2">
      <c r="A954" s="40"/>
      <c r="B954" s="41"/>
      <c r="J954" s="23"/>
      <c r="K954" s="18"/>
      <c r="P954" s="42"/>
      <c r="S954" s="40"/>
      <c r="T954" s="41"/>
      <c r="AB954" s="40"/>
      <c r="AC954" s="41"/>
      <c r="AK954" s="40"/>
      <c r="AL954" s="41"/>
      <c r="AT954" s="40"/>
      <c r="AU954" s="41"/>
      <c r="BC954" s="40"/>
      <c r="BD954" s="41"/>
      <c r="BL954" s="40"/>
      <c r="BM954" s="41"/>
    </row>
    <row r="955" spans="1:65" ht="12.75" x14ac:dyDescent="0.2">
      <c r="A955" s="40"/>
      <c r="B955" s="41"/>
      <c r="J955" s="23"/>
      <c r="K955" s="18"/>
      <c r="P955" s="42"/>
      <c r="S955" s="40"/>
      <c r="T955" s="41"/>
      <c r="AB955" s="40"/>
      <c r="AC955" s="41"/>
      <c r="AK955" s="40"/>
      <c r="AL955" s="41"/>
      <c r="AT955" s="40"/>
      <c r="AU955" s="41"/>
      <c r="BC955" s="40"/>
      <c r="BD955" s="41"/>
      <c r="BL955" s="40"/>
      <c r="BM955" s="41"/>
    </row>
    <row r="956" spans="1:65" ht="12.75" x14ac:dyDescent="0.2">
      <c r="A956" s="40"/>
      <c r="B956" s="41"/>
      <c r="J956" s="23"/>
      <c r="K956" s="18"/>
      <c r="P956" s="42"/>
      <c r="S956" s="40"/>
      <c r="T956" s="41"/>
      <c r="AB956" s="40"/>
      <c r="AC956" s="41"/>
      <c r="AK956" s="40"/>
      <c r="AL956" s="41"/>
      <c r="AT956" s="40"/>
      <c r="AU956" s="41"/>
      <c r="BC956" s="40"/>
      <c r="BD956" s="41"/>
      <c r="BL956" s="40"/>
      <c r="BM956" s="41"/>
    </row>
    <row r="957" spans="1:65" ht="12.75" x14ac:dyDescent="0.2">
      <c r="A957" s="40"/>
      <c r="B957" s="41"/>
      <c r="J957" s="23"/>
      <c r="K957" s="18"/>
      <c r="P957" s="42"/>
      <c r="S957" s="40"/>
      <c r="T957" s="41"/>
      <c r="AB957" s="40"/>
      <c r="AC957" s="41"/>
      <c r="AK957" s="40"/>
      <c r="AL957" s="41"/>
      <c r="AT957" s="40"/>
      <c r="AU957" s="41"/>
      <c r="BC957" s="40"/>
      <c r="BD957" s="41"/>
      <c r="BL957" s="40"/>
      <c r="BM957" s="41"/>
    </row>
    <row r="958" spans="1:65" ht="12.75" x14ac:dyDescent="0.2">
      <c r="A958" s="40"/>
      <c r="B958" s="41"/>
      <c r="J958" s="23"/>
      <c r="K958" s="18"/>
      <c r="P958" s="42"/>
      <c r="S958" s="40"/>
      <c r="T958" s="41"/>
      <c r="AB958" s="40"/>
      <c r="AC958" s="41"/>
      <c r="AK958" s="40"/>
      <c r="AL958" s="41"/>
      <c r="AT958" s="40"/>
      <c r="AU958" s="41"/>
      <c r="BC958" s="40"/>
      <c r="BD958" s="41"/>
      <c r="BL958" s="40"/>
      <c r="BM958" s="41"/>
    </row>
    <row r="959" spans="1:65" ht="12.75" x14ac:dyDescent="0.2">
      <c r="A959" s="40"/>
      <c r="B959" s="41"/>
      <c r="J959" s="23"/>
      <c r="K959" s="18"/>
      <c r="P959" s="42"/>
      <c r="S959" s="40"/>
      <c r="T959" s="41"/>
      <c r="AB959" s="40"/>
      <c r="AC959" s="41"/>
      <c r="AK959" s="40"/>
      <c r="AL959" s="41"/>
      <c r="AT959" s="40"/>
      <c r="AU959" s="41"/>
      <c r="BC959" s="40"/>
      <c r="BD959" s="41"/>
      <c r="BL959" s="40"/>
      <c r="BM959" s="41"/>
    </row>
    <row r="960" spans="1:65" ht="12.75" x14ac:dyDescent="0.2">
      <c r="A960" s="40"/>
      <c r="B960" s="41"/>
      <c r="J960" s="23"/>
      <c r="K960" s="18"/>
      <c r="P960" s="42"/>
      <c r="S960" s="40"/>
      <c r="T960" s="41"/>
      <c r="AB960" s="40"/>
      <c r="AC960" s="41"/>
      <c r="AK960" s="40"/>
      <c r="AL960" s="41"/>
      <c r="AT960" s="40"/>
      <c r="AU960" s="41"/>
      <c r="BC960" s="40"/>
      <c r="BD960" s="41"/>
      <c r="BL960" s="40"/>
      <c r="BM960" s="41"/>
    </row>
    <row r="961" spans="1:65" ht="12.75" x14ac:dyDescent="0.2">
      <c r="A961" s="40"/>
      <c r="B961" s="41"/>
      <c r="J961" s="23"/>
      <c r="K961" s="18"/>
      <c r="P961" s="42"/>
      <c r="S961" s="40"/>
      <c r="T961" s="41"/>
      <c r="AB961" s="40"/>
      <c r="AC961" s="41"/>
      <c r="AK961" s="40"/>
      <c r="AL961" s="41"/>
      <c r="AT961" s="40"/>
      <c r="AU961" s="41"/>
      <c r="BC961" s="40"/>
      <c r="BD961" s="41"/>
      <c r="BL961" s="40"/>
      <c r="BM961" s="41"/>
    </row>
    <row r="962" spans="1:65" ht="12.75" x14ac:dyDescent="0.2">
      <c r="A962" s="40"/>
      <c r="B962" s="41"/>
      <c r="J962" s="23"/>
      <c r="K962" s="18"/>
      <c r="P962" s="42"/>
      <c r="S962" s="40"/>
      <c r="T962" s="41"/>
      <c r="AB962" s="40"/>
      <c r="AC962" s="41"/>
      <c r="AK962" s="40"/>
      <c r="AL962" s="41"/>
      <c r="AT962" s="40"/>
      <c r="AU962" s="41"/>
      <c r="BC962" s="40"/>
      <c r="BD962" s="41"/>
      <c r="BL962" s="40"/>
      <c r="BM962" s="41"/>
    </row>
    <row r="963" spans="1:65" ht="12.75" x14ac:dyDescent="0.2">
      <c r="A963" s="40"/>
      <c r="B963" s="41"/>
      <c r="J963" s="23"/>
      <c r="K963" s="18"/>
      <c r="P963" s="42"/>
      <c r="S963" s="40"/>
      <c r="T963" s="41"/>
      <c r="AB963" s="40"/>
      <c r="AC963" s="41"/>
      <c r="AK963" s="40"/>
      <c r="AL963" s="41"/>
      <c r="AT963" s="40"/>
      <c r="AU963" s="41"/>
      <c r="BC963" s="40"/>
      <c r="BD963" s="41"/>
      <c r="BL963" s="40"/>
      <c r="BM963" s="41"/>
    </row>
    <row r="964" spans="1:65" ht="12.75" x14ac:dyDescent="0.2">
      <c r="A964" s="40"/>
      <c r="B964" s="41"/>
      <c r="J964" s="23"/>
      <c r="K964" s="18"/>
      <c r="P964" s="42"/>
      <c r="S964" s="40"/>
      <c r="T964" s="41"/>
      <c r="AB964" s="40"/>
      <c r="AC964" s="41"/>
      <c r="AK964" s="40"/>
      <c r="AL964" s="41"/>
      <c r="AT964" s="40"/>
      <c r="AU964" s="41"/>
      <c r="BC964" s="40"/>
      <c r="BD964" s="41"/>
      <c r="BL964" s="40"/>
      <c r="BM964" s="41"/>
    </row>
    <row r="965" spans="1:65" ht="12.75" x14ac:dyDescent="0.2">
      <c r="A965" s="40"/>
      <c r="B965" s="41"/>
      <c r="J965" s="23"/>
      <c r="K965" s="18"/>
      <c r="P965" s="42"/>
      <c r="S965" s="40"/>
      <c r="T965" s="41"/>
      <c r="AB965" s="40"/>
      <c r="AC965" s="41"/>
      <c r="AK965" s="40"/>
      <c r="AL965" s="41"/>
      <c r="AT965" s="40"/>
      <c r="AU965" s="41"/>
      <c r="BC965" s="40"/>
      <c r="BD965" s="41"/>
      <c r="BL965" s="40"/>
      <c r="BM965" s="41"/>
    </row>
    <row r="966" spans="1:65" ht="12.75" x14ac:dyDescent="0.2">
      <c r="A966" s="40"/>
      <c r="B966" s="41"/>
      <c r="J966" s="23"/>
      <c r="K966" s="18"/>
      <c r="P966" s="42"/>
      <c r="S966" s="40"/>
      <c r="T966" s="41"/>
      <c r="AB966" s="40"/>
      <c r="AC966" s="41"/>
      <c r="AK966" s="40"/>
      <c r="AL966" s="41"/>
      <c r="AT966" s="40"/>
      <c r="AU966" s="41"/>
      <c r="BC966" s="40"/>
      <c r="BD966" s="41"/>
      <c r="BL966" s="40"/>
      <c r="BM966" s="41"/>
    </row>
    <row r="967" spans="1:65" ht="12.75" x14ac:dyDescent="0.2">
      <c r="A967" s="40"/>
      <c r="B967" s="41"/>
      <c r="J967" s="23"/>
      <c r="K967" s="18"/>
      <c r="P967" s="42"/>
      <c r="S967" s="40"/>
      <c r="T967" s="41"/>
      <c r="AB967" s="40"/>
      <c r="AC967" s="41"/>
      <c r="AK967" s="40"/>
      <c r="AL967" s="41"/>
      <c r="AT967" s="40"/>
      <c r="AU967" s="41"/>
      <c r="BC967" s="40"/>
      <c r="BD967" s="41"/>
      <c r="BL967" s="40"/>
      <c r="BM967" s="41"/>
    </row>
    <row r="968" spans="1:65" ht="12.75" x14ac:dyDescent="0.2">
      <c r="A968" s="40"/>
      <c r="B968" s="41"/>
      <c r="J968" s="23"/>
      <c r="K968" s="18"/>
      <c r="P968" s="42"/>
      <c r="S968" s="40"/>
      <c r="T968" s="41"/>
      <c r="AB968" s="40"/>
      <c r="AC968" s="41"/>
      <c r="AK968" s="40"/>
      <c r="AL968" s="41"/>
      <c r="AT968" s="40"/>
      <c r="AU968" s="41"/>
      <c r="BC968" s="40"/>
      <c r="BD968" s="41"/>
      <c r="BL968" s="40"/>
      <c r="BM968" s="41"/>
    </row>
    <row r="969" spans="1:65" ht="12.75" x14ac:dyDescent="0.2">
      <c r="A969" s="40"/>
      <c r="B969" s="41"/>
      <c r="J969" s="23"/>
      <c r="K969" s="18"/>
      <c r="P969" s="42"/>
      <c r="S969" s="40"/>
      <c r="T969" s="41"/>
      <c r="AB969" s="40"/>
      <c r="AC969" s="41"/>
      <c r="AK969" s="40"/>
      <c r="AL969" s="41"/>
      <c r="AT969" s="40"/>
      <c r="AU969" s="41"/>
      <c r="BC969" s="40"/>
      <c r="BD969" s="41"/>
      <c r="BL969" s="40"/>
      <c r="BM969" s="41"/>
    </row>
    <row r="970" spans="1:65" ht="12.75" x14ac:dyDescent="0.2">
      <c r="A970" s="40"/>
      <c r="B970" s="41"/>
      <c r="J970" s="23"/>
      <c r="K970" s="18"/>
      <c r="P970" s="42"/>
      <c r="S970" s="40"/>
      <c r="T970" s="41"/>
      <c r="AB970" s="40"/>
      <c r="AC970" s="41"/>
      <c r="AK970" s="40"/>
      <c r="AL970" s="41"/>
      <c r="AT970" s="40"/>
      <c r="AU970" s="41"/>
      <c r="BC970" s="40"/>
      <c r="BD970" s="41"/>
      <c r="BL970" s="40"/>
      <c r="BM970" s="41"/>
    </row>
    <row r="971" spans="1:65" ht="12.75" x14ac:dyDescent="0.2">
      <c r="A971" s="40"/>
      <c r="B971" s="41"/>
      <c r="J971" s="23"/>
      <c r="K971" s="18"/>
      <c r="P971" s="42"/>
      <c r="S971" s="40"/>
      <c r="T971" s="41"/>
      <c r="AB971" s="40"/>
      <c r="AC971" s="41"/>
      <c r="AK971" s="40"/>
      <c r="AL971" s="41"/>
      <c r="AT971" s="40"/>
      <c r="AU971" s="41"/>
      <c r="BC971" s="40"/>
      <c r="BD971" s="41"/>
      <c r="BL971" s="40"/>
      <c r="BM971" s="41"/>
    </row>
    <row r="972" spans="1:65" ht="12.75" x14ac:dyDescent="0.2">
      <c r="A972" s="40"/>
      <c r="B972" s="41"/>
      <c r="J972" s="23"/>
      <c r="K972" s="18"/>
      <c r="P972" s="42"/>
      <c r="S972" s="40"/>
      <c r="T972" s="41"/>
      <c r="AB972" s="40"/>
      <c r="AC972" s="41"/>
      <c r="AK972" s="40"/>
      <c r="AL972" s="41"/>
      <c r="AT972" s="40"/>
      <c r="AU972" s="41"/>
      <c r="BC972" s="40"/>
      <c r="BD972" s="41"/>
      <c r="BL972" s="40"/>
      <c r="BM972" s="41"/>
    </row>
    <row r="973" spans="1:65" ht="12.75" x14ac:dyDescent="0.2">
      <c r="A973" s="40"/>
      <c r="B973" s="41"/>
      <c r="J973" s="23"/>
      <c r="K973" s="18"/>
      <c r="P973" s="42"/>
      <c r="S973" s="40"/>
      <c r="T973" s="41"/>
      <c r="AB973" s="40"/>
      <c r="AC973" s="41"/>
      <c r="AK973" s="40"/>
      <c r="AL973" s="41"/>
      <c r="AT973" s="40"/>
      <c r="AU973" s="41"/>
      <c r="BC973" s="40"/>
      <c r="BD973" s="41"/>
      <c r="BL973" s="40"/>
      <c r="BM973" s="41"/>
    </row>
    <row r="974" spans="1:65" ht="12.75" x14ac:dyDescent="0.2">
      <c r="A974" s="40"/>
      <c r="B974" s="41"/>
      <c r="J974" s="23"/>
      <c r="K974" s="18"/>
      <c r="P974" s="42"/>
      <c r="S974" s="40"/>
      <c r="T974" s="41"/>
      <c r="AB974" s="40"/>
      <c r="AC974" s="41"/>
      <c r="AK974" s="40"/>
      <c r="AL974" s="41"/>
      <c r="AT974" s="40"/>
      <c r="AU974" s="41"/>
      <c r="BC974" s="40"/>
      <c r="BD974" s="41"/>
      <c r="BL974" s="40"/>
      <c r="BM974" s="41"/>
    </row>
    <row r="975" spans="1:65" ht="12.75" x14ac:dyDescent="0.2">
      <c r="A975" s="40"/>
      <c r="B975" s="41"/>
      <c r="J975" s="23"/>
      <c r="K975" s="18"/>
      <c r="P975" s="42"/>
      <c r="S975" s="40"/>
      <c r="T975" s="41"/>
      <c r="AB975" s="40"/>
      <c r="AC975" s="41"/>
      <c r="AK975" s="40"/>
      <c r="AL975" s="41"/>
      <c r="AT975" s="40"/>
      <c r="AU975" s="41"/>
      <c r="BC975" s="40"/>
      <c r="BD975" s="41"/>
      <c r="BL975" s="40"/>
      <c r="BM975" s="41"/>
    </row>
    <row r="976" spans="1:65" ht="12.75" x14ac:dyDescent="0.2">
      <c r="A976" s="40"/>
      <c r="B976" s="41"/>
      <c r="J976" s="23"/>
      <c r="K976" s="18"/>
      <c r="P976" s="42"/>
      <c r="S976" s="40"/>
      <c r="T976" s="41"/>
      <c r="AB976" s="40"/>
      <c r="AC976" s="41"/>
      <c r="AK976" s="40"/>
      <c r="AL976" s="41"/>
      <c r="AT976" s="40"/>
      <c r="AU976" s="41"/>
      <c r="BC976" s="40"/>
      <c r="BD976" s="41"/>
      <c r="BL976" s="40"/>
      <c r="BM976" s="41"/>
    </row>
    <row r="977" spans="1:65" ht="12.75" x14ac:dyDescent="0.2">
      <c r="A977" s="40"/>
      <c r="B977" s="41"/>
      <c r="J977" s="23"/>
      <c r="K977" s="18"/>
      <c r="P977" s="42"/>
      <c r="S977" s="40"/>
      <c r="T977" s="41"/>
      <c r="AB977" s="40"/>
      <c r="AC977" s="41"/>
      <c r="AK977" s="40"/>
      <c r="AL977" s="41"/>
      <c r="AT977" s="40"/>
      <c r="AU977" s="41"/>
      <c r="BC977" s="40"/>
      <c r="BD977" s="41"/>
      <c r="BL977" s="40"/>
      <c r="BM977" s="41"/>
    </row>
    <row r="978" spans="1:65" ht="12.75" x14ac:dyDescent="0.2">
      <c r="A978" s="40"/>
      <c r="B978" s="41"/>
      <c r="J978" s="23"/>
      <c r="K978" s="18"/>
      <c r="P978" s="42"/>
      <c r="S978" s="40"/>
      <c r="T978" s="41"/>
      <c r="AB978" s="40"/>
      <c r="AC978" s="41"/>
      <c r="AK978" s="40"/>
      <c r="AL978" s="41"/>
      <c r="AT978" s="40"/>
      <c r="AU978" s="41"/>
      <c r="BC978" s="40"/>
      <c r="BD978" s="41"/>
      <c r="BL978" s="40"/>
      <c r="BM978" s="41"/>
    </row>
    <row r="979" spans="1:65" ht="12.75" x14ac:dyDescent="0.2">
      <c r="A979" s="40"/>
      <c r="B979" s="41"/>
      <c r="J979" s="23"/>
      <c r="K979" s="18"/>
      <c r="P979" s="42"/>
      <c r="S979" s="40"/>
      <c r="T979" s="41"/>
      <c r="AB979" s="40"/>
      <c r="AC979" s="41"/>
      <c r="AK979" s="40"/>
      <c r="AL979" s="41"/>
      <c r="AT979" s="40"/>
      <c r="AU979" s="41"/>
      <c r="BC979" s="40"/>
      <c r="BD979" s="41"/>
      <c r="BL979" s="40"/>
      <c r="BM979" s="41"/>
    </row>
    <row r="980" spans="1:65" ht="12.75" x14ac:dyDescent="0.2">
      <c r="A980" s="40"/>
      <c r="B980" s="41"/>
      <c r="J980" s="23"/>
      <c r="K980" s="18"/>
      <c r="P980" s="42"/>
      <c r="S980" s="40"/>
      <c r="T980" s="41"/>
      <c r="AB980" s="40"/>
      <c r="AC980" s="41"/>
      <c r="AK980" s="40"/>
      <c r="AL980" s="41"/>
      <c r="AT980" s="40"/>
      <c r="AU980" s="41"/>
      <c r="BC980" s="40"/>
      <c r="BD980" s="41"/>
      <c r="BL980" s="40"/>
      <c r="BM980" s="41"/>
    </row>
    <row r="981" spans="1:65" ht="12.75" x14ac:dyDescent="0.2">
      <c r="A981" s="40"/>
      <c r="B981" s="41"/>
      <c r="J981" s="23"/>
      <c r="K981" s="18"/>
      <c r="P981" s="42"/>
      <c r="S981" s="40"/>
      <c r="T981" s="41"/>
      <c r="AB981" s="40"/>
      <c r="AC981" s="41"/>
      <c r="AK981" s="40"/>
      <c r="AL981" s="41"/>
      <c r="AT981" s="40"/>
      <c r="AU981" s="41"/>
      <c r="BC981" s="40"/>
      <c r="BD981" s="41"/>
      <c r="BL981" s="40"/>
      <c r="BM981" s="41"/>
    </row>
    <row r="982" spans="1:65" ht="12.75" x14ac:dyDescent="0.2">
      <c r="A982" s="40"/>
      <c r="B982" s="41"/>
      <c r="J982" s="23"/>
      <c r="K982" s="18"/>
      <c r="P982" s="42"/>
      <c r="S982" s="40"/>
      <c r="T982" s="41"/>
      <c r="AB982" s="40"/>
      <c r="AC982" s="41"/>
      <c r="AK982" s="40"/>
      <c r="AL982" s="41"/>
      <c r="AT982" s="40"/>
      <c r="AU982" s="41"/>
      <c r="BC982" s="40"/>
      <c r="BD982" s="41"/>
      <c r="BL982" s="40"/>
      <c r="BM982" s="41"/>
    </row>
    <row r="983" spans="1:65" ht="12.75" x14ac:dyDescent="0.2">
      <c r="A983" s="40"/>
      <c r="B983" s="41"/>
      <c r="J983" s="23"/>
      <c r="K983" s="18"/>
      <c r="P983" s="42"/>
      <c r="S983" s="40"/>
      <c r="T983" s="41"/>
      <c r="AB983" s="40"/>
      <c r="AC983" s="41"/>
      <c r="AK983" s="40"/>
      <c r="AL983" s="41"/>
      <c r="AT983" s="40"/>
      <c r="AU983" s="41"/>
      <c r="BC983" s="40"/>
      <c r="BD983" s="41"/>
      <c r="BL983" s="40"/>
      <c r="BM983" s="41"/>
    </row>
    <row r="984" spans="1:65" ht="12.75" x14ac:dyDescent="0.2">
      <c r="A984" s="40"/>
      <c r="B984" s="41"/>
      <c r="J984" s="23"/>
      <c r="K984" s="18"/>
      <c r="P984" s="42"/>
      <c r="S984" s="40"/>
      <c r="T984" s="41"/>
      <c r="AB984" s="40"/>
      <c r="AC984" s="41"/>
      <c r="AK984" s="40"/>
      <c r="AL984" s="41"/>
      <c r="AT984" s="40"/>
      <c r="AU984" s="41"/>
      <c r="BC984" s="40"/>
      <c r="BD984" s="41"/>
      <c r="BL984" s="40"/>
      <c r="BM984" s="41"/>
    </row>
    <row r="985" spans="1:65" ht="12.75" x14ac:dyDescent="0.2">
      <c r="A985" s="40"/>
      <c r="B985" s="41"/>
      <c r="J985" s="23"/>
      <c r="K985" s="18"/>
      <c r="P985" s="42"/>
      <c r="S985" s="40"/>
      <c r="T985" s="41"/>
      <c r="AB985" s="40"/>
      <c r="AC985" s="41"/>
      <c r="AK985" s="40"/>
      <c r="AL985" s="41"/>
      <c r="AT985" s="40"/>
      <c r="AU985" s="41"/>
      <c r="BC985" s="40"/>
      <c r="BD985" s="41"/>
      <c r="BL985" s="40"/>
      <c r="BM985" s="41"/>
    </row>
    <row r="986" spans="1:65" ht="12.75" x14ac:dyDescent="0.2">
      <c r="A986" s="40"/>
      <c r="B986" s="41"/>
      <c r="J986" s="23"/>
      <c r="K986" s="18"/>
      <c r="P986" s="42"/>
      <c r="S986" s="40"/>
      <c r="T986" s="41"/>
      <c r="AB986" s="40"/>
      <c r="AC986" s="41"/>
      <c r="AK986" s="40"/>
      <c r="AL986" s="41"/>
      <c r="AT986" s="40"/>
      <c r="AU986" s="41"/>
      <c r="BC986" s="40"/>
      <c r="BD986" s="41"/>
      <c r="BL986" s="40"/>
      <c r="BM986" s="41"/>
    </row>
    <row r="987" spans="1:65" ht="12.75" x14ac:dyDescent="0.2">
      <c r="A987" s="40"/>
      <c r="B987" s="41"/>
      <c r="J987" s="23"/>
      <c r="K987" s="18"/>
      <c r="P987" s="42"/>
      <c r="S987" s="40"/>
      <c r="T987" s="41"/>
      <c r="AB987" s="40"/>
      <c r="AC987" s="41"/>
      <c r="AK987" s="40"/>
      <c r="AL987" s="41"/>
      <c r="AT987" s="40"/>
      <c r="AU987" s="41"/>
      <c r="BC987" s="40"/>
      <c r="BD987" s="41"/>
      <c r="BL987" s="40"/>
      <c r="BM987" s="41"/>
    </row>
    <row r="988" spans="1:65" ht="12.75" x14ac:dyDescent="0.2">
      <c r="A988" s="40"/>
      <c r="B988" s="41"/>
      <c r="J988" s="23"/>
      <c r="K988" s="18"/>
      <c r="P988" s="42"/>
      <c r="S988" s="40"/>
      <c r="T988" s="41"/>
      <c r="AB988" s="40"/>
      <c r="AC988" s="41"/>
      <c r="AK988" s="40"/>
      <c r="AL988" s="41"/>
      <c r="AT988" s="40"/>
      <c r="AU988" s="41"/>
      <c r="BC988" s="40"/>
      <c r="BD988" s="41"/>
      <c r="BL988" s="40"/>
      <c r="BM988" s="41"/>
    </row>
    <row r="989" spans="1:65" ht="12.75" x14ac:dyDescent="0.2">
      <c r="A989" s="40"/>
      <c r="B989" s="41"/>
      <c r="J989" s="23"/>
      <c r="K989" s="18"/>
      <c r="P989" s="42"/>
      <c r="S989" s="40"/>
      <c r="T989" s="41"/>
      <c r="AB989" s="40"/>
      <c r="AC989" s="41"/>
      <c r="AK989" s="40"/>
      <c r="AL989" s="41"/>
      <c r="AT989" s="40"/>
      <c r="AU989" s="41"/>
      <c r="BC989" s="40"/>
      <c r="BD989" s="41"/>
      <c r="BL989" s="40"/>
      <c r="BM989" s="41"/>
    </row>
    <row r="990" spans="1:65" ht="12.75" x14ac:dyDescent="0.2">
      <c r="A990" s="40"/>
      <c r="B990" s="41"/>
      <c r="J990" s="23"/>
      <c r="K990" s="18"/>
      <c r="P990" s="42"/>
      <c r="S990" s="40"/>
      <c r="T990" s="41"/>
      <c r="AB990" s="40"/>
      <c r="AC990" s="41"/>
      <c r="AK990" s="40"/>
      <c r="AL990" s="41"/>
      <c r="AT990" s="40"/>
      <c r="AU990" s="41"/>
      <c r="BC990" s="40"/>
      <c r="BD990" s="41"/>
      <c r="BL990" s="40"/>
      <c r="BM990" s="41"/>
    </row>
    <row r="991" spans="1:65" ht="12.75" x14ac:dyDescent="0.2">
      <c r="A991" s="40"/>
      <c r="B991" s="41"/>
      <c r="J991" s="23"/>
      <c r="K991" s="18"/>
      <c r="P991" s="42"/>
      <c r="S991" s="40"/>
      <c r="T991" s="41"/>
      <c r="AB991" s="40"/>
      <c r="AC991" s="41"/>
      <c r="AK991" s="40"/>
      <c r="AL991" s="41"/>
      <c r="AT991" s="40"/>
      <c r="AU991" s="41"/>
      <c r="BC991" s="40"/>
      <c r="BD991" s="41"/>
      <c r="BL991" s="40"/>
      <c r="BM991" s="41"/>
    </row>
    <row r="992" spans="1:65" ht="12.75" x14ac:dyDescent="0.2">
      <c r="A992" s="40"/>
      <c r="B992" s="41"/>
      <c r="J992" s="23"/>
      <c r="K992" s="18"/>
      <c r="P992" s="42"/>
      <c r="S992" s="40"/>
      <c r="T992" s="41"/>
      <c r="AB992" s="40"/>
      <c r="AC992" s="41"/>
      <c r="AK992" s="40"/>
      <c r="AL992" s="41"/>
      <c r="AT992" s="40"/>
      <c r="AU992" s="41"/>
      <c r="BC992" s="40"/>
      <c r="BD992" s="41"/>
      <c r="BL992" s="40"/>
      <c r="BM992" s="41"/>
    </row>
    <row r="993" spans="1:65" ht="12.75" x14ac:dyDescent="0.2">
      <c r="A993" s="40"/>
      <c r="B993" s="41"/>
      <c r="J993" s="23"/>
      <c r="K993" s="18"/>
      <c r="P993" s="42"/>
      <c r="S993" s="40"/>
      <c r="T993" s="41"/>
      <c r="AB993" s="40"/>
      <c r="AC993" s="41"/>
      <c r="AK993" s="40"/>
      <c r="AL993" s="41"/>
      <c r="AT993" s="40"/>
      <c r="AU993" s="41"/>
      <c r="BC993" s="40"/>
      <c r="BD993" s="41"/>
      <c r="BL993" s="40"/>
      <c r="BM993" s="41"/>
    </row>
    <row r="994" spans="1:65" ht="12.75" x14ac:dyDescent="0.2">
      <c r="A994" s="40"/>
      <c r="B994" s="41"/>
      <c r="J994" s="23"/>
      <c r="K994" s="18"/>
      <c r="P994" s="42"/>
      <c r="S994" s="40"/>
      <c r="T994" s="41"/>
      <c r="AB994" s="40"/>
      <c r="AC994" s="41"/>
      <c r="AK994" s="40"/>
      <c r="AL994" s="41"/>
      <c r="AT994" s="40"/>
      <c r="AU994" s="41"/>
      <c r="BC994" s="40"/>
      <c r="BD994" s="41"/>
      <c r="BL994" s="40"/>
      <c r="BM994" s="41"/>
    </row>
    <row r="995" spans="1:65" ht="12.75" x14ac:dyDescent="0.2">
      <c r="A995" s="40"/>
      <c r="B995" s="41"/>
      <c r="J995" s="23"/>
      <c r="K995" s="18"/>
      <c r="P995" s="42"/>
      <c r="S995" s="40"/>
      <c r="T995" s="41"/>
      <c r="AB995" s="40"/>
      <c r="AC995" s="41"/>
      <c r="AK995" s="40"/>
      <c r="AL995" s="41"/>
      <c r="AT995" s="40"/>
      <c r="AU995" s="41"/>
      <c r="BC995" s="40"/>
      <c r="BD995" s="41"/>
      <c r="BL995" s="40"/>
      <c r="BM995" s="41"/>
    </row>
    <row r="996" spans="1:65" ht="12.75" x14ac:dyDescent="0.2">
      <c r="A996" s="40"/>
      <c r="B996" s="41"/>
      <c r="J996" s="23"/>
      <c r="K996" s="18"/>
      <c r="P996" s="42"/>
      <c r="S996" s="40"/>
      <c r="T996" s="41"/>
      <c r="AB996" s="40"/>
      <c r="AC996" s="41"/>
      <c r="AK996" s="40"/>
      <c r="AL996" s="41"/>
      <c r="AT996" s="40"/>
      <c r="AU996" s="41"/>
      <c r="BC996" s="40"/>
      <c r="BD996" s="41"/>
      <c r="BL996" s="40"/>
      <c r="BM996" s="41"/>
    </row>
    <row r="997" spans="1:65" ht="12.75" x14ac:dyDescent="0.2">
      <c r="A997" s="40"/>
      <c r="B997" s="41"/>
      <c r="J997" s="23"/>
      <c r="K997" s="18"/>
      <c r="P997" s="42"/>
      <c r="S997" s="40"/>
      <c r="T997" s="41"/>
      <c r="AB997" s="40"/>
      <c r="AC997" s="41"/>
      <c r="AK997" s="40"/>
      <c r="AL997" s="41"/>
      <c r="AT997" s="40"/>
      <c r="AU997" s="41"/>
      <c r="BC997" s="40"/>
      <c r="BD997" s="41"/>
      <c r="BL997" s="40"/>
      <c r="BM997" s="41"/>
    </row>
    <row r="998" spans="1:65" ht="12.75" x14ac:dyDescent="0.2">
      <c r="A998" s="40"/>
      <c r="B998" s="41"/>
      <c r="J998" s="23"/>
      <c r="K998" s="18"/>
      <c r="P998" s="42"/>
      <c r="S998" s="40"/>
      <c r="T998" s="41"/>
      <c r="AB998" s="40"/>
      <c r="AC998" s="41"/>
      <c r="AK998" s="40"/>
      <c r="AL998" s="41"/>
      <c r="AT998" s="40"/>
      <c r="AU998" s="41"/>
      <c r="BC998" s="40"/>
      <c r="BD998" s="41"/>
      <c r="BL998" s="40"/>
      <c r="BM998" s="41"/>
    </row>
    <row r="999" spans="1:65" ht="12.75" x14ac:dyDescent="0.2">
      <c r="A999" s="40"/>
      <c r="B999" s="41"/>
      <c r="J999" s="23"/>
      <c r="K999" s="18"/>
      <c r="P999" s="42"/>
      <c r="S999" s="40"/>
      <c r="T999" s="41"/>
      <c r="AB999" s="40"/>
      <c r="AC999" s="41"/>
      <c r="AK999" s="40"/>
      <c r="AL999" s="41"/>
      <c r="AT999" s="40"/>
      <c r="AU999" s="41"/>
      <c r="BC999" s="40"/>
      <c r="BD999" s="41"/>
      <c r="BL999" s="40"/>
      <c r="BM999" s="41"/>
    </row>
    <row r="1000" spans="1:65" ht="12.75" x14ac:dyDescent="0.2">
      <c r="A1000" s="40"/>
      <c r="B1000" s="41"/>
      <c r="J1000" s="23"/>
      <c r="K1000" s="18"/>
      <c r="P1000" s="42"/>
      <c r="S1000" s="40"/>
      <c r="T1000" s="41"/>
      <c r="AB1000" s="40"/>
      <c r="AC1000" s="41"/>
      <c r="AK1000" s="40"/>
      <c r="AL1000" s="41"/>
      <c r="AT1000" s="40"/>
      <c r="AU1000" s="41"/>
      <c r="BC1000" s="40"/>
      <c r="BD1000" s="41"/>
      <c r="BL1000" s="40"/>
      <c r="BM1000" s="4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Blank Declaration</vt:lpstr>
      <vt:lpstr>Entry List</vt:lpstr>
      <vt:lpstr>Results</vt:lpstr>
      <vt:lpstr>Raw Lists</vt:lpstr>
      <vt:lpstr>Score Calc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Jacky Brett</dc:creator>
  <cp:lastModifiedBy>jacky</cp:lastModifiedBy>
  <dcterms:created xsi:type="dcterms:W3CDTF">2023-05-30T10:38:15Z</dcterms:created>
  <dcterms:modified xsi:type="dcterms:W3CDTF">2023-05-30T10:38:15Z</dcterms:modified>
</cp:coreProperties>
</file>